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88E38868-6DC3-4E39-9122-77E8FB7D3A33}"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B130" i="2" l="1"/>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V106" i="5" s="1"/>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106" i="5" l="1"/>
  <c r="U95" i="5"/>
  <c r="AU43" i="5"/>
  <c r="U269" i="5"/>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BC449" i="5" s="1"/>
  <c r="AS405" i="5"/>
  <c r="BC405" i="5" s="1"/>
  <c r="AS492" i="5"/>
  <c r="BC492" i="5" s="1"/>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BC21" i="5" s="1"/>
  <c r="BE21" i="5" s="1"/>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BC454" i="5" s="1"/>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BC259" i="5" s="1"/>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BC123" i="5" s="1"/>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267" i="2" s="1"/>
  <c r="B249" i="2" l="1"/>
  <c r="B250" i="2"/>
  <c r="B268" i="2"/>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24" i="5" l="1"/>
  <c r="BI124" i="5" s="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<sst xmlns="http://schemas.openxmlformats.org/spreadsheetml/2006/main" count="1069" uniqueCount="613">
  <si>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</si>
  <si>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</si>
  <si>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</si>
  <si>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</si>
  <si>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</si>
  <si>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</si>
  <si>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</si>
  <si>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</si>
  <si>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</si>
  <si>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</si>
  <si>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</si>
  <si>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</si>
  <si>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</si>
  <si>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</si>
  <si>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</si>
  <si>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</si>
  <si>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</si>
  <si>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</si>
  <si>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</si>
  <si>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</si>
  <si>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</si>
  <si>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</si>
  <si>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</si>
  <si>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</si>
  <si>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</si>
  <si>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</si>
  <si>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</si>
  <si>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</si>
  <si>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</si>
  <si>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</si>
  <si>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</si>
  <si>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</si>
  <si>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</si>
  <si>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</si>
  <si>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</si>
  <si>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</si>
  <si>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</si>
  <si>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</si>
  <si>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</si>
  <si>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</si>
  <si>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</si>
  <si>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</si>
  <si>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</si>
  <si>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</si>
  <si>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</si>
  <si>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</si>
  <si>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</si>
  <si>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</si>
  <si>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</si>
  <si>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</si>
  <si>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</si>
  <si>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</si>
  <si>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</si>
  <si>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</si>
  <si>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</si>
  <si>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</si>
  <si>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</si>
  <si>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</si>
  <si>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</si>
  <si>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</si>
  <si>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</si>
  <si>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</si>
  <si>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</si>
  <si>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</si>
  <si>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</si>
  <si>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</si>
  <si>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</si>
  <si>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</si>
  <si>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</si>
  <si>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</si>
  <si>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</si>
  <si>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</si>
  <si>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</si>
  <si>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</si>
  <si>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</si>
  <si>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</si>
  <si>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</si>
  <si>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</si>
  <si>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</si>
  <si>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</si>
  <si>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</si>
  <si>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</si>
  <si>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</si>
  <si>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</si>
  <si>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</si>
  <si>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</si>
  <si>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</si>
  <si>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</si>
  <si>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</si>
  <si>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</si>
  <si>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</si>
  <si>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</si>
  <si>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</si>
  <si>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</si>
  <si>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</si>
  <si>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</si>
  <si>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</si>
  <si>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</si>
  <si>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</si>
  <si>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</si>
  <si>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</si>
  <si>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</si>
  <si>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</si>
  <si>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</si>
  <si>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</si>
  <si>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</si>
  <si>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</si>
  <si>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</si>
  <si>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</si>
  <si>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</si>
  <si>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</si>
  <si>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</si>
  <si>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</si>
  <si>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</si>
  <si>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</si>
  <si>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</si>
  <si>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</si>
  <si>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</si>
  <si>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</si>
  <si>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</si>
  <si>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</si>
  <si>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</si>
  <si>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</si>
  <si>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</si>
  <si>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</si>
  <si>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</si>
  <si>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</si>
  <si>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</si>
  <si>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</si>
  <si>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</si>
  <si>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</si>
  <si>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</si>
  <si>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</si>
  <si>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</si>
  <si>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</si>
  <si>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</si>
  <si>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</si>
  <si>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</si>
  <si>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</si>
  <si>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</si>
  <si>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</si>
  <si>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</si>
  <si>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</si>
  <si>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</si>
  <si>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</si>
  <si>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</si>
  <si>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</si>
  <si>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</si>
  <si>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</si>
  <si>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</si>
  <si>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</si>
  <si>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</si>
  <si>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</si>
  <si>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</si>
  <si>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</si>
  <si>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</si>
  <si>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</si>
  <si>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</si>
  <si>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</si>
  <si>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</si>
  <si>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</si>
  <si>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</si>
  <si>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</si>
  <si>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</si>
  <si>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</si>
  <si>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</si>
  <si>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</si>
  <si>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</si>
  <si>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</si>
  <si>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</si>
  <si>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</si>
  <si>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</si>
  <si>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</si>
  <si>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</si>
  <si>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</si>
  <si>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</si>
  <si>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</si>
  <si>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</si>
  <si>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</si>
  <si>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</si>
  <si>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</si>
  <si>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</si>
  <si>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</si>
  <si>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</si>
  <si>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</si>
  <si>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</si>
  <si>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</si>
  <si>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</si>
  <si>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</si>
  <si>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</si>
  <si>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</si>
  <si>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</si>
  <si>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</si>
  <si>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</si>
  <si>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</si>
  <si>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</si>
  <si>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</si>
  <si>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</si>
  <si>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</si>
  <si>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</si>
  <si>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</si>
  <si>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</si>
  <si>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</si>
  <si>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</si>
  <si>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</si>
  <si>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</si>
  <si>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</si>
  <si>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</si>
  <si>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</si>
  <si>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</si>
  <si>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</si>
  <si>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</si>
  <si>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</si>
  <si>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</si>
  <si>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</si>
  <si>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</si>
  <si>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</si>
  <si>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</si>
  <si>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</si>
  <si>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</si>
  <si>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</si>
  <si>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</si>
  <si>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</si>
  <si>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</si>
  <si>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</si>
  <si>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</si>
  <si>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</si>
  <si>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</si>
  <si>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</si>
  <si>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</si>
  <si>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</si>
  <si>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</si>
  <si>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</si>
  <si>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</si>
  <si>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</si>
  <si>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</si>
  <si>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</si>
  <si>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</si>
  <si>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</si>
  <si>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</si>
  <si>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</si>
  <si>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</si>
  <si>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</si>
  <si>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</si>
  <si>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</si>
  <si>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</si>
  <si>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</si>
  <si>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</si>
  <si>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</si>
  <si>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</si>
  <si>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</si>
  <si>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</si>
  <si>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</si>
  <si>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</si>
  <si>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</si>
  <si>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</si>
  <si>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</si>
  <si>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</si>
  <si>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</si>
  <si>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</si>
  <si>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</si>
  <si>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</si>
  <si>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</si>
  <si>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</si>
  <si>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</si>
  <si>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</si>
  <si>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</si>
  <si>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</si>
  <si>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</si>
  <si>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</si>
  <si>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</si>
  <si>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</si>
  <si>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</si>
  <si>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</si>
  <si>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</si>
  <si>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</si>
  <si>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</si>
  <si>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</si>
  <si>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</si>
  <si>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</si>
  <si>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</si>
  <si>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</si>
  <si>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</si>
  <si>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</si>
  <si>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</si>
  <si>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</si>
  <si>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</si>
  <si>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</si>
  <si>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</si>
  <si>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</si>
  <si>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</si>
  <si>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</si>
  <si>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</si>
  <si>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</si>
  <si>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</si>
  <si>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</si>
  <si>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</si>
  <si>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</si>
  <si>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</si>
  <si>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</si>
  <si>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</si>
  <si>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</si>
  <si>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</si>
  <si>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</si>
  <si>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</si>
  <si>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</si>
  <si>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</si>
  <si>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</si>
  <si>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</si>
  <si>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</si>
  <si>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</si>
  <si>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</si>
  <si>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</si>
  <si>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</si>
  <si>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</si>
  <si>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</si>
  <si>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</si>
  <si>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</si>
  <si>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</si>
  <si>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</si>
  <si>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</si>
  <si>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</si>
  <si>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</si>
  <si>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</si>
  <si>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</si>
  <si>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</si>
  <si>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</si>
  <si>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</si>
  <si>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</si>
  <si>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</si>
  <si>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</si>
  <si>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</si>
  <si>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</si>
  <si>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</si>
  <si>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</si>
  <si>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</si>
  <si>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</si>
  <si>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</si>
  <si>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</si>
  <si>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</si>
  <si>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</si>
  <si>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</si>
  <si>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</si>
  <si>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</si>
  <si>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</si>
  <si>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</si>
  <si>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</si>
  <si>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</si>
  <si>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</si>
  <si>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</si>
  <si>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</si>
  <si>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</si>
  <si>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</si>
  <si>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</si>
  <si>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</si>
  <si>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</si>
  <si>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</si>
  <si>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</si>
  <si>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</si>
  <si>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</si>
  <si>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</si>
  <si>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</si>
  <si>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</si>
  <si>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</si>
  <si>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</si>
  <si>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</si>
  <si>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</si>
  <si>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</si>
  <si>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</si>
  <si>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</si>
  <si>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</si>
  <si>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</si>
  <si>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</si>
  <si>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</si>
  <si>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</si>
  <si>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</si>
  <si>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</si>
  <si>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</si>
  <si>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</si>
  <si>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</si>
  <si>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</si>
  <si>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</si>
  <si>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</si>
  <si>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</si>
  <si>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</si>
  <si>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</si>
  <si>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</si>
  <si>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</si>
  <si>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</si>
  <si>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</si>
  <si>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</si>
  <si>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</si>
  <si>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</si>
  <si>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</si>
  <si>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</si>
  <si>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</si>
  <si>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</si>
  <si>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</si>
  <si>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</si>
  <si>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</si>
  <si>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</si>
  <si>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</si>
  <si>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</si>
  <si>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</si>
  <si>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</si>
  <si>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</si>
  <si>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</si>
  <si>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</si>
  <si>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</si>
  <si>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</si>
  <si>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</si>
  <si>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</si>
  <si>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</si>
  <si>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</si>
  <si>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</si>
  <si>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</si>
  <si>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</si>
  <si>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</si>
  <si>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</si>
  <si>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</si>
  <si>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</si>
  <si>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</si>
  <si>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</si>
  <si>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</si>
  <si>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</si>
  <si>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</si>
  <si>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</si>
  <si>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</si>
  <si>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</si>
  <si>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</si>
  <si>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</si>
  <si>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</si>
  <si>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</si>
  <si>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</si>
  <si>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</si>
  <si>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</si>
  <si>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</si>
  <si>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</si>
  <si>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</si>
  <si>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</si>
  <si>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</si>
  <si>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</si>
  <si>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</si>
  <si>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</si>
  <si>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</si>
  <si>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</si>
  <si>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</si>
  <si>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</si>
  <si>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</si>
  <si>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</si>
  <si>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</si>
  <si>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</si>
  <si>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</si>
  <si>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</si>
  <si>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</si>
  <si>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</si>
  <si>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</si>
  <si>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</si>
  <si>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</si>
  <si>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</si>
  <si>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</si>
  <si>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</si>
  <si>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</si>
  <si>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</si>
  <si>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</si>
  <si>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</si>
  <si>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</si>
  <si>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</si>
  <si>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</si>
  <si>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</si>
  <si>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</si>
  <si>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</si>
  <si>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</si>
  <si>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</si>
  <si>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</si>
  <si>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</si>
  <si>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</si>
  <si>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</si>
  <si>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</si>
  <si>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</si>
  <si>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</si>
  <si>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</si>
  <si>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</si>
  <si>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</si>
  <si>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</si>
  <si>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</si>
  <si>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</si>
  <si>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</si>
  <si>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</si>
  <si>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</si>
  <si>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</si>
  <si>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</si>
  <si>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</si>
  <si>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</si>
  <si>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</si>
  <si>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</si>
  <si>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</si>
  <si>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</si>
  <si>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</si>
  <si>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</si>
  <si>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</si>
  <si>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</si>
  <si>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</si>
  <si>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</si>
  <si>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</si>
  <si>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</si>
  <si>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</si>
  <si>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</si>
  <si>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</si>
  <si>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</si>
  <si>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</si>
  <si>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</si>
  <si>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</si>
  <si>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</si>
  <si>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</si>
  <si>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</si>
  <si>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</si>
  <si>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</si>
  <si>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</si>
  <si>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</si>
  <si>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</si>
  <si>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</si>
  <si>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</si>
  <si>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</si>
  <si>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</si>
  <si>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</si>
  <si>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</si>
  <si>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</si>
  <si>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</si>
  <si>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</si>
  <si>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</si>
  <si>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</si>
  <si>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</si>
  <si>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</si>
  <si>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</si>
  <si>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</si>
  <si>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</si>
  <si>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</si>
  <si>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</si>
  <si>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</si>
  <si>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</si>
  <si>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</si>
  <si>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</si>
  <si>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</si>
  <si>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</si>
  <si>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</si>
  <si>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</si>
  <si>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</si>
  <si>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</si>
  <si>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</si>
  <si>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</si>
  <si>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</si>
  <si>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</si>
  <si>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</si>
  <si>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</si>
  <si>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</si>
  <si>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</si>
  <si>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</si>
  <si>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</si>
  <si>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</si>
  <si>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</si>
  <si>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</si>
  <si>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</si>
  <si>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</si>
  <si>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</si>
  <si>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</si>
  <si>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</si>
  <si>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</si>
  <si>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</si>
  <si>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</si>
  <si>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</si>
  <si>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</si>
  <si>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</si>
  <si>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</si>
  <si>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</si>
  <si>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</si>
  <si>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</si>
  <si>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</si>
  <si>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</si>
  <si>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</si>
  <si>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</si>
  <si>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</si>
  <si>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</si>
  <si>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</si>
  <si>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</si>
  <si>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</si>
  <si>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</si>
  <si>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</si>
  <si>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</si>
  <si>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</si>
  <si>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</si>
  <si>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</si>
  <si>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</si>
  <si>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</si>
  <si>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</si>
  <si>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</si>
  <si>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</si>
  <si>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</si>
  <si>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</si>
  <si>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</si>
  <si>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</si>
  <si>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</si>
  <si>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</si>
  <si>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</si>
  <si>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</si>
  <si>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</si>
  <si>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</si>
  <si>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</si>
  <si>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</si>
  <si>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</si>
  <si>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</si>
  <si>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</si>
  <si>
    <t>Qgs(th)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</si>
</sst>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77.998455964629002</c:v>
                </c:pt>
                <c:pt idx="1">
                  <c:v>77.725154336395349</c:v>
                </c:pt>
                <c:pt idx="2">
                  <c:v>77.44970477010726</c:v>
                </c:pt>
                <c:pt idx="3">
                  <c:v>77.172083103378085</c:v>
                </c:pt>
                <c:pt idx="4">
                  <c:v>76.892267112620672</c:v>
                </c:pt>
                <c:pt idx="5">
                  <c:v>76.610236601487344</c:v>
                </c:pt>
                <c:pt idx="6">
                  <c:v>76.325973482629152</c:v>
                </c:pt>
                <c:pt idx="7">
                  <c:v>76.039461852103756</c:v>
                </c:pt>
                <c:pt idx="8">
                  <c:v>75.750688055812134</c:v>
                </c:pt>
                <c:pt idx="9">
                  <c:v>75.459640747401565</c:v>
                </c:pt>
                <c:pt idx="10">
                  <c:v>75.1663109371395</c:v>
                </c:pt>
                <c:pt idx="11">
                  <c:v>74.870692031335892</c:v>
                </c:pt>
                <c:pt idx="12">
                  <c:v>74.572779861972222</c:v>
                </c:pt>
                <c:pt idx="13">
                  <c:v>74.272572706278709</c:v>
                </c:pt>
                <c:pt idx="14">
                  <c:v>73.970071296093039</c:v>
                </c:pt>
                <c:pt idx="15">
                  <c:v>73.66527881692376</c:v>
                </c:pt>
                <c:pt idx="16">
                  <c:v>73.35820089673372</c:v>
                </c:pt>
                <c:pt idx="17">
                  <c:v>73.048845584553305</c:v>
                </c:pt>
                <c:pt idx="18">
                  <c:v>72.737223319123913</c:v>
                </c:pt>
                <c:pt idx="19">
                  <c:v>72.423346887857946</c:v>
                </c:pt>
                <c:pt idx="20">
                  <c:v>72.1072313764885</c:v>
                </c:pt>
                <c:pt idx="21">
                  <c:v>71.7888941098565</c:v>
                </c:pt>
                <c:pt idx="22">
                  <c:v>71.468354584358579</c:v>
                </c:pt>
                <c:pt idx="23">
                  <c:v>71.145634392636651</c:v>
                </c:pt>
                <c:pt idx="24">
                  <c:v>70.820757141153734</c:v>
                </c:pt>
                <c:pt idx="25">
                  <c:v>70.49374836133876</c:v>
                </c:pt>
                <c:pt idx="26">
                  <c:v>70.164635415026737</c:v>
                </c:pt>
                <c:pt idx="27">
                  <c:v>69.833447394944628</c:v>
                </c:pt>
                <c:pt idx="28">
                  <c:v>69.500215021012096</c:v>
                </c:pt>
                <c:pt idx="29">
                  <c:v>69.164970533237224</c:v>
                </c:pt>
                <c:pt idx="30">
                  <c:v>68.8277475819812</c:v>
                </c:pt>
                <c:pt idx="31">
                  <c:v>68.488581116363633</c:v>
                </c:pt>
                <c:pt idx="32">
                  <c:v>68.147507271558155</c:v>
                </c:pt>
                <c:pt idx="33">
                  <c:v>67.804563255704082</c:v>
                </c:pt>
                <c:pt idx="34">
                  <c:v>67.459787237130115</c:v>
                </c:pt>
                <c:pt idx="35">
                  <c:v>67.113218232548434</c:v>
                </c:pt>
                <c:pt idx="36">
                  <c:v>66.764895996833971</c:v>
                </c:pt>
                <c:pt idx="37">
                  <c:v>66.414860914960812</c:v>
                </c:pt>
                <c:pt idx="38">
                  <c:v>66.06315389661583</c:v>
                </c:pt>
                <c:pt idx="39">
                  <c:v>65.70981627396128</c:v>
                </c:pt>
                <c:pt idx="40">
                  <c:v>65.354889702963149</c:v>
                </c:pt>
                <c:pt idx="41">
                  <c:v>64.998416068651068</c:v>
                </c:pt>
                <c:pt idx="42">
                  <c:v>64.640437394622353</c:v>
                </c:pt>
                <c:pt idx="43">
                  <c:v>64.28099575705005</c:v>
                </c:pt>
                <c:pt idx="44">
                  <c:v>63.920133203406081</c:v>
                </c:pt>
                <c:pt idx="45">
                  <c:v>63.557891676061232</c:v>
                </c:pt>
                <c:pt idx="46">
                  <c:v>63.194312940877289</c:v>
                </c:pt>
                <c:pt idx="47">
                  <c:v>62.82943852086548</c:v>
                </c:pt>
                <c:pt idx="48">
                  <c:v>62.463309634941979</c:v>
                </c:pt>
                <c:pt idx="49">
                  <c:v>62.095967141778743</c:v>
                </c:pt>
                <c:pt idx="50">
                  <c:v>61.727451488709136</c:v>
                </c:pt>
                <c:pt idx="51">
                  <c:v>61.357802665622486</c:v>
                </c:pt>
                <c:pt idx="52">
                  <c:v>60.9870601637516</c:v>
                </c:pt>
                <c:pt idx="53">
                  <c:v>60.615262939235343</c:v>
                </c:pt>
                <c:pt idx="54">
                  <c:v>60.242449381319652</c:v>
                </c:pt>
                <c:pt idx="55">
                  <c:v>59.868657285040086</c:v>
                </c:pt>
                <c:pt idx="56">
                  <c:v>59.493923828218158</c:v>
                </c:pt>
                <c:pt idx="57">
                  <c:v>59.118285552591693</c:v>
                </c:pt>
                <c:pt idx="58">
                  <c:v>58.741778348891785</c:v>
                </c:pt>
                <c:pt idx="59">
                  <c:v>58.364437445670838</c:v>
                </c:pt>
                <c:pt idx="60">
                  <c:v>57.986297401686429</c:v>
                </c:pt>
                <c:pt idx="61">
                  <c:v>57.607392101639647</c:v>
                </c:pt>
                <c:pt idx="62">
                  <c:v>57.227754755071054</c:v>
                </c:pt>
                <c:pt idx="63">
                  <c:v>56.847417898215163</c:v>
                </c:pt>
                <c:pt idx="64">
                  <c:v>56.466413398622109</c:v>
                </c:pt>
                <c:pt idx="65">
                  <c:v>56.084772462353996</c:v>
                </c:pt>
                <c:pt idx="66">
                  <c:v>55.702525643574972</c:v>
                </c:pt>
                <c:pt idx="67">
                  <c:v>55.31970285635451</c:v>
                </c:pt>
                <c:pt idx="68">
                  <c:v>54.936333388514946</c:v>
                </c:pt>
                <c:pt idx="69">
                  <c:v>54.552445917359236</c:v>
                </c:pt>
                <c:pt idx="70">
                  <c:v>54.168068527122287</c:v>
                </c:pt>
                <c:pt idx="71">
                  <c:v>53.783228728000971</c:v>
                </c:pt>
                <c:pt idx="72">
                  <c:v>53.397953476620188</c:v>
                </c:pt>
                <c:pt idx="73">
                  <c:v>53.012269197807058</c:v>
                </c:pt>
                <c:pt idx="74">
                  <c:v>52.626201807548526</c:v>
                </c:pt>
                <c:pt idx="75">
                  <c:v>52.239776737018843</c:v>
                </c:pt>
                <c:pt idx="76">
                  <c:v>51.853018957570313</c:v>
                </c:pt>
                <c:pt idx="77">
                  <c:v>51.465953006587711</c:v>
                </c:pt>
                <c:pt idx="78">
                  <c:v>51.078603014115416</c:v>
                </c:pt>
                <c:pt idx="79">
                  <c:v>50.690992730173292</c:v>
                </c:pt>
                <c:pt idx="80">
                  <c:v>50.303145552682629</c:v>
                </c:pt>
                <c:pt idx="81">
                  <c:v>49.915084555931472</c:v>
                </c:pt>
                <c:pt idx="82">
                  <c:v>49.526832519513981</c:v>
                </c:pt>
                <c:pt idx="83">
                  <c:v>49.138411957682422</c:v>
                </c:pt>
                <c:pt idx="84">
                  <c:v>48.749845149058721</c:v>
                </c:pt>
                <c:pt idx="85">
                  <c:v>48.361154166653499</c:v>
                </c:pt>
                <c:pt idx="86">
                  <c:v>47.972360908145653</c:v>
                </c:pt>
                <c:pt idx="87">
                  <c:v>47.583487126380618</c:v>
                </c:pt>
                <c:pt idx="88">
                  <c:v>47.194554460045978</c:v>
                </c:pt>
                <c:pt idx="89">
                  <c:v>46.805584464487708</c:v>
                </c:pt>
                <c:pt idx="90">
                  <c:v>46.416598642629872</c:v>
                </c:pt>
                <c:pt idx="91">
                  <c:v>46.027618475965369</c:v>
                </c:pt>
                <c:pt idx="92">
                  <c:v>45.638665455583485</c:v>
                </c:pt>
                <c:pt idx="93">
                  <c:v>45.249761113200798</c:v>
                </c:pt>
                <c:pt idx="94">
                  <c:v>44.860927052164072</c:v>
                </c:pt>
                <c:pt idx="95">
                  <c:v>44.472184978390352</c:v>
                </c:pt>
                <c:pt idx="96">
                  <c:v>44.083556731210379</c:v>
                </c:pt>
                <c:pt idx="97">
                  <c:v>43.695064314079097</c:v>
                </c:pt>
                <c:pt idx="98">
                  <c:v>43.306729925114531</c:v>
                </c:pt>
                <c:pt idx="99">
                  <c:v>42.918575987424965</c:v>
                </c:pt>
                <c:pt idx="100">
                  <c:v>42.530625179179502</c:v>
                </c:pt>
                <c:pt idx="101">
                  <c:v>42.142900463375312</c:v>
                </c:pt>
                <c:pt idx="102">
                  <c:v>41.755425117248926</c:v>
                </c:pt>
                <c:pt idx="103">
                  <c:v>41.368222761275646</c:v>
                </c:pt>
                <c:pt idx="104">
                  <c:v>40.981317387696762</c:v>
                </c:pt>
                <c:pt idx="105">
                  <c:v>40.594733388504729</c:v>
                </c:pt>
                <c:pt idx="106">
                  <c:v>40.208495582817051</c:v>
                </c:pt>
                <c:pt idx="107">
                  <c:v>39.822629243556747</c:v>
                </c:pt>
                <c:pt idx="108">
                  <c:v>39.437160123355362</c:v>
                </c:pt>
                <c:pt idx="109">
                  <c:v>39.052114479583054</c:v>
                </c:pt>
                <c:pt idx="110">
                  <c:v>38.667519098407531</c:v>
                </c:pt>
                <c:pt idx="111">
                  <c:v>38.283401317771968</c:v>
                </c:pt>
                <c:pt idx="112">
                  <c:v>37.899789049175503</c:v>
                </c:pt>
                <c:pt idx="113">
                  <c:v>37.51671079813233</c:v>
                </c:pt>
                <c:pt idx="114">
                  <c:v>37.134195683176614</c:v>
                </c:pt>
                <c:pt idx="115">
                  <c:v>36.752273453271044</c:v>
                </c:pt>
                <c:pt idx="116">
                  <c:v>36.370974503472475</c:v>
                </c:pt>
                <c:pt idx="117">
                  <c:v>35.990329888694355</c:v>
                </c:pt>
                <c:pt idx="118">
                  <c:v>35.6103713354033</c:v>
                </c:pt>
                <c:pt idx="119">
                  <c:v>35.231131251077869</c:v>
                </c:pt>
                <c:pt idx="120">
                  <c:v>34.852642731249119</c:v>
                </c:pt>
                <c:pt idx="121">
                  <c:v>34.474939563940389</c:v>
                </c:pt>
                <c:pt idx="122">
                  <c:v>34.098056231315816</c:v>
                </c:pt>
                <c:pt idx="123">
                  <c:v>33.722027908343307</c:v>
                </c:pt>
                <c:pt idx="124">
                  <c:v>33.346890458277464</c:v>
                </c:pt>
                <c:pt idx="125">
                  <c:v>32.972680424763688</c:v>
                </c:pt>
                <c:pt idx="126">
                  <c:v>32.599435020365846</c:v>
                </c:pt>
                <c:pt idx="127">
                  <c:v>32.227192111325365</c:v>
                </c:pt>
                <c:pt idx="128">
                  <c:v>31.855990198358736</c:v>
                </c:pt>
                <c:pt idx="129">
                  <c:v>31.485868393310582</c:v>
                </c:pt>
                <c:pt idx="130">
                  <c:v>31.116866391489737</c:v>
                </c:pt>
                <c:pt idx="131">
                  <c:v>30.74902443952384</c:v>
                </c:pt>
                <c:pt idx="132">
                  <c:v>30.382383298585538</c:v>
                </c:pt>
                <c:pt idx="133">
                  <c:v>30.01698420286241</c:v>
                </c:pt>
                <c:pt idx="134">
                  <c:v>29.652868813160115</c:v>
                </c:pt>
                <c:pt idx="135">
                  <c:v>29.290079165557238</c:v>
                </c:pt>
                <c:pt idx="136">
                  <c:v>28.928657615054586</c:v>
                </c:pt>
                <c:pt idx="137">
                  <c:v>28.568646774195166</c:v>
                </c:pt>
                <c:pt idx="138">
                  <c:v>28.210089446666245</c:v>
                </c:pt>
                <c:pt idx="139">
                  <c:v>27.853028555930194</c:v>
                </c:pt>
                <c:pt idx="140">
                  <c:v>27.497507068976216</c:v>
                </c:pt>
                <c:pt idx="141">
                  <c:v>27.143567915325384</c:v>
                </c:pt>
                <c:pt idx="142">
                  <c:v>26.79125390147108</c:v>
                </c:pt>
                <c:pt idx="143">
                  <c:v>26.440607620985315</c:v>
                </c:pt>
                <c:pt idx="144">
                  <c:v>26.09167136057151</c:v>
                </c:pt>
                <c:pt idx="145">
                  <c:v>25.744487002397733</c:v>
                </c:pt>
                <c:pt idx="146">
                  <c:v>25.399095923097654</c:v>
                </c:pt>
                <c:pt idx="147">
                  <c:v>25.055538889877763</c:v>
                </c:pt>
                <c:pt idx="148">
                  <c:v>24.713855954223657</c:v>
                </c:pt>
                <c:pt idx="149">
                  <c:v>24.374086343747237</c:v>
                </c:pt>
                <c:pt idx="150">
                  <c:v>24.03626835276572</c:v>
                </c:pt>
                <c:pt idx="151">
                  <c:v>23.700439232247291</c:v>
                </c:pt>
                <c:pt idx="152">
                  <c:v>23.366635079800851</c:v>
                </c:pt>
                <c:pt idx="153">
                  <c:v>23.034890730418304</c:v>
                </c:pt>
                <c:pt idx="154">
                  <c:v>22.705239648714031</c:v>
                </c:pt>
                <c:pt idx="155">
                  <c:v>22.377713823420962</c:v>
                </c:pt>
                <c:pt idx="156">
                  <c:v>22.052343664924024</c:v>
                </c:pt>
                <c:pt idx="157">
                  <c:v>21.729157906613722</c:v>
                </c:pt>
                <c:pt idx="158">
                  <c:v>21.408183510844196</c:v>
                </c:pt>
                <c:pt idx="159">
                  <c:v>21.089445580264858</c:v>
                </c:pt>
                <c:pt idx="160">
                  <c:v>20.772967275276606</c:v>
                </c:pt>
                <c:pt idx="161">
                  <c:v>20.458769738331792</c:v>
                </c:pt>
                <c:pt idx="162">
                  <c:v>20.146872025757105</c:v>
                </c:pt>
                <c:pt idx="163">
                  <c:v>19.837291047728637</c:v>
                </c:pt>
                <c:pt idx="164">
                  <c:v>19.530041516972201</c:v>
                </c:pt>
                <c:pt idx="165">
                  <c:v>19.225135906692842</c:v>
                </c:pt>
                <c:pt idx="166">
                  <c:v>18.922584418166892</c:v>
                </c:pt>
                <c:pt idx="167">
                  <c:v>18.622394958347193</c:v>
                </c:pt>
                <c:pt idx="168">
                  <c:v>18.324573127749904</c:v>
                </c:pt>
                <c:pt idx="169">
                  <c:v>18.029122218800168</c:v>
                </c:pt>
                <c:pt idx="170">
                  <c:v>17.73604322472319</c:v>
                </c:pt>
                <c:pt idx="171">
                  <c:v>17.44533485897432</c:v>
                </c:pt>
                <c:pt idx="172">
                  <c:v>17.156993585109749</c:v>
                </c:pt>
                <c:pt idx="173">
                  <c:v>16.871013656907323</c:v>
                </c:pt>
                <c:pt idx="174">
                  <c:v>16.587387168459951</c:v>
                </c:pt>
                <c:pt idx="175">
                  <c:v>16.306104113880703</c:v>
                </c:pt>
                <c:pt idx="176">
                  <c:v>16.027152456179557</c:v>
                </c:pt>
                <c:pt idx="177">
                  <c:v>15.750518204801452</c:v>
                </c:pt>
                <c:pt idx="178">
                  <c:v>15.476185501250646</c:v>
                </c:pt>
                <c:pt idx="179">
                  <c:v>15.204136712170911</c:v>
                </c:pt>
                <c:pt idx="180">
                  <c:v>14.93435252920581</c:v>
                </c:pt>
                <c:pt idx="181">
                  <c:v>14.666812074922717</c:v>
                </c:pt>
                <c:pt idx="182">
                  <c:v>14.401493014059323</c:v>
                </c:pt>
                <c:pt idx="183">
                  <c:v>14.138371669332212</c:v>
                </c:pt>
                <c:pt idx="184">
                  <c:v>13.877423141037113</c:v>
                </c:pt>
                <c:pt idx="185">
                  <c:v>13.618621429670457</c:v>
                </c:pt>
                <c:pt idx="186">
                  <c:v>13.361939560812354</c:v>
                </c:pt>
                <c:pt idx="187">
                  <c:v>13.107349711525201</c:v>
                </c:pt>
                <c:pt idx="188">
                  <c:v>12.854823337546641</c:v>
                </c:pt>
                <c:pt idx="189">
                  <c:v>12.604331300586908</c:v>
                </c:pt>
                <c:pt idx="190">
                  <c:v>12.355843995074618</c:v>
                </c:pt>
                <c:pt idx="191">
                  <c:v>12.109331473737363</c:v>
                </c:pt>
                <c:pt idx="192">
                  <c:v>11.86476357144598</c:v>
                </c:pt>
                <c:pt idx="193">
                  <c:v>11.622110026799987</c:v>
                </c:pt>
                <c:pt idx="194">
                  <c:v>11.381340600980291</c:v>
                </c:pt>
                <c:pt idx="195">
                  <c:v>11.142425193445018</c:v>
                </c:pt>
                <c:pt idx="196">
                  <c:v>10.905333954095433</c:v>
                </c:pt>
                <c:pt idx="197">
                  <c:v>10.670037391589277</c:v>
                </c:pt>
                <c:pt idx="198">
                  <c:v>10.436506477526992</c:v>
                </c:pt>
                <c:pt idx="199">
                  <c:v>10.204712746283386</c:v>
                </c:pt>
                <c:pt idx="200">
                  <c:v>9.9746283903038773</c:v>
                </c:pt>
                <c:pt idx="201">
                  <c:v>9.7462263507246032</c:v>
                </c:pt>
                <c:pt idx="202">
                  <c:v>9.5194804032164484</c:v>
                </c:pt>
                <c:pt idx="203">
                  <c:v>9.2943652389873108</c:v>
                </c:pt>
                <c:pt idx="204">
                  <c:v>9.0708565409121427</c:v>
                </c:pt>
                <c:pt idx="205">
                  <c:v>8.8489310547839555</c:v>
                </c:pt>
                <c:pt idx="206">
                  <c:v>8.6285666557099834</c:v>
                </c:pt>
                <c:pt idx="207">
                  <c:v>8.409742409692516</c:v>
                </c:pt>
                <c:pt idx="208">
                  <c:v>8.1924386304559764</c:v>
                </c:pt>
                <c:pt idx="209">
                  <c:v>7.9766369315913206</c:v>
                </c:pt>
                <c:pt idx="210">
                  <c:v>7.7623202741025974</c:v>
                </c:pt>
                <c:pt idx="211">
                  <c:v>7.549473009445907</c:v>
                </c:pt>
                <c:pt idx="212">
                  <c:v>7.3380809181536417</c:v>
                </c:pt>
                <c:pt idx="213">
                  <c:v>7.1281312441390279</c:v>
                </c:pt>
                <c:pt idx="214">
                  <c:v>6.9196127247750594</c:v>
                </c:pt>
                <c:pt idx="215">
                  <c:v>6.7125156168336151</c:v>
                </c:pt>
                <c:pt idx="216">
                  <c:v>6.5068317183693978</c:v>
                </c:pt>
                <c:pt idx="217">
                  <c:v>6.3025543866189162</c:v>
                </c:pt>
                <c:pt idx="218">
                  <c:v>6.0996785519802259</c:v>
                </c:pt>
                <c:pt idx="219">
                  <c:v>5.8982007281229762</c:v>
                </c:pt>
                <c:pt idx="220">
                  <c:v>5.6981190182678603</c:v>
                </c:pt>
                <c:pt idx="221">
                  <c:v>5.4994331176621785</c:v>
                </c:pt>
                <c:pt idx="222">
                  <c:v>5.3021443122603564</c:v>
                </c:pt>
                <c:pt idx="223">
                  <c:v>5.1062554736081971</c:v>
                </c:pt>
                <c:pt idx="224">
                  <c:v>4.9117710499128791</c:v>
                </c:pt>
                <c:pt idx="225">
                  <c:v>4.7186970532667782</c:v>
                </c:pt>
                <c:pt idx="226">
                  <c:v>4.5270410429824848</c:v>
                </c:pt>
                <c:pt idx="227">
                  <c:v>4.3368121049790709</c:v>
                </c:pt>
                <c:pt idx="228">
                  <c:v>4.1480208271535153</c:v>
                </c:pt>
                <c:pt idx="229">
                  <c:v>3.9606792706580318</c:v>
                </c:pt>
                <c:pt idx="230">
                  <c:v>3.7748009369964146</c:v>
                </c:pt>
                <c:pt idx="231">
                  <c:v>3.5904007308476933</c:v>
                </c:pt>
                <c:pt idx="232">
                  <c:v>3.4074949185187364</c:v>
                </c:pt>
                <c:pt idx="233">
                  <c:v>3.2261010819306395</c:v>
                </c:pt>
                <c:pt idx="234">
                  <c:v>3.0462380680386025</c:v>
                </c:pt>
                <c:pt idx="235">
                  <c:v>2.867925933595481</c:v>
                </c:pt>
                <c:pt idx="236">
                  <c:v>2.6911858851730481</c:v>
                </c:pt>
                <c:pt idx="237">
                  <c:v>2.5160402143674263</c:v>
                </c:pt>
                <c:pt idx="238">
                  <c:v>2.3425122281277559</c:v>
                </c:pt>
                <c:pt idx="239">
                  <c:v>2.1706261741688628</c:v>
                </c:pt>
                <c:pt idx="240">
                  <c:v>2.0004071614456937</c:v>
                </c:pt>
                <c:pt idx="241">
                  <c:v>1.8318810756978836</c:v>
                </c:pt>
                <c:pt idx="242">
                  <c:v>1.6650744900976235</c:v>
                </c:pt>
                <c:pt idx="243">
                  <c:v>1.5000145710715698</c:v>
                </c:pt>
                <c:pt idx="244">
                  <c:v>1.3367289793988655</c:v>
                </c:pt>
                <c:pt idx="245">
                  <c:v>1.1752457667327247</c:v>
                </c:pt>
                <c:pt idx="246">
                  <c:v>1.0155932677322335</c:v>
                </c:pt>
                <c:pt idx="247">
                  <c:v>0.85779998803679258</c:v>
                </c:pt>
                <c:pt idx="248">
                  <c:v>0.70189448836638413</c:v>
                </c:pt>
                <c:pt idx="249">
                  <c:v>0.54790526507474369</c:v>
                </c:pt>
                <c:pt idx="250">
                  <c:v>0.39586062753994944</c:v>
                </c:pt>
                <c:pt idx="251">
                  <c:v>0.24578857281999042</c:v>
                </c:pt>
                <c:pt idx="252">
                  <c:v>9.7716658057675293E-2</c:v>
                </c:pt>
                <c:pt idx="253">
                  <c:v>-4.8328128835816227E-2</c:v>
                </c:pt>
                <c:pt idx="254">
                  <c:v>-0.1923194996410662</c:v>
                </c:pt>
                <c:pt idx="255">
                  <c:v>-0.33423199681204879</c:v>
                </c:pt>
                <c:pt idx="256">
                  <c:v>-0.47404112431900747</c:v>
                </c:pt>
                <c:pt idx="257">
                  <c:v>-0.61172347765501767</c:v>
                </c:pt>
                <c:pt idx="258">
                  <c:v>-0.74725687228101512</c:v>
                </c:pt>
                <c:pt idx="259">
                  <c:v>-0.88062046976047259</c:v>
                </c:pt>
                <c:pt idx="260">
                  <c:v>-1.011794900818483</c:v>
                </c:pt>
                <c:pt idx="261">
                  <c:v>-1.1407623845556412</c:v>
                </c:pt>
                <c:pt idx="262">
                  <c:v>-1.2675068430443095</c:v>
                </c:pt>
                <c:pt idx="263">
                  <c:v>-1.3920140105473426</c:v>
                </c:pt>
                <c:pt idx="264">
                  <c:v>-1.5142715366200608</c:v>
                </c:pt>
                <c:pt idx="265">
                  <c:v>-1.6342690823813175</c:v>
                </c:pt>
                <c:pt idx="266">
                  <c:v>-1.7519984092819896</c:v>
                </c:pt>
                <c:pt idx="267">
                  <c:v>-1.8674534597442931</c:v>
                </c:pt>
                <c:pt idx="268">
                  <c:v>-1.9806304291016392</c:v>
                </c:pt>
                <c:pt idx="269">
                  <c:v>-2.0915278283345389</c:v>
                </c:pt>
                <c:pt idx="270">
                  <c:v>-2.2001465371673392</c:v>
                </c:pt>
                <c:pt idx="271">
                  <c:v>-2.3064898471697957</c:v>
                </c:pt>
                <c:pt idx="272">
                  <c:v>-2.410563494589943</c:v>
                </c:pt>
                <c:pt idx="273">
                  <c:v>-2.5123756827319448</c:v>
                </c:pt>
                <c:pt idx="274">
                  <c:v>-2.6119370937815227</c:v>
                </c:pt>
                <c:pt idx="275">
                  <c:v>-2.7092608900723345</c:v>
                </c:pt>
                <c:pt idx="276">
                  <c:v>-2.8043627048770703</c:v>
                </c:pt>
                <c:pt idx="277">
                  <c:v>-2.8972606228971207</c:v>
                </c:pt>
                <c:pt idx="278">
                  <c:v>-2.9879751507078955</c:v>
                </c:pt>
                <c:pt idx="279">
                  <c:v>-3.0765291775000798</c:v>
                </c:pt>
                <c:pt idx="280">
                  <c:v>-3.1629479265331089</c:v>
                </c:pt>
                <c:pt idx="281">
                  <c:v>-3.2472588977842598</c:v>
                </c:pt>
                <c:pt idx="282">
                  <c:v>-3.3294918023404874</c:v>
                </c:pt>
                <c:pt idx="283">
                  <c:v>-3.4096784891308083</c:v>
                </c:pt>
                <c:pt idx="284">
                  <c:v>-3.4878528646429761</c:v>
                </c:pt>
                <c:pt idx="285">
                  <c:v>-3.5640508063008851</c:v>
                </c:pt>
                <c:pt idx="286">
                  <c:v>-3.6383100702045326</c:v>
                </c:pt>
                <c:pt idx="287">
                  <c:v>-3.7106701939485798</c:v>
                </c:pt>
                <c:pt idx="288">
                  <c:v>-3.7811723952430181</c:v>
                </c:pt>
                <c:pt idx="289">
                  <c:v>-3.8498594670501856</c:v>
                </c:pt>
                <c:pt idx="290">
                  <c:v>-3.9167756699470209</c:v>
                </c:pt>
                <c:pt idx="291">
                  <c:v>-3.9819666223916341</c:v>
                </c:pt>
                <c:pt idx="292">
                  <c:v>-4.0454791895521769</c:v>
                </c:pt>
                <c:pt idx="293">
                  <c:v>-4.1073613713147292</c:v>
                </c:pt>
                <c:pt idx="294">
                  <c:v>-4.1676621900492901</c:v>
                </c:pt>
                <c:pt idx="295">
                  <c:v>-4.2264315786646263</c:v>
                </c:pt>
                <c:pt idx="296">
                  <c:v>-4.2837202694327488</c:v>
                </c:pt>
                <c:pt idx="297">
                  <c:v>-4.3395796840116247</c:v>
                </c:pt>
                <c:pt idx="298">
                  <c:v>-4.3940618250385626</c:v>
                </c:pt>
                <c:pt idx="299">
                  <c:v>-4.447219169610066</c:v>
                </c:pt>
                <c:pt idx="300">
                  <c:v>-4.4991045649088459</c:v>
                </c:pt>
                <c:pt idx="301">
                  <c:v>-4.5497711261816676</c:v>
                </c:pt>
                <c:pt idx="302">
                  <c:v>-4.5992721372176604</c:v>
                </c:pt>
                <c:pt idx="303">
                  <c:v>-4.6476609534257047</c:v>
                </c:pt>
                <c:pt idx="304">
                  <c:v>-4.6949909075568961</c:v>
                </c:pt>
                <c:pt idx="305">
                  <c:v>-4.7413152180789488</c:v>
                </c:pt>
                <c:pt idx="306">
                  <c:v>-4.7866869001587089</c:v>
                </c:pt>
                <c:pt idx="307">
                  <c:v>-4.8311586791786869</c:v>
                </c:pt>
                <c:pt idx="308">
                  <c:v>-4.8747829066784742</c:v>
                </c:pt>
                <c:pt idx="309">
                  <c:v>-4.9176114785829661</c:v>
                </c:pt>
                <c:pt idx="310">
                  <c:v>-4.9596957555584957</c:v>
                </c:pt>
                <c:pt idx="311">
                  <c:v>-5.0010864853213572</c:v>
                </c:pt>
                <c:pt idx="312">
                  <c:v>-5.0418337267115927</c:v>
                </c:pt>
                <c:pt idx="313">
                  <c:v>-5.0819867753394323</c:v>
                </c:pt>
                <c:pt idx="314">
                  <c:v>-5.1215940906116</c:v>
                </c:pt>
                <c:pt idx="315">
                  <c:v>-5.1607032239532469</c:v>
                </c:pt>
                <c:pt idx="316">
                  <c:v>-5.1993607480484041</c:v>
                </c:pt>
                <c:pt idx="317">
                  <c:v>-5.2376121869435313</c:v>
                </c:pt>
                <c:pt idx="318">
                  <c:v>-5.2755019468789559</c:v>
                </c:pt>
                <c:pt idx="319">
                  <c:v>-5.3130732477396307</c:v>
                </c:pt>
                <c:pt idx="320">
                  <c:v>-5.3503680550511419</c:v>
                </c:pt>
                <c:pt idx="321">
                  <c:v>-5.3874270124817141</c:v>
                </c:pt>
                <c:pt idx="322">
                  <c:v>-5.4242893748539665</c:v>
                </c:pt>
                <c:pt idx="323">
                  <c:v>-5.4609929417105256</c:v>
                </c:pt>
                <c:pt idx="324">
                  <c:v>-5.4975739915310022</c:v>
                </c:pt>
                <c:pt idx="325">
                  <c:v>-5.5340672167407066</c:v>
                </c:pt>
                <c:pt idx="326">
                  <c:v>-5.5705056597086955</c:v>
                </c:pt>
                <c:pt idx="327">
                  <c:v>-5.6069206499826549</c:v>
                </c:pt>
                <c:pt idx="328">
                  <c:v>-5.6433417430601516</c:v>
                </c:pt>
                <c:pt idx="329">
                  <c:v>-5.679796661049858</c:v>
                </c:pt>
                <c:pt idx="330">
                  <c:v>-5.7163112356256498</c:v>
                </c:pt>
                <c:pt idx="331">
                  <c:v>-5.7529093537232336</c:v>
                </c:pt>
                <c:pt idx="332">
                  <c:v>-5.7896129064747246</c:v>
                </c:pt>
                <c:pt idx="333">
                  <c:v>-5.8264417419139347</c:v>
                </c:pt>
                <c:pt idx="334">
                  <c:v>-5.8634136220219188</c:v>
                </c:pt>
                <c:pt idx="335">
                  <c:v>-5.900544184702631</c:v>
                </c:pt>
                <c:pt idx="336">
                  <c:v>-5.9378469113060497</c:v>
                </c:pt>
                <c:pt idx="337">
                  <c:v>-5.9753331003182941</c:v>
                </c:pt>
                <c:pt idx="338">
                  <c:v>-6.0130118478422805</c:v>
                </c:pt>
                <c:pt idx="339">
                  <c:v>-6.050890035483004</c:v>
                </c:pt>
                <c:pt idx="340">
                  <c:v>-6.0889723262286441</c:v>
                </c:pt>
                <c:pt idx="341">
                  <c:v>-6.1272611688869549</c:v>
                </c:pt>
                <c:pt idx="342">
                  <c:v>-6.1657568115931767</c:v>
                </c:pt>
                <c:pt idx="343">
                  <c:v>-6.2044573248487023</c:v>
                </c:pt>
                <c:pt idx="344">
                  <c:v>-6.2433586344851975</c:v>
                </c:pt>
                <c:pt idx="345">
                  <c:v>-6.2824545648671144</c:v>
                </c:pt>
                <c:pt idx="346">
                  <c:v>-6.3217368925624937</c:v>
                </c:pt>
                <c:pt idx="347">
                  <c:v>-6.3611954106108985</c:v>
                </c:pt>
                <c:pt idx="348">
                  <c:v>-6.4008180034143978</c:v>
                </c:pt>
                <c:pt idx="349">
                  <c:v>-6.4405907321666529</c:v>
                </c:pt>
                <c:pt idx="350">
                  <c:v>-6.4804979306179877</c:v>
                </c:pt>
                <c:pt idx="351">
                  <c:v>-6.5205223108571975</c:v>
                </c:pt>
                <c:pt idx="352">
                  <c:v>-6.5606450786715715</c:v>
                </c:pt>
                <c:pt idx="353">
                  <c:v>-6.6008460579276687</c:v>
                </c:pt>
                <c:pt idx="354">
                  <c:v>-6.6411038233039008</c:v>
                </c:pt>
                <c:pt idx="355">
                  <c:v>-6.6813958405957372</c:v>
                </c:pt>
                <c:pt idx="356">
                  <c:v>-6.7216986137158452</c:v>
                </c:pt>
                <c:pt idx="357">
                  <c:v>-6.7619878374211311</c:v>
                </c:pt>
                <c:pt idx="358">
                  <c:v>-6.8022385547217903</c:v>
                </c:pt>
                <c:pt idx="359">
                  <c:v>-6.8424253178611352</c:v>
                </c:pt>
                <c:pt idx="360">
                  <c:v>-6.8825223517088627</c:v>
                </c:pt>
                <c:pt idx="361">
                  <c:v>-6.9225037183749532</c:v>
                </c:pt>
                <c:pt idx="362">
                  <c:v>-6.9623434818364807</c:v>
                </c:pt>
                <c:pt idx="363">
                  <c:v>-7.0020158713703875</c:v>
                </c:pt>
                <c:pt idx="364">
                  <c:v>-7.0414954426033818</c:v>
                </c:pt>
                <c:pt idx="365">
                  <c:v>-7.080757235026736</c:v>
                </c:pt>
                <c:pt idx="366">
                  <c:v>-7.11977692487313</c:v>
                </c:pt>
                <c:pt idx="367">
                  <c:v>-7.1585309723219321</c:v>
                </c:pt>
                <c:pt idx="368">
                  <c:v>-7.1969967620782871</c:v>
                </c:pt>
                <c:pt idx="369">
                  <c:v>-7.235152736465686</c:v>
                </c:pt>
                <c:pt idx="370">
                  <c:v>-7.2729785202728072</c:v>
                </c:pt>
                <c:pt idx="371">
                  <c:v>-7.3104550367117174</c:v>
                </c:pt>
                <c:pt idx="372">
                  <c:v>-7.3475646139566528</c:v>
                </c:pt>
                <c:pt idx="373">
                  <c:v>-7.3842910818613934</c:v>
                </c:pt>
                <c:pt idx="374">
                  <c:v>-7.4206198585715919</c:v>
                </c:pt>
                <c:pt idx="375">
                  <c:v>-7.4565380268775128</c:v>
                </c:pt>
                <c:pt idx="376">
                  <c:v>-7.4920344002715913</c:v>
                </c:pt>
                <c:pt idx="377">
                  <c:v>-7.5270995787925816</c:v>
                </c:pt>
                <c:pt idx="378">
                  <c:v>-7.5617259948541307</c:v>
                </c:pt>
                <c:pt idx="379">
                  <c:v>-7.5959079493540473</c:v>
                </c:pt>
                <c:pt idx="380">
                  <c:v>-7.6296416384617229</c:v>
                </c:pt>
                <c:pt idx="381">
                  <c:v>-7.6629251715654858</c:v>
                </c:pt>
                <c:pt idx="382">
                  <c:v>-7.6957585809361913</c:v>
                </c:pt>
                <c:pt idx="383">
                  <c:v>-7.7281438237308091</c:v>
                </c:pt>
                <c:pt idx="384">
                  <c:v>-7.7600847770125236</c:v>
                </c:pt>
                <c:pt idx="385">
                  <c:v>-7.7915872265043227</c:v>
                </c:pt>
                <c:pt idx="386">
                  <c:v>-7.8226588498286311</c:v>
                </c:pt>
                <c:pt idx="387">
                  <c:v>-7.8533091950028036</c:v>
                </c:pt>
                <c:pt idx="388">
                  <c:v>-7.8835496549709276</c:v>
                </c:pt>
                <c:pt idx="389">
                  <c:v>-7.9133934389564997</c:v>
                </c:pt>
                <c:pt idx="390">
                  <c:v>-7.9428555414105952</c:v>
                </c:pt>
                <c:pt idx="391">
                  <c:v>-7.9719527093136868</c:v>
                </c:pt>
                <c:pt idx="392">
                  <c:v>-8.0007034085708089</c:v>
                </c:pt>
                <c:pt idx="393">
                  <c:v>-8.0291277902090172</c:v>
                </c:pt>
                <c:pt idx="394">
                  <c:v>-8.0572476570518603</c:v>
                </c:pt>
                <c:pt idx="395">
                  <c:v>-8.0850864315120479</c:v>
                </c:pt>
                <c:pt idx="396">
                  <c:v>-8.1126691251008634</c:v>
                </c:pt>
                <c:pt idx="397">
                  <c:v>-8.1400223102094813</c:v>
                </c:pt>
                <c:pt idx="398">
                  <c:v>-8.1671740946757083</c:v>
                </c:pt>
                <c:pt idx="399">
                  <c:v>-8.1941540996020628</c:v>
                </c:pt>
                <c:pt idx="400">
                  <c:v>-8.2209934408477956</c:v>
                </c:pt>
                <c:pt idx="401">
                  <c:v>-8.2477247145705554</c:v>
                </c:pt>
                <c:pt idx="402">
                  <c:v>-8.2743819871497806</c:v>
                </c:pt>
                <c:pt idx="403">
                  <c:v>-8.3010007897812716</c:v>
                </c:pt>
                <c:pt idx="404">
                  <c:v>-8.327618117984624</c:v>
                </c:pt>
                <c:pt idx="405">
                  <c:v>-8.354272436233348</c:v>
                </c:pt>
                <c:pt idx="406">
                  <c:v>-8.3810036878650092</c:v>
                </c:pt>
                <c:pt idx="407">
                  <c:v>-8.4078533104013449</c:v>
                </c:pt>
                <c:pt idx="408">
                  <c:v>-8.4348642563601839</c:v>
                </c:pt>
                <c:pt idx="409">
                  <c:v>-8.4620810196115439</c:v>
                </c:pt>
                <c:pt idx="410">
                  <c:v>-8.4895496672863953</c:v>
                </c:pt>
                <c:pt idx="411">
                  <c:v>-8.5173178772140652</c:v>
                </c:pt>
                <c:pt idx="412">
                  <c:v>-8.545434980824778</c:v>
                </c:pt>
                <c:pt idx="413">
                  <c:v>-8.5739520114152903</c:v>
                </c:pt>
                <c:pt idx="414">
                  <c:v>-8.6029217576353449</c:v>
                </c:pt>
                <c:pt idx="415">
                  <c:v>-8.632398822012302</c:v>
                </c:pt>
                <c:pt idx="416">
                  <c:v>-8.6624396842842106</c:v>
                </c:pt>
                <c:pt idx="417">
                  <c:v>-8.6931027692647351</c:v>
                </c:pt>
                <c:pt idx="418">
                  <c:v>-8.7244485189123697</c:v>
                </c:pt>
                <c:pt idx="419">
                  <c:v>-8.756539468216376</c:v>
                </c:pt>
                <c:pt idx="420">
                  <c:v>-8.7894403244549562</c:v>
                </c:pt>
                <c:pt idx="421">
                  <c:v>-8.8232180493060639</c:v>
                </c:pt>
                <c:pt idx="422">
                  <c:v>-8.8579419432271305</c:v>
                </c:pt>
                <c:pt idx="423">
                  <c:v>-8.8936837314253854</c:v>
                </c:pt>
                <c:pt idx="424">
                  <c:v>-8.9305176506642265</c:v>
                </c:pt>
                <c:pt idx="425">
                  <c:v>-8.9685205360462668</c:v>
                </c:pt>
                <c:pt idx="426">
                  <c:v>-9.0077719068093227</c:v>
                </c:pt>
                <c:pt idx="427">
                  <c:v>-9.0483540500653739</c:v>
                </c:pt>
                <c:pt idx="428">
                  <c:v>-9.0903521012831376</c:v>
                </c:pt>
                <c:pt idx="429">
                  <c:v>-9.133854120193547</c:v>
                </c:pt>
                <c:pt idx="430">
                  <c:v>-9.178951160663269</c:v>
                </c:pt>
                <c:pt idx="431">
                  <c:v>-9.2257373329382197</c:v>
                </c:pt>
                <c:pt idx="432">
                  <c:v>-9.2743098565229118</c:v>
                </c:pt>
                <c:pt idx="433">
                  <c:v>-9.3247691018140646</c:v>
                </c:pt>
                <c:pt idx="434">
                  <c:v>-9.3772186184680244</c:v>
                </c:pt>
                <c:pt idx="435">
                  <c:v>-9.4317651483437999</c:v>
                </c:pt>
                <c:pt idx="436">
                  <c:v>-9.4885186207398124</c:v>
                </c:pt>
                <c:pt idx="437">
                  <c:v>-9.5475921275275493</c:v>
                </c:pt>
                <c:pt idx="438">
                  <c:v>-9.6091018756905715</c:v>
                </c:pt>
                <c:pt idx="439">
                  <c:v>-9.6731671147166622</c:v>
                </c:pt>
                <c:pt idx="440">
                  <c:v>-9.7399100362491673</c:v>
                </c:pt>
                <c:pt idx="441">
                  <c:v>-9.8094556434124627</c:v>
                </c:pt>
                <c:pt idx="442">
                  <c:v>-9.881931587279368</c:v>
                </c:pt>
                <c:pt idx="443">
                  <c:v>-9.9574679680541074</c:v>
                </c:pt>
                <c:pt idx="444">
                  <c:v>-10.036197098718723</c:v>
                </c:pt>
                <c:pt idx="445">
                  <c:v>-10.118253229130927</c:v>
                </c:pt>
                <c:pt idx="446">
                  <c:v>-10.203772228881236</c:v>
                </c:pt>
                <c:pt idx="447">
                  <c:v>-10.292891227621098</c:v>
                </c:pt>
                <c:pt idx="448">
                  <c:v>-10.385748212060532</c:v>
                </c:pt>
                <c:pt idx="449">
                  <c:v>-10.482481579413383</c:v>
                </c:pt>
                <c:pt idx="450">
                  <c:v>-10.583229647730706</c:v>
                </c:pt>
                <c:pt idx="451">
                  <c:v>-10.68813012431221</c:v>
                </c:pt>
                <c:pt idx="452">
                  <c:v>-10.797319534206215</c:v>
                </c:pt>
                <c:pt idx="453">
                  <c:v>-10.910932611692822</c:v>
                </c:pt>
                <c:pt idx="454">
                  <c:v>-11.029101658577529</c:v>
                </c:pt>
                <c:pt idx="455">
                  <c:v>-11.151955874075874</c:v>
                </c:pt>
                <c:pt idx="456">
                  <c:v>-11.279620662030268</c:v>
                </c:pt>
                <c:pt idx="457">
                  <c:v>-11.412216922125429</c:v>
                </c:pt>
                <c:pt idx="458">
                  <c:v>-11.549860332642453</c:v>
                </c:pt>
                <c:pt idx="459">
                  <c:v>-11.692660633069</c:v>
                </c:pt>
                <c:pt idx="460">
                  <c:v>-11.84072091553565</c:v>
                </c:pt>
                <c:pt idx="461">
                  <c:v>-11.994136934541613</c:v>
                </c:pt>
                <c:pt idx="462">
                  <c:v>-12.152996444742609</c:v>
                </c:pt>
                <c:pt idx="463">
                  <c:v>-12.317378576660866</c:v>
                </c:pt>
                <c:pt idx="464">
                  <c:v>-12.487353260038054</c:v>
                </c:pt>
                <c:pt idx="465">
                  <c:v>-12.662980704162155</c:v>
                </c:pt>
                <c:pt idx="466">
                  <c:v>-12.844310943863203</c:v>
                </c:pt>
                <c:pt idx="467">
                  <c:v>-13.031383458992138</c:v>
                </c:pt>
                <c:pt idx="468">
                  <c:v>-13.224226874089375</c:v>
                </c:pt>
                <c:pt idx="469">
                  <c:v>-13.422858743648074</c:v>
                </c:pt>
                <c:pt idx="470">
                  <c:v>-13.627285426899324</c:v>
                </c:pt>
                <c:pt idx="471">
                  <c:v>-13.837502054460952</c:v>
                </c:pt>
                <c:pt idx="472">
                  <c:v>-14.053492587520251</c:v>
                </c:pt>
                <c:pt idx="473">
                  <c:v>-14.275229968537168</c:v>
                </c:pt>
                <c:pt idx="474">
                  <c:v>-14.502676360797462</c:v>
                </c:pt>
                <c:pt idx="475">
                  <c:v>-14.735783472575656</c:v>
                </c:pt>
                <c:pt idx="476">
                  <c:v>-14.97449296022536</c:v>
                </c:pt>
                <c:pt idx="477">
                  <c:v>-15.218736903247452</c:v>
                </c:pt>
                <c:pt idx="478">
                  <c:v>-15.468438343325413</c:v>
                </c:pt>
                <c:pt idx="479">
                  <c:v>-15.723511878485848</c:v>
                </c:pt>
                <c:pt idx="480">
                  <c:v>-15.983864302952782</c:v>
                </c:pt>
                <c:pt idx="481">
                  <c:v>-16.249395282931612</c:v>
                </c:pt>
                <c:pt idx="482">
                  <c:v>-16.519998058460772</c:v>
                </c:pt>
                <c:pt idx="483">
                  <c:v>-16.795560161608496</c:v>
                </c:pt>
                <c:pt idx="484">
                  <c:v>-17.075964141638085</c:v>
                </c:pt>
                <c:pt idx="485">
                  <c:v>-17.361088288293637</c:v>
                </c:pt>
                <c:pt idx="486">
                  <c:v>-17.650807345035858</c:v>
                </c:pt>
                <c:pt idx="487">
                  <c:v>-17.94499320486397</c:v>
                </c:pt>
                <c:pt idx="488">
                  <c:v>-18.243515582235471</c:v>
                </c:pt>
                <c:pt idx="489">
                  <c:v>-18.546242655534286</c:v>
                </c:pt>
                <c:pt idx="490">
                  <c:v>-18.85304167550256</c:v>
                </c:pt>
                <c:pt idx="491">
                  <c:v>-19.163779535989558</c:v>
                </c:pt>
                <c:pt idx="492">
                  <c:v>-19.478323304303817</c:v>
                </c:pt>
                <c:pt idx="493">
                  <c:v>-19.796540709319753</c:v>
                </c:pt>
                <c:pt idx="494">
                  <c:v>-20.118300586296517</c:v>
                </c:pt>
                <c:pt idx="495">
                  <c:v>-20.443473278097485</c:v>
                </c:pt>
                <c:pt idx="496">
                  <c:v>-20.771930993139208</c:v>
                </c:pt>
                <c:pt idx="497">
                  <c:v>-21.103548120960216</c:v>
                </c:pt>
                <c:pt idx="498">
                  <c:v>-21.438201506765751</c:v>
                </c:pt>
                <c:pt idx="499">
                  <c:v>-21.775770686686094</c:v>
                </c:pt>
                <c:pt idx="500">
                  <c:v>-22.116138085788577</c:v>
                </c:pt>
                <c:pt idx="501">
                  <c:v>-22.459189181105756</c:v>
                </c:pt>
                <c:pt idx="502">
                  <c:v>-22.804812632096617</c:v>
                </c:pt>
                <c:pt idx="503">
                  <c:v>-23.152900381051591</c:v>
                </c:pt>
                <c:pt idx="504">
                  <c:v>-23.503347725987243</c:v>
                </c:pt>
                <c:pt idx="505">
                  <c:v>-23.856053368575452</c:v>
                </c:pt>
                <c:pt idx="506">
                  <c:v>-24.210919439598047</c:v>
                </c:pt>
                <c:pt idx="507">
                  <c:v>-24.567851504346351</c:v>
                </c:pt>
                <c:pt idx="508">
                  <c:v>-24.926758550281868</c:v>
                </c:pt>
                <c:pt idx="509">
                  <c:v>-25.287552959151697</c:v>
                </c:pt>
                <c:pt idx="510">
                  <c:v>-25.650150465622751</c:v>
                </c:pt>
                <c:pt idx="511">
                  <c:v>-26.014470104352089</c:v>
                </c:pt>
                <c:pt idx="512">
                  <c:v>-26.380434147269138</c:v>
                </c:pt>
                <c:pt idx="513">
                  <c:v>-26.747968032693549</c:v>
                </c:pt>
                <c:pt idx="514">
                  <c:v>-27.117000287768022</c:v>
                </c:pt>
                <c:pt idx="515">
                  <c:v>-27.487462445543546</c:v>
                </c:pt>
                <c:pt idx="516">
                  <c:v>-27.859288957915574</c:v>
                </c:pt>
                <c:pt idx="517">
                  <c:v>-28.23241710548194</c:v>
                </c:pt>
                <c:pt idx="518">
                  <c:v>-28.606786905266283</c:v>
                </c:pt>
                <c:pt idx="519">
                  <c:v>-28.982341017141277</c:v>
                </c:pt>
                <c:pt idx="520">
                  <c:v>-29.35902464967527</c:v>
                </c:pt>
                <c:pt idx="521">
                  <c:v>-29.736785466030359</c:v>
                </c:pt>
                <c:pt idx="522">
                  <c:v>-30.11557349045086</c:v>
                </c:pt>
                <c:pt idx="523">
                  <c:v>-30.495341015799013</c:v>
                </c:pt>
                <c:pt idx="524">
                  <c:v>-30.876042512523046</c:v>
                </c:pt>
                <c:pt idx="525">
                  <c:v>-31.257634539375335</c:v>
                </c:pt>
                <c:pt idx="526">
                  <c:v>-31.640075656142287</c:v>
                </c:pt>
                <c:pt idx="527">
                  <c:v>-32.023326338594181</c:v>
                </c:pt>
                <c:pt idx="528">
                  <c:v>-32.407348895817101</c:v>
                </c:pt>
                <c:pt idx="529">
                  <c:v>-32.792107390053417</c:v>
                </c:pt>
                <c:pt idx="530">
                  <c:v>-33.177567559132413</c:v>
                </c:pt>
                <c:pt idx="531">
                  <c:v>-33.563696741556711</c:v>
                </c:pt>
                <c:pt idx="532">
                  <c:v>-33.95046380426956</c:v>
                </c:pt>
                <c:pt idx="533">
                  <c:v>-34.337839073117642</c:v>
                </c:pt>
                <c:pt idx="534">
                  <c:v>-34.725794265997877</c:v>
                </c:pt>
                <c:pt idx="535">
                  <c:v>-35.114302428662654</c:v>
                </c:pt>
                <c:pt idx="536">
                  <c:v>-35.503337873147444</c:v>
                </c:pt>
                <c:pt idx="537">
                  <c:v>-35.892876118771667</c:v>
                </c:pt>
                <c:pt idx="538">
                  <c:v>-36.282893835652644</c:v>
                </c:pt>
                <c:pt idx="539">
                  <c:v>-36.673368790672008</c:v>
                </c:pt>
                <c:pt idx="540">
                  <c:v>-37.064279795821982</c:v>
                </c:pt>
                <c:pt idx="541">
                  <c:v>-37.455606658859175</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13.595642344538652</c:v>
                </c:pt>
              </c:numCache>
            </c:numRef>
          </c:xVal>
          <c:yVal>
            <c:numRef>
              <c:f>Loop_Modeling!$BL$11</c:f>
              <c:numCache>
                <c:formatCode>General</c:formatCode>
                <c:ptCount val="1"/>
                <c:pt idx="0">
                  <c:v>74.470974999430467</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47597.739990099537</c:v>
                </c:pt>
              </c:numCache>
            </c:numRef>
          </c:xVal>
          <c:yVal>
            <c:numRef>
              <c:f>Loop_Modeling!$BL$9</c:f>
              <c:numCache>
                <c:formatCode>General</c:formatCode>
                <c:ptCount val="1"/>
                <c:pt idx="0">
                  <c:v>-7.149202584128461</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5305.1647697298449</c:v>
                </c:pt>
              </c:numCache>
            </c:numRef>
          </c:xVal>
          <c:yVal>
            <c:numRef>
              <c:f>Loop_Modeling!$BL$10</c:f>
              <c:numCache>
                <c:formatCode>General</c:formatCode>
                <c:ptCount val="1"/>
                <c:pt idx="0">
                  <c:v>-2.3556750091751875</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18.523667150998783</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-6.5337455429102995</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54.326627939664156</c:v>
                </c:pt>
                <c:pt idx="1">
                  <c:v>53.720907986626258</c:v>
                </c:pt>
                <c:pt idx="2">
                  <c:v>53.112140362465837</c:v>
                </c:pt>
                <c:pt idx="3">
                  <c:v>52.500639838052685</c:v>
                </c:pt>
                <c:pt idx="4">
                  <c:v>51.886730101464828</c:v>
                </c:pt>
                <c:pt idx="5">
                  <c:v>51.27074310382276</c:v>
                </c:pt>
                <c:pt idx="6">
                  <c:v>50.653018358443404</c:v>
                </c:pt>
                <c:pt idx="7">
                  <c:v>50.033902196816221</c:v>
                </c:pt>
                <c:pt idx="8">
                  <c:v>49.413746985379298</c:v>
                </c:pt>
                <c:pt idx="9">
                  <c:v>48.792910307518298</c:v>
                </c:pt>
                <c:pt idx="10">
                  <c:v>48.171754115604195</c:v>
                </c:pt>
                <c:pt idx="11">
                  <c:v>47.550643858244641</c:v>
                </c:pt>
                <c:pt idx="12">
                  <c:v>46.929947588203966</c:v>
                </c:pt>
                <c:pt idx="13">
                  <c:v>46.310035056692804</c:v>
                </c:pt>
                <c:pt idx="14">
                  <c:v>45.691276799877294</c:v>
                </c:pt>
                <c:pt idx="15">
                  <c:v>45.074043223569134</c:v>
                </c:pt>
                <c:pt idx="16">
                  <c:v>44.458703692067573</c:v>
                </c:pt>
                <c:pt idx="17">
                  <c:v>43.8456256270875</c:v>
                </c:pt>
                <c:pt idx="18">
                  <c:v>43.235173622586025</c:v>
                </c:pt>
                <c:pt idx="19">
                  <c:v>42.627708581111719</c:v>
                </c:pt>
                <c:pt idx="20">
                  <c:v>42.023586877049624</c:v>
                </c:pt>
                <c:pt idx="21">
                  <c:v>41.423159551828782</c:v>
                </c:pt>
                <c:pt idx="22">
                  <c:v>40.82677154578473</c:v>
                </c:pt>
                <c:pt idx="23">
                  <c:v>40.234760970956501</c:v>
                </c:pt>
                <c:pt idx="24">
                  <c:v>39.647458428657956</c:v>
                </c:pt>
                <c:pt idx="25">
                  <c:v>39.065186375146546</c:v>
                </c:pt>
                <c:pt idx="26">
                  <c:v>38.488258538239968</c:v>
                </c:pt>
                <c:pt idx="27">
                  <c:v>37.916979387172226</c:v>
                </c:pt>
                <c:pt idx="28">
                  <c:v>37.351643657464251</c:v>
                </c:pt>
                <c:pt idx="29">
                  <c:v>36.792535932052871</c:v>
                </c:pt>
                <c:pt idx="30">
                  <c:v>36.239930279385035</c:v>
                </c:pt>
                <c:pt idx="31">
                  <c:v>35.69408994869093</c:v>
                </c:pt>
                <c:pt idx="32">
                  <c:v>35.155267122154186</c:v>
                </c:pt>
                <c:pt idx="33">
                  <c:v>34.623702723239951</c:v>
                </c:pt>
                <c:pt idx="34">
                  <c:v>34.099626280023088</c:v>
                </c:pt>
                <c:pt idx="35">
                  <c:v>33.583255841955591</c:v>
                </c:pt>
                <c:pt idx="36">
                  <c:v>33.074797948183857</c:v>
                </c:pt>
                <c:pt idx="37">
                  <c:v>32.574447645193032</c:v>
                </c:pt>
                <c:pt idx="38">
                  <c:v>32.082388551315262</c:v>
                </c:pt>
                <c:pt idx="39">
                  <c:v>31.598792965401085</c:v>
                </c:pt>
                <c:pt idx="40">
                  <c:v>31.12382201678103</c:v>
                </c:pt>
                <c:pt idx="41">
                  <c:v>30.657625853507071</c:v>
                </c:pt>
                <c:pt idx="42">
                  <c:v>30.200343865767955</c:v>
                </c:pt>
                <c:pt idx="43">
                  <c:v>29.752104941315199</c:v>
                </c:pt>
                <c:pt idx="44">
                  <c:v>29.313027749713346</c:v>
                </c:pt>
                <c:pt idx="45">
                  <c:v>28.883221052235349</c:v>
                </c:pt>
                <c:pt idx="46">
                  <c:v>28.462784034277071</c:v>
                </c:pt>
                <c:pt idx="47">
                  <c:v>28.05180665721214</c:v>
                </c:pt>
                <c:pt idx="48">
                  <c:v>27.650370026721472</c:v>
                </c:pt>
                <c:pt idx="49">
                  <c:v>27.258546774716663</c:v>
                </c:pt>
                <c:pt idx="50">
                  <c:v>26.876401452128206</c:v>
                </c:pt>
                <c:pt idx="51">
                  <c:v>26.503990929949094</c:v>
                </c:pt>
                <c:pt idx="52">
                  <c:v>26.14136480608687</c:v>
                </c:pt>
                <c:pt idx="53">
                  <c:v>25.788565815726866</c:v>
                </c:pt>
                <c:pt idx="54">
                  <c:v>25.44563024308097</c:v>
                </c:pt>
                <c:pt idx="55">
                  <c:v>25.112588332550725</c:v>
                </c:pt>
                <c:pt idx="56">
                  <c:v>24.78946469750921</c:v>
                </c:pt>
                <c:pt idx="57">
                  <c:v>24.476278725062787</c:v>
                </c:pt>
                <c:pt idx="58">
                  <c:v>24.173044975318589</c:v>
                </c:pt>
                <c:pt idx="59">
                  <c:v>23.879773573838552</c:v>
                </c:pt>
                <c:pt idx="60">
                  <c:v>23.596470596111697</c:v>
                </c:pt>
                <c:pt idx="61">
                  <c:v>23.323138443020124</c:v>
                </c:pt>
                <c:pt idx="62">
                  <c:v>23.059776206408824</c:v>
                </c:pt>
                <c:pt idx="63">
                  <c:v>22.806380024001612</c:v>
                </c:pt>
                <c:pt idx="64">
                  <c:v>22.562943423019799</c:v>
                </c:pt>
                <c:pt idx="65">
                  <c:v>22.329457651974977</c:v>
                </c:pt>
                <c:pt idx="66">
                  <c:v>22.105912000209418</c:v>
                </c:pt>
                <c:pt idx="67">
                  <c:v>21.892294104846396</c:v>
                </c:pt>
                <c:pt idx="68">
                  <c:v>21.688590244903462</c:v>
                </c:pt>
                <c:pt idx="69">
                  <c:v>21.494785622391319</c:v>
                </c:pt>
                <c:pt idx="70">
                  <c:v>21.310864630292738</c:v>
                </c:pt>
                <c:pt idx="71">
                  <c:v>21.136811107372804</c:v>
                </c:pt>
                <c:pt idx="72">
                  <c:v>20.972608579824872</c:v>
                </c:pt>
                <c:pt idx="73">
                  <c:v>20.818240489797404</c:v>
                </c:pt>
                <c:pt idx="74">
                  <c:v>20.673690410891453</c:v>
                </c:pt>
                <c:pt idx="75">
                  <c:v>20.538942250739627</c:v>
                </c:pt>
                <c:pt idx="76">
                  <c:v>20.41398044081016</c:v>
                </c:pt>
                <c:pt idx="77">
                  <c:v>20.298790113594809</c:v>
                </c:pt>
                <c:pt idx="78">
                  <c:v>20.193357267354525</c:v>
                </c:pt>
                <c:pt idx="79">
                  <c:v>20.097668918603816</c:v>
                </c:pt>
                <c:pt idx="80">
                  <c:v>20.011713242522791</c:v>
                </c:pt>
                <c:pt idx="81">
                  <c:v>19.935479701484908</c:v>
                </c:pt>
                <c:pt idx="82">
                  <c:v>19.868959161882064</c:v>
                </c:pt>
                <c:pt idx="83">
                  <c:v>19.812143999430475</c:v>
                </c:pt>
                <c:pt idx="84">
                  <c:v>19.765028193122792</c:v>
                </c:pt>
                <c:pt idx="85">
                  <c:v>19.727607407987186</c:v>
                </c:pt>
                <c:pt idx="86">
                  <c:v>19.699879066796548</c:v>
                </c:pt>
                <c:pt idx="87">
                  <c:v>19.681842410855936</c:v>
                </c:pt>
                <c:pt idx="88">
                  <c:v>19.673498549979925</c:v>
                </c:pt>
                <c:pt idx="89">
                  <c:v>19.67485050175193</c:v>
                </c:pt>
                <c:pt idx="90">
                  <c:v>19.685903220137643</c:v>
                </c:pt>
                <c:pt idx="91">
                  <c:v>19.706663613504766</c:v>
                </c:pt>
                <c:pt idx="92">
                  <c:v>19.737140552078408</c:v>
                </c:pt>
                <c:pt idx="93">
                  <c:v>19.777344864843542</c:v>
                </c:pt>
                <c:pt idx="94">
                  <c:v>19.827289325877686</c:v>
                </c:pt>
                <c:pt idx="95">
                  <c:v>19.886988630084304</c:v>
                </c:pt>
                <c:pt idx="96">
                  <c:v>19.95645935826763</c:v>
                </c:pt>
                <c:pt idx="97">
                  <c:v>20.035719931475455</c:v>
                </c:pt>
                <c:pt idx="98">
                  <c:v>20.124790554513432</c:v>
                </c:pt>
                <c:pt idx="99">
                  <c:v>20.223693148517008</c:v>
                </c:pt>
                <c:pt idx="100">
                  <c:v>20.332451272452854</c:v>
                </c:pt>
                <c:pt idx="101">
                  <c:v>20.451090033398774</c:v>
                </c:pt>
                <c:pt idx="102">
                  <c:v>20.579635985450086</c:v>
                </c:pt>
                <c:pt idx="103">
                  <c:v>20.718117017076395</c:v>
                </c:pt>
                <c:pt idx="104">
                  <c:v>20.866562226753921</c:v>
                </c:pt>
                <c:pt idx="105">
                  <c:v>21.025001786690854</c:v>
                </c:pt>
                <c:pt idx="106">
                  <c:v>21.193466794458161</c:v>
                </c:pt>
                <c:pt idx="107">
                  <c:v>21.371989112345005</c:v>
                </c:pt>
                <c:pt idx="108">
                  <c:v>21.560601194260794</c:v>
                </c:pt>
                <c:pt idx="109">
                  <c:v>21.759335900017195</c:v>
                </c:pt>
                <c:pt idx="110">
                  <c:v>21.968226296839436</c:v>
                </c:pt>
                <c:pt idx="111">
                  <c:v>22.187305447976456</c:v>
                </c:pt>
                <c:pt idx="112">
                  <c:v>22.416606188306169</c:v>
                </c:pt>
                <c:pt idx="113">
                  <c:v>22.656160886864832</c:v>
                </c:pt>
                <c:pt idx="114">
                  <c:v>22.906001196268988</c:v>
                </c:pt>
                <c:pt idx="115">
                  <c:v>23.166157789046629</c:v>
                </c:pt>
                <c:pt idx="116">
                  <c:v>23.43666008094258</c:v>
                </c:pt>
                <c:pt idx="117">
                  <c:v>23.717535941334674</c:v>
                </c:pt>
                <c:pt idx="118">
                  <c:v>24.008811390955948</c:v>
                </c:pt>
                <c:pt idx="119">
                  <c:v>24.310510287205492</c:v>
                </c:pt>
                <c:pt idx="120">
                  <c:v>24.622653997412939</c:v>
                </c:pt>
                <c:pt idx="121">
                  <c:v>24.945261060518508</c:v>
                </c:pt>
                <c:pt idx="122">
                  <c:v>25.278346837736876</c:v>
                </c:pt>
                <c:pt idx="123">
                  <c:v>25.621923152882562</c:v>
                </c:pt>
                <c:pt idx="124">
                  <c:v>25.975997923163213</c:v>
                </c:pt>
                <c:pt idx="125">
                  <c:v>26.340574781370439</c:v>
                </c:pt>
                <c:pt idx="126">
                  <c:v>26.715652690545458</c:v>
                </c:pt>
                <c:pt idx="127">
                  <c:v>27.101225552330465</c:v>
                </c:pt>
                <c:pt idx="128">
                  <c:v>27.497281810381121</c:v>
                </c:pt>
                <c:pt idx="129">
                  <c:v>27.903804050367601</c:v>
                </c:pt>
                <c:pt idx="130">
                  <c:v>28.320768598249654</c:v>
                </c:pt>
                <c:pt idx="131">
                  <c:v>28.748145118684572</c:v>
                </c:pt>
                <c:pt idx="132">
                  <c:v>29.1858962155823</c:v>
                </c:pt>
                <c:pt idx="133">
                  <c:v>29.633977036996558</c:v>
                </c:pt>
                <c:pt idx="134">
                  <c:v>30.092334886689851</c:v>
                </c:pt>
                <c:pt idx="135">
                  <c:v>30.560908844877549</c:v>
                </c:pt>
                <c:pt idx="136">
                  <c:v>31.03962940079203</c:v>
                </c:pt>
                <c:pt idx="137">
                  <c:v>31.528418099852086</c:v>
                </c:pt>
                <c:pt idx="138">
                  <c:v>32.02718720833542</c:v>
                </c:pt>
                <c:pt idx="139">
                  <c:v>32.535839398563489</c:v>
                </c:pt>
                <c:pt idx="140">
                  <c:v>33.054267457683331</c:v>
                </c:pt>
                <c:pt idx="141">
                  <c:v>33.58235402319194</c:v>
                </c:pt>
                <c:pt idx="142">
                  <c:v>34.11997134837997</c:v>
                </c:pt>
                <c:pt idx="143">
                  <c:v>34.666981100866458</c:v>
                </c:pt>
                <c:pt idx="144">
                  <c:v>35.223234197372022</c:v>
                </c:pt>
                <c:pt idx="145">
                  <c:v>35.788570677789991</c:v>
                </c:pt>
                <c:pt idx="146">
                  <c:v>36.362819621525887</c:v>
                </c:pt>
                <c:pt idx="147">
                  <c:v>36.945799108905234</c:v>
                </c:pt>
                <c:pt idx="148">
                  <c:v>37.537316230265837</c:v>
                </c:pt>
                <c:pt idx="149">
                  <c:v>38.137167145118575</c:v>
                </c:pt>
                <c:pt idx="150">
                  <c:v>38.745137193464309</c:v>
                </c:pt>
                <c:pt idx="151">
                  <c:v>39.361001061048214</c:v>
                </c:pt>
                <c:pt idx="152">
                  <c:v>39.984522999956738</c:v>
                </c:pt>
                <c:pt idx="153">
                  <c:v>40.615457105571465</c:v>
                </c:pt>
                <c:pt idx="154">
                  <c:v>41.253547650435806</c:v>
                </c:pt>
                <c:pt idx="155">
                  <c:v>41.898529475145814</c:v>
                </c:pt>
                <c:pt idx="156">
                  <c:v>42.550128435857133</c:v>
                </c:pt>
                <c:pt idx="157">
                  <c:v>43.208061907502888</c:v>
                </c:pt>
                <c:pt idx="158">
                  <c:v>43.87203934126989</c:v>
                </c:pt>
                <c:pt idx="159">
                  <c:v>44.541762874358703</c:v>
                </c:pt>
                <c:pt idx="160">
                  <c:v>45.216927989512925</c:v>
                </c:pt>
                <c:pt idx="161">
                  <c:v>45.89722422127506</c:v>
                </c:pt>
                <c:pt idx="162">
                  <c:v>46.582335905426092</c:v>
                </c:pt>
                <c:pt idx="163">
                  <c:v>47.271942967583293</c:v>
                </c:pt>
                <c:pt idx="164">
                  <c:v>47.965721746482188</c:v>
                </c:pt>
                <c:pt idx="165">
                  <c:v>48.663345847074311</c:v>
                </c:pt>
                <c:pt idx="166">
                  <c:v>49.364487018210461</c:v>
                </c:pt>
                <c:pt idx="167">
                  <c:v>50.06881604938885</c:v>
                </c:pt>
                <c:pt idx="168">
                  <c:v>50.776003680812025</c:v>
                </c:pt>
                <c:pt idx="169">
                  <c:v>51.485721520823823</c:v>
                </c:pt>
                <c:pt idx="170">
                  <c:v>52.197642964700982</c:v>
                </c:pt>
                <c:pt idx="171">
                  <c:v>52.911444108746508</c:v>
                </c:pt>
                <c:pt idx="172">
                  <c:v>53.626804653670675</c:v>
                </c:pt>
                <c:pt idx="173">
                  <c:v>54.343408791362201</c:v>
                </c:pt>
                <c:pt idx="174">
                  <c:v>55.06094606932681</c:v>
                </c:pt>
                <c:pt idx="175">
                  <c:v>55.779112227330074</c:v>
                </c:pt>
                <c:pt idx="176">
                  <c:v>56.497610001068097</c:v>
                </c:pt>
                <c:pt idx="177">
                  <c:v>57.216149888066184</c:v>
                </c:pt>
                <c:pt idx="178">
                  <c:v>57.934450871401992</c:v>
                </c:pt>
                <c:pt idx="179">
                  <c:v>58.652241097298848</c:v>
                </c:pt>
                <c:pt idx="180">
                  <c:v>59.369258503119845</c:v>
                </c:pt>
                <c:pt idx="181">
                  <c:v>60.085251392784016</c:v>
                </c:pt>
                <c:pt idx="182">
                  <c:v>60.799978957152881</c:v>
                </c:pt>
                <c:pt idx="183">
                  <c:v>61.513211737457787</c:v>
                </c:pt>
                <c:pt idx="184">
                  <c:v>62.224732030356236</c:v>
                </c:pt>
                <c:pt idx="185">
                  <c:v>62.934334233725231</c:v>
                </c:pt>
                <c:pt idx="186">
                  <c:v>63.641825132797102</c:v>
                </c:pt>
                <c:pt idx="187">
                  <c:v>64.347024126714018</c:v>
                </c:pt>
                <c:pt idx="188">
                  <c:v>65.049763396024986</c:v>
                </c:pt>
                <c:pt idx="189">
                  <c:v>65.749888012074024</c:v>
                </c:pt>
                <c:pt idx="190">
                  <c:v>66.447255989584235</c:v>
                </c:pt>
                <c:pt idx="191">
                  <c:v>67.141738284100938</c:v>
                </c:pt>
                <c:pt idx="192">
                  <c:v>67.833218736242571</c:v>
                </c:pt>
                <c:pt idx="193">
                  <c:v>68.521593964954121</c:v>
                </c:pt>
                <c:pt idx="194">
                  <c:v>69.206773212183634</c:v>
                </c:pt>
                <c:pt idx="195">
                  <c:v>69.888678141550045</c:v>
                </c:pt>
                <c:pt idx="196">
                  <c:v>70.567242593706766</c:v>
                </c:pt>
                <c:pt idx="197">
                  <c:v>71.242412301182441</c:v>
                </c:pt>
                <c:pt idx="198">
                  <c:v>71.914144565530663</c:v>
                </c:pt>
                <c:pt idx="199">
                  <c:v>72.58240789962467</c:v>
                </c:pt>
                <c:pt idx="200">
                  <c:v>73.24718163791853</c:v>
                </c:pt>
                <c:pt idx="201">
                  <c:v>73.908455517438256</c:v>
                </c:pt>
                <c:pt idx="202">
                  <c:v>74.566229232195099</c:v>
                </c:pt>
                <c:pt idx="203">
                  <c:v>75.220511963610093</c:v>
                </c:pt>
                <c:pt idx="204">
                  <c:v>75.871321889426355</c:v>
                </c:pt>
                <c:pt idx="205">
                  <c:v>76.518685673448161</c:v>
                </c:pt>
                <c:pt idx="206">
                  <c:v>77.162637938305963</c:v>
                </c:pt>
                <c:pt idx="207">
                  <c:v>77.803220723291503</c:v>
                </c:pt>
                <c:pt idx="208">
                  <c:v>78.440482929151415</c:v>
                </c:pt>
                <c:pt idx="209">
                  <c:v>79.074479751564439</c:v>
                </c:pt>
                <c:pt idx="210">
                  <c:v>79.705272104873274</c:v>
                </c:pt>
                <c:pt idx="211">
                  <c:v>80.332926037479012</c:v>
                </c:pt>
                <c:pt idx="212">
                  <c:v>80.957512140158471</c:v>
                </c:pt>
                <c:pt idx="213">
                  <c:v>81.579104948418447</c:v>
                </c:pt>
                <c:pt idx="214">
                  <c:v>82.197782339868169</c:v>
                </c:pt>
                <c:pt idx="215">
                  <c:v>82.813624927459017</c:v>
                </c:pt>
                <c:pt idx="216">
                  <c:v>83.426715449338673</c:v>
                </c:pt>
                <c:pt idx="217">
                  <c:v>84.037138155956512</c:v>
                </c:pt>
                <c:pt idx="218">
                  <c:v>84.644978194976332</c:v>
                </c:pt>
                <c:pt idx="219">
                  <c:v>85.250320994483531</c:v>
                </c:pt>
                <c:pt idx="220">
                  <c:v>85.853251644912291</c:v>
                </c:pt>
                <c:pt idx="221">
                  <c:v>86.453854280089331</c:v>
                </c:pt>
                <c:pt idx="222">
                  <c:v>87.052211457754211</c:v>
                </c:pt>
                <c:pt idx="223">
                  <c:v>87.648403539928964</c:v>
                </c:pt>
                <c:pt idx="224">
                  <c:v>88.242508073501057</c:v>
                </c:pt>
                <c:pt idx="225">
                  <c:v>88.834599171427413</c:v>
                </c:pt>
                <c:pt idx="226">
                  <c:v>89.424746895004418</c:v>
                </c:pt>
                <c:pt idx="227">
                  <c:v>90.013016637705277</c:v>
                </c:pt>
                <c:pt idx="228">
                  <c:v>90.599468511172049</c:v>
                </c:pt>
                <c:pt idx="229">
                  <c:v>91.184156734033522</c:v>
                </c:pt>
                <c:pt idx="230">
                  <c:v>91.767129024323495</c:v>
                </c:pt>
                <c:pt idx="231">
                  <c:v>92.348425996399598</c:v>
                </c:pt>
                <c:pt idx="232">
                  <c:v>92.928080563380348</c:v>
                </c:pt>
                <c:pt idx="233">
                  <c:v>93.506117346276696</c:v>
                </c:pt>
                <c:pt idx="234">
                  <c:v>94.082552091118501</c:v>
                </c:pt>
                <c:pt idx="235">
                  <c:v>94.657391095555838</c:v>
                </c:pt>
                <c:pt idx="236">
                  <c:v>95.230630646559206</c:v>
                </c:pt>
                <c:pt idx="237">
                  <c:v>95.802256471013351</c:v>
                </c:pt>
                <c:pt idx="238">
                  <c:v>96.372243201161908</c:v>
                </c:pt>
                <c:pt idx="239">
                  <c:v>96.940553857014564</c:v>
                </c:pt>
                <c:pt idx="240">
                  <c:v>97.507139347994723</c:v>
                </c:pt>
                <c:pt idx="241">
                  <c:v>98.07193799623542</c:v>
                </c:pt>
                <c:pt idx="242">
                  <c:v>98.63487508408295</c:v>
                </c:pt>
                <c:pt idx="243">
                  <c:v>99.195862428469326</c:v>
                </c:pt>
                <c:pt idx="244">
                  <c:v>99.754797984924537</c:v>
                </c:pt>
                <c:pt idx="245">
                  <c:v>100.31156548407493</c:v>
                </c:pt>
                <c:pt idx="246">
                  <c:v>100.86603410351583</c:v>
                </c:pt>
                <c:pt idx="247">
                  <c:v>101.41805817798456</c:v>
                </c:pt>
                <c:pt idx="248">
                  <c:v>101.9674769507271</c:v>
                </c:pt>
                <c:pt idx="249">
                  <c:v>102.51411436892745</c:v>
                </c:pt>
                <c:pt idx="250">
                  <c:v>103.05777892596419</c:v>
                </c:pt>
                <c:pt idx="251">
                  <c:v>103.59826355314669</c:v>
                </c:pt>
                <c:pt idx="252">
                  <c:v>104.13534556340956</c:v>
                </c:pt>
                <c:pt idx="253">
                  <c:v>104.66878664923867</c:v>
                </c:pt>
                <c:pt idx="254">
                  <c:v>105.19833293684299</c:v>
                </c:pt>
                <c:pt idx="255">
                  <c:v>105.72371509830073</c:v>
                </c:pt>
                <c:pt idx="256">
                  <c:v>106.24464852306185</c:v>
                </c:pt>
                <c:pt idx="257">
                  <c:v>106.76083354981942</c:v>
                </c:pt>
                <c:pt idx="258">
                  <c:v>107.27195575935581</c:v>
                </c:pt>
                <c:pt idx="259">
                  <c:v>107.77768632851185</c:v>
                </c:pt>
                <c:pt idx="260">
                  <c:v>108.27768244497977</c:v>
                </c:pt>
                <c:pt idx="261">
                  <c:v>108.77158778210962</c:v>
                </c:pt>
                <c:pt idx="262">
                  <c:v>109.25903303243183</c:v>
                </c:pt>
                <c:pt idx="263">
                  <c:v>109.73963649807793</c:v>
                </c:pt>
                <c:pt idx="264">
                  <c:v>110.21300473577134</c:v>
                </c:pt>
                <c:pt idx="265">
                  <c:v>110.67873325356992</c:v>
                </c:pt>
                <c:pt idx="266">
                  <c:v>111.1364072560383</c:v>
                </c:pt>
                <c:pt idx="267">
                  <c:v>111.58560243409688</c:v>
                </c:pt>
                <c:pt idx="268">
                  <c:v>112.02588579534198</c:v>
                </c:pt>
                <c:pt idx="269">
                  <c:v>112.45681653027634</c:v>
                </c:pt>
                <c:pt idx="270">
                  <c:v>112.87794690953447</c:v>
                </c:pt>
                <c:pt idx="271">
                  <c:v>113.28882320692942</c:v>
                </c:pt>
                <c:pt idx="272">
                  <c:v>113.68898664291601</c:v>
                </c:pt>
                <c:pt idx="273">
                  <c:v>114.07797434293005</c:v>
                </c:pt>
                <c:pt idx="274">
                  <c:v>114.45532030496801</c:v>
                </c:pt>
                <c:pt idx="275">
                  <c:v>114.82055637078203</c:v>
                </c:pt>
                <c:pt idx="276">
                  <c:v>115.17321319509968</c:v>
                </c:pt>
                <c:pt idx="277">
                  <c:v>115.51282120744263</c:v>
                </c:pt>
                <c:pt idx="278">
                  <c:v>115.83891156129143</c:v>
                </c:pt>
                <c:pt idx="279">
                  <c:v>116.15101706563151</c:v>
                </c:pt>
                <c:pt idx="280">
                  <c:v>116.44867309422831</c:v>
                </c:pt>
                <c:pt idx="281">
                  <c:v>116.73141846836728</c:v>
                </c:pt>
                <c:pt idx="282">
                  <c:v>116.99879630922881</c:v>
                </c:pt>
                <c:pt idx="283">
                  <c:v>117.25035485652307</c:v>
                </c:pt>
                <c:pt idx="284">
                  <c:v>117.48564825052836</c:v>
                </c:pt>
                <c:pt idx="285">
                  <c:v>117.70423727519182</c:v>
                </c:pt>
                <c:pt idx="286">
                  <c:v>117.90569006048945</c:v>
                </c:pt>
                <c:pt idx="287">
                  <c:v>118.08958274280177</c:v>
                </c:pt>
                <c:pt idx="288">
                  <c:v>118.25550008259003</c:v>
                </c:pt>
                <c:pt idx="289">
                  <c:v>118.40303603920118</c:v>
                </c:pt>
                <c:pt idx="290">
                  <c:v>118.53179430314457</c:v>
                </c:pt>
                <c:pt idx="291">
                  <c:v>118.64138878666938</c:v>
                </c:pt>
                <c:pt idx="292">
                  <c:v>118.73144407393634</c:v>
                </c:pt>
                <c:pt idx="293">
                  <c:v>118.80159583249959</c:v>
                </c:pt>
                <c:pt idx="294">
                  <c:v>118.85149118818869</c:v>
                </c:pt>
                <c:pt idx="295">
                  <c:v>118.88078906582957</c:v>
                </c:pt>
                <c:pt idx="296">
                  <c:v>118.88916049852133</c:v>
                </c:pt>
                <c:pt idx="297">
                  <c:v>118.87628890843304</c:v>
                </c:pt>
                <c:pt idx="298">
                  <c:v>118.84187036226172</c:v>
                </c:pt>
                <c:pt idx="299">
                  <c:v>118.78561380464292</c:v>
                </c:pt>
                <c:pt idx="300">
                  <c:v>118.70724127288715</c:v>
                </c:pt>
                <c:pt idx="301">
                  <c:v>118.60648809643969</c:v>
                </c:pt>
                <c:pt idx="302">
                  <c:v>118.48310308446975</c:v>
                </c:pt>
                <c:pt idx="303">
                  <c:v>118.33684870492085</c:v>
                </c:pt>
                <c:pt idx="304">
                  <c:v>118.16750125824989</c:v>
                </c:pt>
                <c:pt idx="305">
                  <c:v>117.97485104895297</c:v>
                </c:pt>
                <c:pt idx="306">
                  <c:v>117.75870255777103</c:v>
                </c:pt>
                <c:pt idx="307">
                  <c:v>117.5188746172697</c:v>
                </c:pt>
                <c:pt idx="308">
                  <c:v>117.25520059320905</c:v>
                </c:pt>
                <c:pt idx="309">
                  <c:v>116.96752857386974</c:v>
                </c:pt>
                <c:pt idx="310">
                  <c:v>116.65572156915901</c:v>
                </c:pt>
                <c:pt idx="311">
                  <c:v>116.31965772101741</c:v>
                </c:pt>
                <c:pt idx="312">
                  <c:v>115.95923052626549</c:v>
                </c:pt>
                <c:pt idx="313">
                  <c:v>115.5743490726954</c:v>
                </c:pt>
                <c:pt idx="314">
                  <c:v>115.16493828879597</c:v>
                </c:pt>
                <c:pt idx="315">
                  <c:v>114.73093920713157</c:v>
                </c:pt>
                <c:pt idx="316">
                  <c:v>114.27230924098181</c:v>
                </c:pt>
                <c:pt idx="317">
                  <c:v>113.78902247345297</c:v>
                </c:pt>
                <c:pt idx="318">
                  <c:v>113.28106995786497</c:v>
                </c:pt>
                <c:pt idx="319">
                  <c:v>112.74846002781915</c:v>
                </c:pt>
                <c:pt idx="320">
                  <c:v>112.19121861494921</c:v>
                </c:pt>
                <c:pt idx="321">
                  <c:v>111.60938957199505</c:v>
                </c:pt>
                <c:pt idx="322">
                  <c:v>111.00303499843594</c:v>
                </c:pt>
                <c:pt idx="323">
                  <c:v>110.37223556560116</c:v>
                </c:pt>
                <c:pt idx="324">
                  <c:v>109.71709083781381</c:v>
                </c:pt>
                <c:pt idx="325">
                  <c:v>109.03771958584279</c:v>
                </c:pt>
                <c:pt idx="326">
                  <c:v>108.33426008863476</c:v>
                </c:pt>
                <c:pt idx="327">
                  <c:v>107.60687041907825</c:v>
                </c:pt>
                <c:pt idx="328">
                  <c:v>106.85572870931719</c:v>
                </c:pt>
                <c:pt idx="329">
                  <c:v>106.08103339098523</c:v>
                </c:pt>
                <c:pt idx="330">
                  <c:v>105.28300340559744</c:v>
                </c:pt>
                <c:pt idx="331">
                  <c:v>104.46187838025098</c:v>
                </c:pt>
                <c:pt idx="332">
                  <c:v>103.61791876377711</c:v>
                </c:pt>
                <c:pt idx="333">
                  <c:v>102.75140591849089</c:v>
                </c:pt>
                <c:pt idx="334">
                  <c:v>101.86264216277969</c:v>
                </c:pt>
                <c:pt idx="335">
                  <c:v>100.95195075989464</c:v>
                </c:pt>
                <c:pt idx="336">
                  <c:v>100.01967584851749</c:v>
                </c:pt>
                <c:pt idx="337">
                  <c:v>99.066182310892671</c:v>
                </c:pt>
                <c:pt idx="338">
                  <c:v>98.091855574657359</c:v>
                </c:pt>
                <c:pt idx="339">
                  <c:v>97.09710134483332</c:v>
                </c:pt>
                <c:pt idx="340">
                  <c:v>96.08234526286715</c:v>
                </c:pt>
                <c:pt idx="341">
                  <c:v>95.048032490068238</c:v>
                </c:pt>
                <c:pt idx="342">
                  <c:v>93.99462721329806</c:v>
                </c:pt>
                <c:pt idx="343">
                  <c:v>92.922612071315299</c:v>
                </c:pt>
                <c:pt idx="344">
                  <c:v>91.832487500770114</c:v>
                </c:pt>
                <c:pt idx="345">
                  <c:v>90.724771001446882</c:v>
                </c:pt>
                <c:pt idx="346">
                  <c:v>89.599996321005705</c:v>
                </c:pt>
                <c:pt idx="347">
                  <c:v>88.458712560122919</c:v>
                </c:pt>
                <c:pt idx="348">
                  <c:v>87.301483199590976</c:v>
                </c:pt>
                <c:pt idx="349">
                  <c:v>86.128885051620358</c:v>
                </c:pt>
                <c:pt idx="350">
                  <c:v>84.941507138228914</c:v>
                </c:pt>
                <c:pt idx="351">
                  <c:v>83.739949500267656</c:v>
                </c:pt>
                <c:pt idx="352">
                  <c:v>82.524821941246501</c:v>
                </c:pt>
                <c:pt idx="353">
                  <c:v>81.296742710732133</c:v>
                </c:pt>
                <c:pt idx="354">
                  <c:v>80.056337132627576</c:v>
                </c:pt>
                <c:pt idx="355">
                  <c:v>78.80423618420896</c:v>
                </c:pt>
                <c:pt idx="356">
                  <c:v>77.541075032205953</c:v>
                </c:pt>
                <c:pt idx="357">
                  <c:v>76.26749153267717</c:v>
                </c:pt>
                <c:pt idx="358">
                  <c:v>74.984124701764102</c:v>
                </c:pt>
                <c:pt idx="359">
                  <c:v>73.69161316470867</c:v>
                </c:pt>
                <c:pt idx="360">
                  <c:v>72.39059359074048</c:v>
                </c:pt>
                <c:pt idx="361">
                  <c:v>71.081699121616396</c:v>
                </c:pt>
                <c:pt idx="362">
                  <c:v>69.765557801654253</c:v>
                </c:pt>
                <c:pt idx="363">
                  <c:v>68.442791017143392</c:v>
                </c:pt>
                <c:pt idx="364">
                  <c:v>67.114011952946512</c:v>
                </c:pt>
                <c:pt idx="365">
                  <c:v>65.779824073988678</c:v>
                </c:pt>
                <c:pt idx="366">
                  <c:v>64.440819639112547</c:v>
                </c:pt>
                <c:pt idx="367">
                  <c:v>63.097578254553703</c:v>
                </c:pt>
                <c:pt idx="368">
                  <c:v>61.750665473917159</c:v>
                </c:pt>
                <c:pt idx="369">
                  <c:v>60.40063145119656</c:v>
                </c:pt>
                <c:pt idx="370">
                  <c:v>59.048009652898088</c:v>
                </c:pt>
                <c:pt idx="371">
                  <c:v>57.69331563486719</c:v>
                </c:pt>
                <c:pt idx="372">
                  <c:v>56.337045888867081</c:v>
                </c:pt>
                <c:pt idx="373">
                  <c:v>54.979676763407987</c:v>
                </c:pt>
                <c:pt idx="374">
                  <c:v>53.621663462698805</c:v>
                </c:pt>
                <c:pt idx="375">
                  <c:v>52.263439127000552</c:v>
                </c:pt>
                <c:pt idx="376">
                  <c:v>50.905413997006981</c:v>
                </c:pt>
                <c:pt idx="377">
                  <c:v>49.547974664239113</c:v>
                </c:pt>
                <c:pt idx="378">
                  <c:v>48.191483408802803</c:v>
                </c:pt>
                <c:pt idx="379">
                  <c:v>46.836277625218493</c:v>
                </c:pt>
                <c:pt idx="380">
                  <c:v>45.482669336416215</c:v>
                </c:pt>
                <c:pt idx="381">
                  <c:v>44.130944795396466</c:v>
                </c:pt>
                <c:pt idx="382">
                  <c:v>42.781364173483396</c:v>
                </c:pt>
                <c:pt idx="383">
                  <c:v>41.434161333565626</c:v>
                </c:pt>
                <c:pt idx="384">
                  <c:v>40.089543686239189</c:v>
                </c:pt>
                <c:pt idx="385">
                  <c:v>38.747692126296634</c:v>
                </c:pt>
                <c:pt idx="386">
                  <c:v>37.408761046625635</c:v>
                </c:pt>
                <c:pt idx="387">
                  <c:v>36.072878426224165</c:v>
                </c:pt>
                <c:pt idx="388">
                  <c:v>34.740145988733978</c:v>
                </c:pt>
                <c:pt idx="389">
                  <c:v>33.41063942767277</c:v>
                </c:pt>
                <c:pt idx="390">
                  <c:v>32.08440869433398</c:v>
                </c:pt>
                <c:pt idx="391">
                  <c:v>30.761478344206925</c:v>
                </c:pt>
                <c:pt idx="392">
                  <c:v>29.441847937685317</c:v>
                </c:pt>
                <c:pt idx="393">
                  <c:v>28.12549249080562</c:v>
                </c:pt>
                <c:pt idx="394">
                  <c:v>26.812362971774384</c:v>
                </c:pt>
                <c:pt idx="395">
                  <c:v>25.502386839123439</c:v>
                </c:pt>
                <c:pt idx="396">
                  <c:v>24.195468617439772</c:v>
                </c:pt>
                <c:pt idx="397">
                  <c:v>22.89149050677366</c:v>
                </c:pt>
                <c:pt idx="398">
                  <c:v>21.590313022025743</c:v>
                </c:pt>
                <c:pt idx="399">
                  <c:v>20.291775658834915</c:v>
                </c:pt>
                <c:pt idx="400">
                  <c:v>18.995697582762144</c:v>
                </c:pt>
                <c:pt idx="401">
                  <c:v>17.701878338831516</c:v>
                </c:pt>
                <c:pt idx="402">
                  <c:v>16.410098578823249</c:v>
                </c:pt>
                <c:pt idx="403">
                  <c:v>15.120120804019878</c:v>
                </c:pt>
                <c:pt idx="404">
                  <c:v>13.831690121475152</c:v>
                </c:pt>
                <c:pt idx="405">
                  <c:v>12.544535012225158</c:v>
                </c:pt>
                <c:pt idx="406">
                  <c:v>11.258368110237624</c:v>
                </c:pt>
                <c:pt idx="407">
                  <c:v>9.9728869912769742</c:v>
                </c:pt>
                <c:pt idx="408">
                  <c:v>8.6877749712501622</c:v>
                </c:pt>
                <c:pt idx="409">
                  <c:v>7.4027019139910122</c:v>
                </c:pt>
                <c:pt idx="410">
                  <c:v>6.1173250488331563</c:v>
                </c:pt>
                <c:pt idx="411">
                  <c:v>4.8312897987149723</c:v>
                </c:pt>
                <c:pt idx="412">
                  <c:v>3.5442306199511666</c:v>
                </c:pt>
                <c:pt idx="413">
                  <c:v>2.2557718551918482</c:v>
                </c:pt>
                <c:pt idx="414">
                  <c:v>0.96552860147069419</c:v>
                </c:pt>
                <c:pt idx="415">
                  <c:v>-0.32689240438716782</c:v>
                </c:pt>
                <c:pt idx="416">
                  <c:v>-1.6218918803624274</c:v>
                </c:pt>
                <c:pt idx="417">
                  <c:v>-2.9198770708658701</c:v>
                </c:pt>
                <c:pt idx="418">
                  <c:v>-4.2212607920796961</c:v>
                </c:pt>
                <c:pt idx="419">
                  <c:v>-5.5264604473990646</c:v>
                </c:pt>
                <c:pt idx="420">
                  <c:v>-6.8358970090696252</c:v>
                </c:pt>
                <c:pt idx="421">
                  <c:v>-8.1499939618704964</c:v>
                </c:pt>
                <c:pt idx="422">
                  <c:v>-9.4691762044572414</c:v>
                </c:pt>
                <c:pt idx="423">
                  <c:v>-10.793868903830898</c:v>
                </c:pt>
                <c:pt idx="424">
                  <c:v>-12.12449629824275</c:v>
                </c:pt>
                <c:pt idx="425">
                  <c:v>-13.461480443802326</c:v>
                </c:pt>
                <c:pt idx="426">
                  <c:v>-14.805239900050791</c:v>
                </c:pt>
                <c:pt idx="427">
                  <c:v>-16.156188349831396</c:v>
                </c:pt>
                <c:pt idx="428">
                  <c:v>-17.514733148986227</c:v>
                </c:pt>
                <c:pt idx="429">
                  <c:v>-18.881273801678024</c:v>
                </c:pt>
                <c:pt idx="430">
                  <c:v>-20.256200357517134</c:v>
                </c:pt>
                <c:pt idx="431">
                  <c:v>-21.639891727242023</c:v>
                </c:pt>
                <c:pt idx="432">
                  <c:v>-23.03271391435084</c:v>
                </c:pt>
                <c:pt idx="433">
                  <c:v>-24.43501816095177</c:v>
                </c:pt>
                <c:pt idx="434">
                  <c:v>-25.84713900711094</c:v>
                </c:pt>
                <c:pt idx="435">
                  <c:v>-27.269392264209795</c:v>
                </c:pt>
                <c:pt idx="436">
                  <c:v>-28.702072904244872</c:v>
                </c:pt>
                <c:pt idx="437">
                  <c:v>-30.14545286863946</c:v>
                </c:pt>
                <c:pt idx="438">
                  <c:v>-31.599778802018566</c:v>
                </c:pt>
                <c:pt idx="439">
                  <c:v>-33.065269718462474</c:v>
                </c:pt>
                <c:pt idx="440">
                  <c:v>-34.542114610073327</c:v>
                </c:pt>
                <c:pt idx="441">
                  <c:v>-36.030470010202123</c:v>
                </c:pt>
                <c:pt idx="442">
                  <c:v>-37.530457526358354</c:v>
                </c:pt>
                <c:pt idx="443">
                  <c:v>-39.042161360700398</c:v>
                </c:pt>
                <c:pt idx="444">
                  <c:v>-40.565625838940107</c:v>
                </c:pt>
                <c:pt idx="445">
                  <c:v>-42.100852971530259</c:v>
                </c:pt>
                <c:pt idx="446">
                  <c:v>-43.647800074004351</c:v>
                </c:pt>
                <c:pt idx="447">
                  <c:v>-45.206377476252072</c:v>
                </c:pt>
                <c:pt idx="448">
                  <c:v>-46.776446353259352</c:v>
                </c:pt>
                <c:pt idx="449">
                  <c:v>-48.357816712282052</c:v>
                </c:pt>
                <c:pt idx="450">
                  <c:v>-49.950245573471413</c:v>
                </c:pt>
                <c:pt idx="451">
                  <c:v>-51.553435382496438</c:v>
                </c:pt>
                <c:pt idx="452">
                  <c:v>-53.16703269458489</c:v>
                </c:pt>
                <c:pt idx="453">
                  <c:v>-54.790627169522537</c:v>
                </c:pt>
                <c:pt idx="454">
                  <c:v>-56.423750916379305</c:v>
                </c:pt>
                <c:pt idx="455">
                  <c:v>-58.065878224981141</c:v>
                </c:pt>
                <c:pt idx="456">
                  <c:v>-59.716425718345427</c:v>
                </c:pt>
                <c:pt idx="457">
                  <c:v>-61.374752956378401</c:v>
                </c:pt>
                <c:pt idx="458">
                  <c:v>-63.040163516091987</c:v>
                </c:pt>
                <c:pt idx="459">
                  <c:v>-64.711906567454903</c:v>
                </c:pt>
                <c:pt idx="460">
                  <c:v>-66.38917895682691</c:v>
                </c:pt>
                <c:pt idx="461">
                  <c:v>-68.071127801840191</c:v>
                </c:pt>
                <c:pt idx="462">
                  <c:v>-69.756853592766674</c:v>
                </c:pt>
                <c:pt idx="463">
                  <c:v>-71.445413786052086</c:v>
                </c:pt>
                <c:pt idx="464">
                  <c:v>-73.135826866058295</c:v>
                </c:pt>
                <c:pt idx="465">
                  <c:v>-74.82707684141694</c:v>
                </c:pt>
                <c:pt idx="466">
                  <c:v>-76.518118133085864</c:v>
                </c:pt>
                <c:pt idx="467">
                  <c:v>-78.207880802477305</c:v>
                </c:pt>
                <c:pt idx="468">
                  <c:v>-79.895276060273815</c:v>
                </c:pt>
                <c:pt idx="469">
                  <c:v>-81.579201989973484</c:v>
                </c:pt>
                <c:pt idx="470">
                  <c:v>-83.258549415114146</c:v>
                </c:pt>
                <c:pt idx="471">
                  <c:v>-84.932207835675371</c:v>
                </c:pt>
                <c:pt idx="472">
                  <c:v>-86.599071357499056</c:v>
                </c:pt>
                <c:pt idx="473">
                  <c:v>-88.258044538781803</c:v>
                </c:pt>
                <c:pt idx="474">
                  <c:v>-89.908048079724963</c:v>
                </c:pt>
                <c:pt idx="475">
                  <c:v>-91.548024285250094</c:v>
                </c:pt>
                <c:pt idx="476">
                  <c:v>-93.176942236127815</c:v>
                </c:pt>
                <c:pt idx="477">
                  <c:v>-94.79380261070547</c:v>
                </c:pt>
                <c:pt idx="478">
                  <c:v>-96.397642107432475</c:v>
                </c:pt>
                <c:pt idx="479">
                  <c:v>-97.987537427250274</c:v>
                </c:pt>
                <c:pt idx="480">
                  <c:v>-99.562608784345969</c:v>
                </c:pt>
                <c:pt idx="481">
                  <c:v>-101.12202292344095</c:v>
                </c:pt>
                <c:pt idx="482">
                  <c:v>-102.66499563141669</c:v>
                </c:pt>
                <c:pt idx="483">
                  <c:v>-104.1907937403526</c:v>
                </c:pt>
                <c:pt idx="484">
                  <c:v>-105.69873662776769</c:v>
                </c:pt>
                <c:pt idx="485">
                  <c:v>-107.18819722777545</c:v>
                </c:pt>
                <c:pt idx="486">
                  <c:v>-108.65860257384826</c:v>
                </c:pt>
                <c:pt idx="487">
                  <c:v>-110.10943389983026</c:v>
                </c:pt>
                <c:pt idx="488">
                  <c:v>-111.54022633065009</c:v>
                </c:pt>
                <c:pt idx="489">
                  <c:v>-112.95056819791509</c:v>
                </c:pt>
                <c:pt idx="490">
                  <c:v>-114.34010001814562</c:v>
                </c:pt>
                <c:pt idx="491">
                  <c:v>-115.7085131729873</c:v>
                </c:pt>
                <c:pt idx="492">
                  <c:v>-117.05554833132454</c:v>
                </c:pt>
                <c:pt idx="493">
                  <c:v>-118.38099365296426</c:v>
                </c:pt>
                <c:pt idx="494">
                  <c:v>-119.6846828125547</c:v>
                </c:pt>
                <c:pt idx="495">
                  <c:v>-120.9664928807846</c:v>
                </c:pt>
                <c:pt idx="496">
                  <c:v>-122.22634209778614</c:v>
                </c:pt>
                <c:pt idx="497">
                  <c:v>-123.46418757117456</c:v>
                </c:pt>
                <c:pt idx="498">
                  <c:v>-124.6800229283936</c:v>
                </c:pt>
                <c:pt idx="499">
                  <c:v>-125.87387595011209</c:v>
                </c:pt>
                <c:pt idx="500">
                  <c:v>-127.04580620842788</c:v>
                </c:pt>
                <c:pt idx="501">
                  <c:v>-128.19590273063514</c:v>
                </c:pt>
                <c:pt idx="502">
                  <c:v>-129.32428170639639</c:v>
                </c:pt>
                <c:pt idx="503">
                  <c:v>-130.43108425335407</c:v>
                </c:pt>
                <c:pt idx="504">
                  <c:v>-131.51647425357547</c:v>
                </c:pt>
                <c:pt idx="505">
                  <c:v>-132.5806362707732</c:v>
                </c:pt>
                <c:pt idx="506">
                  <c:v>-133.62377355599338</c:v>
                </c:pt>
                <c:pt idx="507">
                  <c:v>-134.64610614743683</c:v>
                </c:pt>
                <c:pt idx="508">
                  <c:v>-135.64786906826902</c:v>
                </c:pt>
                <c:pt idx="509">
                  <c:v>-136.62931062468334</c:v>
                </c:pt>
                <c:pt idx="510">
                  <c:v>-137.59069080509983</c:v>
                </c:pt>
                <c:pt idx="511">
                  <c:v>-138.5322797802059</c:v>
                </c:pt>
                <c:pt idx="512">
                  <c:v>-139.45435650254606</c:v>
                </c:pt>
                <c:pt idx="513">
                  <c:v>-140.35720740355154</c:v>
                </c:pt>
                <c:pt idx="514">
                  <c:v>-141.24112518523074</c:v>
                </c:pt>
                <c:pt idx="515">
                  <c:v>-142.1064077032199</c:v>
                </c:pt>
                <c:pt idx="516">
                  <c:v>-142.95335693749496</c:v>
                </c:pt>
                <c:pt idx="517">
                  <c:v>-143.78227804674884</c:v>
                </c:pt>
                <c:pt idx="518">
                  <c:v>-144.59347850225186</c:v>
                </c:pt>
                <c:pt idx="519">
                  <c:v>-145.38726729688833</c:v>
                </c:pt>
                <c:pt idx="520">
                  <c:v>-146.1639542250258</c:v>
                </c:pt>
                <c:pt idx="521">
                  <c:v>-146.92384922888158</c:v>
                </c:pt>
                <c:pt idx="522">
                  <c:v>-147.66726180710336</c:v>
                </c:pt>
                <c:pt idx="523">
                  <c:v>-148.39450048139221</c:v>
                </c:pt>
                <c:pt idx="524">
                  <c:v>-149.10587231710804</c:v>
                </c:pt>
                <c:pt idx="525">
                  <c:v>-149.80168249395288</c:v>
                </c:pt>
                <c:pt idx="526">
                  <c:v>-150.48223392299775</c:v>
                </c:pt>
                <c:pt idx="527">
                  <c:v>-151.14782690648875</c:v>
                </c:pt>
                <c:pt idx="528">
                  <c:v>-151.79875883705878</c:v>
                </c:pt>
                <c:pt idx="529">
                  <c:v>-152.4353239331634</c:v>
                </c:pt>
                <c:pt idx="530">
                  <c:v>-153.05781300773441</c:v>
                </c:pt>
                <c:pt idx="531">
                  <c:v>-153.66651326725486</c:v>
                </c:pt>
                <c:pt idx="532">
                  <c:v>-154.26170813862331</c:v>
                </c:pt>
                <c:pt idx="533">
                  <c:v>-154.84367712136762</c:v>
                </c:pt>
                <c:pt idx="534">
                  <c:v>-155.4126956629361</c:v>
                </c:pt>
                <c:pt idx="535">
                  <c:v>-155.96903505495524</c:v>
                </c:pt>
                <c:pt idx="536">
                  <c:v>-156.51296234851088</c:v>
                </c:pt>
                <c:pt idx="537">
                  <c:v>-157.04474028665368</c:v>
                </c:pt>
                <c:pt idx="538">
                  <c:v>-157.56462725246675</c:v>
                </c:pt>
                <c:pt idx="539">
                  <c:v>-158.0728772311744</c:v>
                </c:pt>
                <c:pt idx="540">
                  <c:v>-158.5697397848906</c:v>
                </c:pt>
                <c:pt idx="541">
                  <c:v>-159.05546003872112</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77.998455964629002</c:v>
                </c:pt>
                <c:pt idx="1">
                  <c:v>77.725154336395349</c:v>
                </c:pt>
                <c:pt idx="2">
                  <c:v>77.44970477010726</c:v>
                </c:pt>
                <c:pt idx="3">
                  <c:v>77.172083103378085</c:v>
                </c:pt>
                <c:pt idx="4">
                  <c:v>76.892267112620672</c:v>
                </c:pt>
                <c:pt idx="5">
                  <c:v>76.610236601487344</c:v>
                </c:pt>
                <c:pt idx="6">
                  <c:v>76.325973482629152</c:v>
                </c:pt>
                <c:pt idx="7">
                  <c:v>76.039461852103756</c:v>
                </c:pt>
                <c:pt idx="8">
                  <c:v>75.750688055812134</c:v>
                </c:pt>
                <c:pt idx="9">
                  <c:v>75.459640747401565</c:v>
                </c:pt>
                <c:pt idx="10">
                  <c:v>75.1663109371395</c:v>
                </c:pt>
                <c:pt idx="11">
                  <c:v>74.870692031335892</c:v>
                </c:pt>
                <c:pt idx="12">
                  <c:v>74.572779861972222</c:v>
                </c:pt>
                <c:pt idx="13">
                  <c:v>74.272572706278709</c:v>
                </c:pt>
                <c:pt idx="14">
                  <c:v>73.970071296093039</c:v>
                </c:pt>
                <c:pt idx="15">
                  <c:v>73.66527881692376</c:v>
                </c:pt>
                <c:pt idx="16">
                  <c:v>73.35820089673372</c:v>
                </c:pt>
                <c:pt idx="17">
                  <c:v>73.048845584553305</c:v>
                </c:pt>
                <c:pt idx="18">
                  <c:v>72.737223319123913</c:v>
                </c:pt>
                <c:pt idx="19">
                  <c:v>72.423346887857946</c:v>
                </c:pt>
                <c:pt idx="20">
                  <c:v>72.1072313764885</c:v>
                </c:pt>
                <c:pt idx="21">
                  <c:v>71.7888941098565</c:v>
                </c:pt>
                <c:pt idx="22">
                  <c:v>71.468354584358579</c:v>
                </c:pt>
                <c:pt idx="23">
                  <c:v>71.145634392636651</c:v>
                </c:pt>
                <c:pt idx="24">
                  <c:v>70.820757141153734</c:v>
                </c:pt>
                <c:pt idx="25">
                  <c:v>70.49374836133876</c:v>
                </c:pt>
                <c:pt idx="26">
                  <c:v>70.164635415026737</c:v>
                </c:pt>
                <c:pt idx="27">
                  <c:v>69.833447394944628</c:v>
                </c:pt>
                <c:pt idx="28">
                  <c:v>69.500215021012096</c:v>
                </c:pt>
                <c:pt idx="29">
                  <c:v>69.164970533237224</c:v>
                </c:pt>
                <c:pt idx="30">
                  <c:v>68.8277475819812</c:v>
                </c:pt>
                <c:pt idx="31">
                  <c:v>68.488581116363633</c:v>
                </c:pt>
                <c:pt idx="32">
                  <c:v>68.147507271558155</c:v>
                </c:pt>
                <c:pt idx="33">
                  <c:v>67.804563255704082</c:v>
                </c:pt>
                <c:pt idx="34">
                  <c:v>67.459787237130115</c:v>
                </c:pt>
                <c:pt idx="35">
                  <c:v>67.113218232548434</c:v>
                </c:pt>
                <c:pt idx="36">
                  <c:v>66.764895996833971</c:v>
                </c:pt>
                <c:pt idx="37">
                  <c:v>66.414860914960812</c:v>
                </c:pt>
                <c:pt idx="38">
                  <c:v>66.06315389661583</c:v>
                </c:pt>
                <c:pt idx="39">
                  <c:v>65.70981627396128</c:v>
                </c:pt>
                <c:pt idx="40">
                  <c:v>65.354889702963149</c:v>
                </c:pt>
                <c:pt idx="41">
                  <c:v>64.998416068651068</c:v>
                </c:pt>
                <c:pt idx="42">
                  <c:v>64.640437394622353</c:v>
                </c:pt>
                <c:pt idx="43">
                  <c:v>64.28099575705005</c:v>
                </c:pt>
                <c:pt idx="44">
                  <c:v>63.920133203406081</c:v>
                </c:pt>
                <c:pt idx="45">
                  <c:v>63.557891676061232</c:v>
                </c:pt>
                <c:pt idx="46">
                  <c:v>63.194312940877289</c:v>
                </c:pt>
                <c:pt idx="47">
                  <c:v>62.82943852086548</c:v>
                </c:pt>
                <c:pt idx="48">
                  <c:v>62.463309634941979</c:v>
                </c:pt>
                <c:pt idx="49">
                  <c:v>62.095967141778743</c:v>
                </c:pt>
                <c:pt idx="50">
                  <c:v>61.727451488709136</c:v>
                </c:pt>
                <c:pt idx="51">
                  <c:v>61.357802665622486</c:v>
                </c:pt>
                <c:pt idx="52">
                  <c:v>60.9870601637516</c:v>
                </c:pt>
                <c:pt idx="53">
                  <c:v>60.615262939235343</c:v>
                </c:pt>
                <c:pt idx="54">
                  <c:v>60.242449381319652</c:v>
                </c:pt>
                <c:pt idx="55">
                  <c:v>59.868657285040086</c:v>
                </c:pt>
                <c:pt idx="56">
                  <c:v>59.493923828218158</c:v>
                </c:pt>
                <c:pt idx="57">
                  <c:v>59.118285552591693</c:v>
                </c:pt>
                <c:pt idx="58">
                  <c:v>58.741778348891785</c:v>
                </c:pt>
                <c:pt idx="59">
                  <c:v>58.364437445670838</c:v>
                </c:pt>
                <c:pt idx="60">
                  <c:v>57.986297401686429</c:v>
                </c:pt>
                <c:pt idx="61">
                  <c:v>57.607392101639647</c:v>
                </c:pt>
                <c:pt idx="62">
                  <c:v>57.227754755071054</c:v>
                </c:pt>
                <c:pt idx="63">
                  <c:v>56.847417898215163</c:v>
                </c:pt>
                <c:pt idx="64">
                  <c:v>56.466413398622109</c:v>
                </c:pt>
                <c:pt idx="65">
                  <c:v>56.084772462353996</c:v>
                </c:pt>
                <c:pt idx="66">
                  <c:v>55.702525643574972</c:v>
                </c:pt>
                <c:pt idx="67">
                  <c:v>55.31970285635451</c:v>
                </c:pt>
                <c:pt idx="68">
                  <c:v>54.936333388514946</c:v>
                </c:pt>
                <c:pt idx="69">
                  <c:v>54.552445917359236</c:v>
                </c:pt>
                <c:pt idx="70">
                  <c:v>54.168068527122287</c:v>
                </c:pt>
                <c:pt idx="71">
                  <c:v>53.783228728000971</c:v>
                </c:pt>
                <c:pt idx="72">
                  <c:v>53.397953476620188</c:v>
                </c:pt>
                <c:pt idx="73">
                  <c:v>53.012269197807058</c:v>
                </c:pt>
                <c:pt idx="74">
                  <c:v>52.626201807548526</c:v>
                </c:pt>
                <c:pt idx="75">
                  <c:v>52.239776737018843</c:v>
                </c:pt>
                <c:pt idx="76">
                  <c:v>51.853018957570313</c:v>
                </c:pt>
                <c:pt idx="77">
                  <c:v>51.465953006587711</c:v>
                </c:pt>
                <c:pt idx="78">
                  <c:v>51.078603014115416</c:v>
                </c:pt>
                <c:pt idx="79">
                  <c:v>50.690992730173292</c:v>
                </c:pt>
                <c:pt idx="80">
                  <c:v>50.303145552682629</c:v>
                </c:pt>
                <c:pt idx="81">
                  <c:v>49.915084555931472</c:v>
                </c:pt>
                <c:pt idx="82">
                  <c:v>49.526832519513981</c:v>
                </c:pt>
                <c:pt idx="83">
                  <c:v>49.138411957682422</c:v>
                </c:pt>
                <c:pt idx="84">
                  <c:v>48.749845149058721</c:v>
                </c:pt>
                <c:pt idx="85">
                  <c:v>48.361154166653499</c:v>
                </c:pt>
                <c:pt idx="86">
                  <c:v>47.972360908145653</c:v>
                </c:pt>
                <c:pt idx="87">
                  <c:v>47.583487126380618</c:v>
                </c:pt>
                <c:pt idx="88">
                  <c:v>47.194554460045978</c:v>
                </c:pt>
                <c:pt idx="89">
                  <c:v>46.805584464487708</c:v>
                </c:pt>
                <c:pt idx="90">
                  <c:v>46.416598642629872</c:v>
                </c:pt>
                <c:pt idx="91">
                  <c:v>46.027618475965369</c:v>
                </c:pt>
                <c:pt idx="92">
                  <c:v>45.638665455583485</c:v>
                </c:pt>
                <c:pt idx="93">
                  <c:v>45.249761113200798</c:v>
                </c:pt>
                <c:pt idx="94">
                  <c:v>44.860927052164072</c:v>
                </c:pt>
                <c:pt idx="95">
                  <c:v>44.472184978390352</c:v>
                </c:pt>
                <c:pt idx="96">
                  <c:v>44.083556731210379</c:v>
                </c:pt>
                <c:pt idx="97">
                  <c:v>43.695064314079097</c:v>
                </c:pt>
                <c:pt idx="98">
                  <c:v>43.306729925114531</c:v>
                </c:pt>
                <c:pt idx="99">
                  <c:v>42.918575987424965</c:v>
                </c:pt>
                <c:pt idx="100">
                  <c:v>42.530625179179502</c:v>
                </c:pt>
                <c:pt idx="101">
                  <c:v>42.142900463375312</c:v>
                </c:pt>
                <c:pt idx="102">
                  <c:v>41.755425117248926</c:v>
                </c:pt>
                <c:pt idx="103">
                  <c:v>41.368222761275646</c:v>
                </c:pt>
                <c:pt idx="104">
                  <c:v>40.981317387696762</c:v>
                </c:pt>
                <c:pt idx="105">
                  <c:v>40.594733388504729</c:v>
                </c:pt>
                <c:pt idx="106">
                  <c:v>40.208495582817051</c:v>
                </c:pt>
                <c:pt idx="107">
                  <c:v>39.822629243556747</c:v>
                </c:pt>
                <c:pt idx="108">
                  <c:v>39.437160123355362</c:v>
                </c:pt>
                <c:pt idx="109">
                  <c:v>39.052114479583054</c:v>
                </c:pt>
                <c:pt idx="110">
                  <c:v>38.667519098407531</c:v>
                </c:pt>
                <c:pt idx="111">
                  <c:v>38.283401317771968</c:v>
                </c:pt>
                <c:pt idx="112">
                  <c:v>37.899789049175503</c:v>
                </c:pt>
                <c:pt idx="113">
                  <c:v>37.51671079813233</c:v>
                </c:pt>
                <c:pt idx="114">
                  <c:v>37.134195683176614</c:v>
                </c:pt>
                <c:pt idx="115">
                  <c:v>36.752273453271044</c:v>
                </c:pt>
                <c:pt idx="116">
                  <c:v>36.370974503472475</c:v>
                </c:pt>
                <c:pt idx="117">
                  <c:v>35.990329888694355</c:v>
                </c:pt>
                <c:pt idx="118">
                  <c:v>35.6103713354033</c:v>
                </c:pt>
                <c:pt idx="119">
                  <c:v>35.231131251077869</c:v>
                </c:pt>
                <c:pt idx="120">
                  <c:v>34.852642731249119</c:v>
                </c:pt>
                <c:pt idx="121">
                  <c:v>34.474939563940389</c:v>
                </c:pt>
                <c:pt idx="122">
                  <c:v>34.098056231315816</c:v>
                </c:pt>
                <c:pt idx="123">
                  <c:v>33.722027908343307</c:v>
                </c:pt>
                <c:pt idx="124">
                  <c:v>33.346890458277464</c:v>
                </c:pt>
                <c:pt idx="125">
                  <c:v>32.972680424763688</c:v>
                </c:pt>
                <c:pt idx="126">
                  <c:v>32.599435020365846</c:v>
                </c:pt>
                <c:pt idx="127">
                  <c:v>32.227192111325365</c:v>
                </c:pt>
                <c:pt idx="128">
                  <c:v>31.855990198358736</c:v>
                </c:pt>
                <c:pt idx="129">
                  <c:v>31.485868393310582</c:v>
                </c:pt>
                <c:pt idx="130">
                  <c:v>31.116866391489737</c:v>
                </c:pt>
                <c:pt idx="131">
                  <c:v>30.74902443952384</c:v>
                </c:pt>
                <c:pt idx="132">
                  <c:v>30.382383298585538</c:v>
                </c:pt>
                <c:pt idx="133">
                  <c:v>30.01698420286241</c:v>
                </c:pt>
                <c:pt idx="134">
                  <c:v>29.652868813160115</c:v>
                </c:pt>
                <c:pt idx="135">
                  <c:v>29.290079165557238</c:v>
                </c:pt>
                <c:pt idx="136">
                  <c:v>28.928657615054586</c:v>
                </c:pt>
                <c:pt idx="137">
                  <c:v>28.568646774195166</c:v>
                </c:pt>
                <c:pt idx="138">
                  <c:v>28.210089446666245</c:v>
                </c:pt>
                <c:pt idx="139">
                  <c:v>27.853028555930194</c:v>
                </c:pt>
                <c:pt idx="140">
                  <c:v>27.497507068976216</c:v>
                </c:pt>
                <c:pt idx="141">
                  <c:v>27.143567915325384</c:v>
                </c:pt>
                <c:pt idx="142">
                  <c:v>26.79125390147108</c:v>
                </c:pt>
                <c:pt idx="143">
                  <c:v>26.440607620985315</c:v>
                </c:pt>
                <c:pt idx="144">
                  <c:v>26.09167136057151</c:v>
                </c:pt>
                <c:pt idx="145">
                  <c:v>25.744487002397733</c:v>
                </c:pt>
                <c:pt idx="146">
                  <c:v>25.399095923097654</c:v>
                </c:pt>
                <c:pt idx="147">
                  <c:v>25.055538889877763</c:v>
                </c:pt>
                <c:pt idx="148">
                  <c:v>24.713855954223657</c:v>
                </c:pt>
                <c:pt idx="149">
                  <c:v>24.374086343747237</c:v>
                </c:pt>
                <c:pt idx="150">
                  <c:v>24.03626835276572</c:v>
                </c:pt>
                <c:pt idx="151">
                  <c:v>23.700439232247291</c:v>
                </c:pt>
                <c:pt idx="152">
                  <c:v>23.366635079800851</c:v>
                </c:pt>
                <c:pt idx="153">
                  <c:v>23.034890730418304</c:v>
                </c:pt>
                <c:pt idx="154">
                  <c:v>22.705239648714031</c:v>
                </c:pt>
                <c:pt idx="155">
                  <c:v>22.377713823420962</c:v>
                </c:pt>
                <c:pt idx="156">
                  <c:v>22.052343664924024</c:v>
                </c:pt>
                <c:pt idx="157">
                  <c:v>21.729157906613722</c:v>
                </c:pt>
                <c:pt idx="158">
                  <c:v>21.408183510844196</c:v>
                </c:pt>
                <c:pt idx="159">
                  <c:v>21.089445580264858</c:v>
                </c:pt>
                <c:pt idx="160">
                  <c:v>20.772967275276606</c:v>
                </c:pt>
                <c:pt idx="161">
                  <c:v>20.458769738331792</c:v>
                </c:pt>
                <c:pt idx="162">
                  <c:v>20.146872025757105</c:v>
                </c:pt>
                <c:pt idx="163">
                  <c:v>19.837291047728637</c:v>
                </c:pt>
                <c:pt idx="164">
                  <c:v>19.530041516972201</c:v>
                </c:pt>
                <c:pt idx="165">
                  <c:v>19.225135906692842</c:v>
                </c:pt>
                <c:pt idx="166">
                  <c:v>18.922584418166892</c:v>
                </c:pt>
                <c:pt idx="167">
                  <c:v>18.622394958347193</c:v>
                </c:pt>
                <c:pt idx="168">
                  <c:v>18.324573127749904</c:v>
                </c:pt>
                <c:pt idx="169">
                  <c:v>18.029122218800168</c:v>
                </c:pt>
                <c:pt idx="170">
                  <c:v>17.73604322472319</c:v>
                </c:pt>
                <c:pt idx="171">
                  <c:v>17.44533485897432</c:v>
                </c:pt>
                <c:pt idx="172">
                  <c:v>17.156993585109749</c:v>
                </c:pt>
                <c:pt idx="173">
                  <c:v>16.871013656907323</c:v>
                </c:pt>
                <c:pt idx="174">
                  <c:v>16.587387168459951</c:v>
                </c:pt>
                <c:pt idx="175">
                  <c:v>16.306104113880703</c:v>
                </c:pt>
                <c:pt idx="176">
                  <c:v>16.027152456179557</c:v>
                </c:pt>
                <c:pt idx="177">
                  <c:v>15.750518204801452</c:v>
                </c:pt>
                <c:pt idx="178">
                  <c:v>15.476185501250646</c:v>
                </c:pt>
                <c:pt idx="179">
                  <c:v>15.204136712170911</c:v>
                </c:pt>
                <c:pt idx="180">
                  <c:v>14.93435252920581</c:v>
                </c:pt>
                <c:pt idx="181">
                  <c:v>14.666812074922717</c:v>
                </c:pt>
                <c:pt idx="182">
                  <c:v>14.401493014059323</c:v>
                </c:pt>
                <c:pt idx="183">
                  <c:v>14.138371669332212</c:v>
                </c:pt>
                <c:pt idx="184">
                  <c:v>13.877423141037113</c:v>
                </c:pt>
                <c:pt idx="185">
                  <c:v>13.618621429670457</c:v>
                </c:pt>
                <c:pt idx="186">
                  <c:v>13.361939560812354</c:v>
                </c:pt>
                <c:pt idx="187">
                  <c:v>13.107349711525201</c:v>
                </c:pt>
                <c:pt idx="188">
                  <c:v>12.854823337546641</c:v>
                </c:pt>
                <c:pt idx="189">
                  <c:v>12.604331300586908</c:v>
                </c:pt>
                <c:pt idx="190">
                  <c:v>12.355843995074618</c:v>
                </c:pt>
                <c:pt idx="191">
                  <c:v>12.109331473737363</c:v>
                </c:pt>
                <c:pt idx="192">
                  <c:v>11.86476357144598</c:v>
                </c:pt>
                <c:pt idx="193">
                  <c:v>11.622110026799987</c:v>
                </c:pt>
                <c:pt idx="194">
                  <c:v>11.381340600980291</c:v>
                </c:pt>
                <c:pt idx="195">
                  <c:v>11.142425193445018</c:v>
                </c:pt>
                <c:pt idx="196">
                  <c:v>10.905333954095433</c:v>
                </c:pt>
                <c:pt idx="197">
                  <c:v>10.670037391589277</c:v>
                </c:pt>
                <c:pt idx="198">
                  <c:v>10.436506477526992</c:v>
                </c:pt>
                <c:pt idx="199">
                  <c:v>10.204712746283386</c:v>
                </c:pt>
                <c:pt idx="200">
                  <c:v>9.9746283903038773</c:v>
                </c:pt>
                <c:pt idx="201">
                  <c:v>9.7462263507246032</c:v>
                </c:pt>
                <c:pt idx="202">
                  <c:v>9.5194804032164484</c:v>
                </c:pt>
                <c:pt idx="203">
                  <c:v>9.2943652389873108</c:v>
                </c:pt>
                <c:pt idx="204">
                  <c:v>9.0708565409121427</c:v>
                </c:pt>
                <c:pt idx="205">
                  <c:v>8.8489310547839555</c:v>
                </c:pt>
                <c:pt idx="206">
                  <c:v>8.6285666557099834</c:v>
                </c:pt>
                <c:pt idx="207">
                  <c:v>8.409742409692516</c:v>
                </c:pt>
                <c:pt idx="208">
                  <c:v>8.1924386304559764</c:v>
                </c:pt>
                <c:pt idx="209">
                  <c:v>7.9766369315913206</c:v>
                </c:pt>
                <c:pt idx="210">
                  <c:v>7.7623202741025974</c:v>
                </c:pt>
                <c:pt idx="211">
                  <c:v>7.549473009445907</c:v>
                </c:pt>
                <c:pt idx="212">
                  <c:v>7.3380809181536417</c:v>
                </c:pt>
                <c:pt idx="213">
                  <c:v>7.1281312441390279</c:v>
                </c:pt>
                <c:pt idx="214">
                  <c:v>6.9196127247750594</c:v>
                </c:pt>
                <c:pt idx="215">
                  <c:v>6.7125156168336151</c:v>
                </c:pt>
                <c:pt idx="216">
                  <c:v>6.5068317183693978</c:v>
                </c:pt>
                <c:pt idx="217">
                  <c:v>6.3025543866189162</c:v>
                </c:pt>
                <c:pt idx="218">
                  <c:v>6.0996785519802259</c:v>
                </c:pt>
                <c:pt idx="219">
                  <c:v>5.8982007281229762</c:v>
                </c:pt>
                <c:pt idx="220">
                  <c:v>5.6981190182678603</c:v>
                </c:pt>
                <c:pt idx="221">
                  <c:v>5.4994331176621785</c:v>
                </c:pt>
                <c:pt idx="222">
                  <c:v>5.3021443122603564</c:v>
                </c:pt>
                <c:pt idx="223">
                  <c:v>5.1062554736081971</c:v>
                </c:pt>
                <c:pt idx="224">
                  <c:v>4.9117710499128791</c:v>
                </c:pt>
                <c:pt idx="225">
                  <c:v>4.7186970532667782</c:v>
                </c:pt>
                <c:pt idx="226">
                  <c:v>4.5270410429824848</c:v>
                </c:pt>
                <c:pt idx="227">
                  <c:v>4.3368121049790709</c:v>
                </c:pt>
                <c:pt idx="228">
                  <c:v>4.1480208271535153</c:v>
                </c:pt>
                <c:pt idx="229">
                  <c:v>3.9606792706580318</c:v>
                </c:pt>
                <c:pt idx="230">
                  <c:v>3.7748009369964146</c:v>
                </c:pt>
                <c:pt idx="231">
                  <c:v>3.5904007308476933</c:v>
                </c:pt>
                <c:pt idx="232">
                  <c:v>3.4074949185187364</c:v>
                </c:pt>
                <c:pt idx="233">
                  <c:v>3.2261010819306395</c:v>
                </c:pt>
                <c:pt idx="234">
                  <c:v>3.0462380680386025</c:v>
                </c:pt>
                <c:pt idx="235">
                  <c:v>2.867925933595481</c:v>
                </c:pt>
                <c:pt idx="236">
                  <c:v>2.6911858851730481</c:v>
                </c:pt>
                <c:pt idx="237">
                  <c:v>2.5160402143674263</c:v>
                </c:pt>
                <c:pt idx="238">
                  <c:v>2.3425122281277559</c:v>
                </c:pt>
                <c:pt idx="239">
                  <c:v>2.1706261741688628</c:v>
                </c:pt>
                <c:pt idx="240">
                  <c:v>2.0004071614456937</c:v>
                </c:pt>
                <c:pt idx="241">
                  <c:v>1.8318810756978836</c:v>
                </c:pt>
                <c:pt idx="242">
                  <c:v>1.6650744900976235</c:v>
                </c:pt>
                <c:pt idx="243">
                  <c:v>1.5000145710715698</c:v>
                </c:pt>
                <c:pt idx="244">
                  <c:v>1.3367289793988655</c:v>
                </c:pt>
                <c:pt idx="245">
                  <c:v>1.1752457667327247</c:v>
                </c:pt>
                <c:pt idx="246">
                  <c:v>1.0155932677322335</c:v>
                </c:pt>
                <c:pt idx="247">
                  <c:v>0.85779998803679258</c:v>
                </c:pt>
                <c:pt idx="248">
                  <c:v>0.70189448836638413</c:v>
                </c:pt>
                <c:pt idx="249">
                  <c:v>0.54790526507474369</c:v>
                </c:pt>
                <c:pt idx="250">
                  <c:v>0.39586062753994944</c:v>
                </c:pt>
                <c:pt idx="251">
                  <c:v>0.24578857281999042</c:v>
                </c:pt>
                <c:pt idx="252">
                  <c:v>9.7716658057675293E-2</c:v>
                </c:pt>
                <c:pt idx="253">
                  <c:v>-4.8328128835816227E-2</c:v>
                </c:pt>
                <c:pt idx="254">
                  <c:v>-0.1923194996410662</c:v>
                </c:pt>
                <c:pt idx="255">
                  <c:v>-0.33423199681204879</c:v>
                </c:pt>
                <c:pt idx="256">
                  <c:v>-0.47404112431900747</c:v>
                </c:pt>
                <c:pt idx="257">
                  <c:v>-0.61172347765501767</c:v>
                </c:pt>
                <c:pt idx="258">
                  <c:v>-0.74725687228101512</c:v>
                </c:pt>
                <c:pt idx="259">
                  <c:v>-0.88062046976047259</c:v>
                </c:pt>
                <c:pt idx="260">
                  <c:v>-1.011794900818483</c:v>
                </c:pt>
                <c:pt idx="261">
                  <c:v>-1.1407623845556412</c:v>
                </c:pt>
                <c:pt idx="262">
                  <c:v>-1.2675068430443095</c:v>
                </c:pt>
                <c:pt idx="263">
                  <c:v>-1.3920140105473426</c:v>
                </c:pt>
                <c:pt idx="264">
                  <c:v>-1.5142715366200608</c:v>
                </c:pt>
                <c:pt idx="265">
                  <c:v>-1.6342690823813175</c:v>
                </c:pt>
                <c:pt idx="266">
                  <c:v>-1.7519984092819896</c:v>
                </c:pt>
                <c:pt idx="267">
                  <c:v>-1.8674534597442931</c:v>
                </c:pt>
                <c:pt idx="268">
                  <c:v>-1.9806304291016392</c:v>
                </c:pt>
                <c:pt idx="269">
                  <c:v>-2.0915278283345389</c:v>
                </c:pt>
                <c:pt idx="270">
                  <c:v>-2.2001465371673392</c:v>
                </c:pt>
                <c:pt idx="271">
                  <c:v>-2.3064898471697957</c:v>
                </c:pt>
                <c:pt idx="272">
                  <c:v>-2.410563494589943</c:v>
                </c:pt>
                <c:pt idx="273">
                  <c:v>-2.5123756827319448</c:v>
                </c:pt>
                <c:pt idx="274">
                  <c:v>-2.6119370937815227</c:v>
                </c:pt>
                <c:pt idx="275">
                  <c:v>-2.7092608900723345</c:v>
                </c:pt>
                <c:pt idx="276">
                  <c:v>-2.8043627048770703</c:v>
                </c:pt>
                <c:pt idx="277">
                  <c:v>-2.8972606228971207</c:v>
                </c:pt>
                <c:pt idx="278">
                  <c:v>-2.9879751507078955</c:v>
                </c:pt>
                <c:pt idx="279">
                  <c:v>-3.0765291775000798</c:v>
                </c:pt>
                <c:pt idx="280">
                  <c:v>-3.1629479265331089</c:v>
                </c:pt>
                <c:pt idx="281">
                  <c:v>-3.2472588977842598</c:v>
                </c:pt>
                <c:pt idx="282">
                  <c:v>-3.3294918023404874</c:v>
                </c:pt>
                <c:pt idx="283">
                  <c:v>-3.4096784891308083</c:v>
                </c:pt>
                <c:pt idx="284">
                  <c:v>-3.4878528646429761</c:v>
                </c:pt>
                <c:pt idx="285">
                  <c:v>-3.5640508063008851</c:v>
                </c:pt>
                <c:pt idx="286">
                  <c:v>-3.6383100702045326</c:v>
                </c:pt>
                <c:pt idx="287">
                  <c:v>-3.7106701939485798</c:v>
                </c:pt>
                <c:pt idx="288">
                  <c:v>-3.7811723952430181</c:v>
                </c:pt>
                <c:pt idx="289">
                  <c:v>-3.8498594670501856</c:v>
                </c:pt>
                <c:pt idx="290">
                  <c:v>-3.9167756699470209</c:v>
                </c:pt>
                <c:pt idx="291">
                  <c:v>-3.9819666223916341</c:v>
                </c:pt>
                <c:pt idx="292">
                  <c:v>-4.0454791895521769</c:v>
                </c:pt>
                <c:pt idx="293">
                  <c:v>-4.1073613713147292</c:v>
                </c:pt>
                <c:pt idx="294">
                  <c:v>-4.1676621900492901</c:v>
                </c:pt>
                <c:pt idx="295">
                  <c:v>-4.2264315786646263</c:v>
                </c:pt>
                <c:pt idx="296">
                  <c:v>-4.2837202694327488</c:v>
                </c:pt>
                <c:pt idx="297">
                  <c:v>-4.3395796840116247</c:v>
                </c:pt>
                <c:pt idx="298">
                  <c:v>-4.3940618250385626</c:v>
                </c:pt>
                <c:pt idx="299">
                  <c:v>-4.447219169610066</c:v>
                </c:pt>
                <c:pt idx="300">
                  <c:v>-4.4991045649088459</c:v>
                </c:pt>
                <c:pt idx="301">
                  <c:v>-4.5497711261816676</c:v>
                </c:pt>
                <c:pt idx="302">
                  <c:v>-4.5992721372176604</c:v>
                </c:pt>
                <c:pt idx="303">
                  <c:v>-4.6476609534257047</c:v>
                </c:pt>
                <c:pt idx="304">
                  <c:v>-4.6949909075568961</c:v>
                </c:pt>
                <c:pt idx="305">
                  <c:v>-4.7413152180789488</c:v>
                </c:pt>
                <c:pt idx="306">
                  <c:v>-4.7866869001587089</c:v>
                </c:pt>
                <c:pt idx="307">
                  <c:v>-4.8311586791786869</c:v>
                </c:pt>
                <c:pt idx="308">
                  <c:v>-4.8747829066784742</c:v>
                </c:pt>
                <c:pt idx="309">
                  <c:v>-4.9176114785829661</c:v>
                </c:pt>
                <c:pt idx="310">
                  <c:v>-4.9596957555584957</c:v>
                </c:pt>
                <c:pt idx="311">
                  <c:v>-5.0010864853213572</c:v>
                </c:pt>
                <c:pt idx="312">
                  <c:v>-5.0418337267115927</c:v>
                </c:pt>
                <c:pt idx="313">
                  <c:v>-5.0819867753394323</c:v>
                </c:pt>
                <c:pt idx="314">
                  <c:v>-5.1215940906116</c:v>
                </c:pt>
                <c:pt idx="315">
                  <c:v>-5.1607032239532469</c:v>
                </c:pt>
                <c:pt idx="316">
                  <c:v>-5.1993607480484041</c:v>
                </c:pt>
                <c:pt idx="317">
                  <c:v>-5.2376121869435313</c:v>
                </c:pt>
                <c:pt idx="318">
                  <c:v>-5.2755019468789559</c:v>
                </c:pt>
                <c:pt idx="319">
                  <c:v>-5.3130732477396307</c:v>
                </c:pt>
                <c:pt idx="320">
                  <c:v>-5.3503680550511419</c:v>
                </c:pt>
                <c:pt idx="321">
                  <c:v>-5.3874270124817141</c:v>
                </c:pt>
                <c:pt idx="322">
                  <c:v>-5.4242893748539665</c:v>
                </c:pt>
                <c:pt idx="323">
                  <c:v>-5.4609929417105256</c:v>
                </c:pt>
                <c:pt idx="324">
                  <c:v>-5.4975739915310022</c:v>
                </c:pt>
                <c:pt idx="325">
                  <c:v>-5.5340672167407066</c:v>
                </c:pt>
                <c:pt idx="326">
                  <c:v>-5.5705056597086955</c:v>
                </c:pt>
                <c:pt idx="327">
                  <c:v>-5.6069206499826549</c:v>
                </c:pt>
                <c:pt idx="328">
                  <c:v>-5.6433417430601516</c:v>
                </c:pt>
                <c:pt idx="329">
                  <c:v>-5.679796661049858</c:v>
                </c:pt>
                <c:pt idx="330">
                  <c:v>-5.7163112356256498</c:v>
                </c:pt>
                <c:pt idx="331">
                  <c:v>-5.7529093537232336</c:v>
                </c:pt>
                <c:pt idx="332">
                  <c:v>-5.7896129064747246</c:v>
                </c:pt>
                <c:pt idx="333">
                  <c:v>-5.8264417419139347</c:v>
                </c:pt>
                <c:pt idx="334">
                  <c:v>-5.8634136220219188</c:v>
                </c:pt>
                <c:pt idx="335">
                  <c:v>-5.900544184702631</c:v>
                </c:pt>
                <c:pt idx="336">
                  <c:v>-5.9378469113060497</c:v>
                </c:pt>
                <c:pt idx="337">
                  <c:v>-5.9753331003182941</c:v>
                </c:pt>
                <c:pt idx="338">
                  <c:v>-6.0130118478422805</c:v>
                </c:pt>
                <c:pt idx="339">
                  <c:v>-6.050890035483004</c:v>
                </c:pt>
                <c:pt idx="340">
                  <c:v>-6.0889723262286441</c:v>
                </c:pt>
                <c:pt idx="341">
                  <c:v>-6.1272611688869549</c:v>
                </c:pt>
                <c:pt idx="342">
                  <c:v>-6.1657568115931767</c:v>
                </c:pt>
                <c:pt idx="343">
                  <c:v>-6.2044573248487023</c:v>
                </c:pt>
                <c:pt idx="344">
                  <c:v>-6.2433586344851975</c:v>
                </c:pt>
                <c:pt idx="345">
                  <c:v>-6.2824545648671144</c:v>
                </c:pt>
                <c:pt idx="346">
                  <c:v>-6.3217368925624937</c:v>
                </c:pt>
                <c:pt idx="347">
                  <c:v>-6.3611954106108985</c:v>
                </c:pt>
                <c:pt idx="348">
                  <c:v>-6.4008180034143978</c:v>
                </c:pt>
                <c:pt idx="349">
                  <c:v>-6.4405907321666529</c:v>
                </c:pt>
                <c:pt idx="350">
                  <c:v>-6.4804979306179877</c:v>
                </c:pt>
                <c:pt idx="351">
                  <c:v>-6.5205223108571975</c:v>
                </c:pt>
                <c:pt idx="352">
                  <c:v>-6.5606450786715715</c:v>
                </c:pt>
                <c:pt idx="353">
                  <c:v>-6.6008460579276687</c:v>
                </c:pt>
                <c:pt idx="354">
                  <c:v>-6.6411038233039008</c:v>
                </c:pt>
                <c:pt idx="355">
                  <c:v>-6.6813958405957372</c:v>
                </c:pt>
                <c:pt idx="356">
                  <c:v>-6.7216986137158452</c:v>
                </c:pt>
                <c:pt idx="357">
                  <c:v>-6.7619878374211311</c:v>
                </c:pt>
                <c:pt idx="358">
                  <c:v>-6.8022385547217903</c:v>
                </c:pt>
                <c:pt idx="359">
                  <c:v>-6.8424253178611352</c:v>
                </c:pt>
                <c:pt idx="360">
                  <c:v>-6.8825223517088627</c:v>
                </c:pt>
                <c:pt idx="361">
                  <c:v>-6.9225037183749532</c:v>
                </c:pt>
                <c:pt idx="362">
                  <c:v>-6.9623434818364807</c:v>
                </c:pt>
                <c:pt idx="363">
                  <c:v>-7.0020158713703875</c:v>
                </c:pt>
                <c:pt idx="364">
                  <c:v>-7.0414954426033818</c:v>
                </c:pt>
                <c:pt idx="365">
                  <c:v>-7.080757235026736</c:v>
                </c:pt>
                <c:pt idx="366">
                  <c:v>-7.11977692487313</c:v>
                </c:pt>
                <c:pt idx="367">
                  <c:v>-7.1585309723219321</c:v>
                </c:pt>
                <c:pt idx="368">
                  <c:v>-7.1969967620782871</c:v>
                </c:pt>
                <c:pt idx="369">
                  <c:v>-7.235152736465686</c:v>
                </c:pt>
                <c:pt idx="370">
                  <c:v>-7.2729785202728072</c:v>
                </c:pt>
                <c:pt idx="371">
                  <c:v>-7.3104550367117174</c:v>
                </c:pt>
                <c:pt idx="372">
                  <c:v>-7.3475646139566528</c:v>
                </c:pt>
                <c:pt idx="373">
                  <c:v>-7.3842910818613934</c:v>
                </c:pt>
                <c:pt idx="374">
                  <c:v>-7.4206198585715919</c:v>
                </c:pt>
                <c:pt idx="375">
                  <c:v>-7.4565380268775128</c:v>
                </c:pt>
                <c:pt idx="376">
                  <c:v>-7.4920344002715913</c:v>
                </c:pt>
                <c:pt idx="377">
                  <c:v>-7.5270995787925816</c:v>
                </c:pt>
                <c:pt idx="378">
                  <c:v>-7.5617259948541307</c:v>
                </c:pt>
                <c:pt idx="379">
                  <c:v>-7.5959079493540473</c:v>
                </c:pt>
                <c:pt idx="380">
                  <c:v>-7.6296416384617229</c:v>
                </c:pt>
                <c:pt idx="381">
                  <c:v>-7.6629251715654858</c:v>
                </c:pt>
                <c:pt idx="382">
                  <c:v>-7.6957585809361913</c:v>
                </c:pt>
                <c:pt idx="383">
                  <c:v>-7.7281438237308091</c:v>
                </c:pt>
                <c:pt idx="384">
                  <c:v>-7.7600847770125236</c:v>
                </c:pt>
                <c:pt idx="385">
                  <c:v>-7.7915872265043227</c:v>
                </c:pt>
                <c:pt idx="386">
                  <c:v>-7.8226588498286311</c:v>
                </c:pt>
                <c:pt idx="387">
                  <c:v>-7.8533091950028036</c:v>
                </c:pt>
                <c:pt idx="388">
                  <c:v>-7.8835496549709276</c:v>
                </c:pt>
                <c:pt idx="389">
                  <c:v>-7.9133934389564997</c:v>
                </c:pt>
                <c:pt idx="390">
                  <c:v>-7.9428555414105952</c:v>
                </c:pt>
                <c:pt idx="391">
                  <c:v>-7.9719527093136868</c:v>
                </c:pt>
                <c:pt idx="392">
                  <c:v>-8.0007034085708089</c:v>
                </c:pt>
                <c:pt idx="393">
                  <c:v>-8.0291277902090172</c:v>
                </c:pt>
                <c:pt idx="394">
                  <c:v>-8.0572476570518603</c:v>
                </c:pt>
                <c:pt idx="395">
                  <c:v>-8.0850864315120479</c:v>
                </c:pt>
                <c:pt idx="396">
                  <c:v>-8.1126691251008634</c:v>
                </c:pt>
                <c:pt idx="397">
                  <c:v>-8.1400223102094813</c:v>
                </c:pt>
                <c:pt idx="398">
                  <c:v>-8.1671740946757083</c:v>
                </c:pt>
                <c:pt idx="399">
                  <c:v>-8.1941540996020628</c:v>
                </c:pt>
                <c:pt idx="400">
                  <c:v>-8.2209934408477956</c:v>
                </c:pt>
                <c:pt idx="401">
                  <c:v>-8.2477247145705554</c:v>
                </c:pt>
                <c:pt idx="402">
                  <c:v>-8.2743819871497806</c:v>
                </c:pt>
                <c:pt idx="403">
                  <c:v>-8.3010007897812716</c:v>
                </c:pt>
                <c:pt idx="404">
                  <c:v>-8.327618117984624</c:v>
                </c:pt>
                <c:pt idx="405">
                  <c:v>-8.354272436233348</c:v>
                </c:pt>
                <c:pt idx="406">
                  <c:v>-8.3810036878650092</c:v>
                </c:pt>
                <c:pt idx="407">
                  <c:v>-8.4078533104013449</c:v>
                </c:pt>
                <c:pt idx="408">
                  <c:v>-8.4348642563601839</c:v>
                </c:pt>
                <c:pt idx="409">
                  <c:v>-8.4620810196115439</c:v>
                </c:pt>
                <c:pt idx="410">
                  <c:v>-8.4895496672863953</c:v>
                </c:pt>
                <c:pt idx="411">
                  <c:v>-8.5173178772140652</c:v>
                </c:pt>
                <c:pt idx="412">
                  <c:v>-8.545434980824778</c:v>
                </c:pt>
                <c:pt idx="413">
                  <c:v>-8.5739520114152903</c:v>
                </c:pt>
                <c:pt idx="414">
                  <c:v>-8.6029217576353449</c:v>
                </c:pt>
                <c:pt idx="415">
                  <c:v>-8.632398822012302</c:v>
                </c:pt>
                <c:pt idx="416">
                  <c:v>-8.6624396842842106</c:v>
                </c:pt>
                <c:pt idx="417">
                  <c:v>-8.6931027692647351</c:v>
                </c:pt>
                <c:pt idx="418">
                  <c:v>-8.7244485189123697</c:v>
                </c:pt>
                <c:pt idx="419">
                  <c:v>-8.756539468216376</c:v>
                </c:pt>
                <c:pt idx="420">
                  <c:v>-8.7894403244549562</c:v>
                </c:pt>
                <c:pt idx="421">
                  <c:v>-8.8232180493060639</c:v>
                </c:pt>
                <c:pt idx="422">
                  <c:v>-8.8579419432271305</c:v>
                </c:pt>
                <c:pt idx="423">
                  <c:v>-8.8936837314253854</c:v>
                </c:pt>
                <c:pt idx="424">
                  <c:v>-8.9305176506642265</c:v>
                </c:pt>
                <c:pt idx="425">
                  <c:v>-8.9685205360462668</c:v>
                </c:pt>
                <c:pt idx="426">
                  <c:v>-9.0077719068093227</c:v>
                </c:pt>
                <c:pt idx="427">
                  <c:v>-9.0483540500653739</c:v>
                </c:pt>
                <c:pt idx="428">
                  <c:v>-9.0903521012831376</c:v>
                </c:pt>
                <c:pt idx="429">
                  <c:v>-9.133854120193547</c:v>
                </c:pt>
                <c:pt idx="430">
                  <c:v>-9.178951160663269</c:v>
                </c:pt>
                <c:pt idx="431">
                  <c:v>-9.2257373329382197</c:v>
                </c:pt>
                <c:pt idx="432">
                  <c:v>-9.2743098565229118</c:v>
                </c:pt>
                <c:pt idx="433">
                  <c:v>-9.3247691018140646</c:v>
                </c:pt>
                <c:pt idx="434">
                  <c:v>-9.3772186184680244</c:v>
                </c:pt>
                <c:pt idx="435">
                  <c:v>-9.4317651483437999</c:v>
                </c:pt>
                <c:pt idx="436">
                  <c:v>-9.4885186207398124</c:v>
                </c:pt>
                <c:pt idx="437">
                  <c:v>-9.5475921275275493</c:v>
                </c:pt>
                <c:pt idx="438">
                  <c:v>-9.6091018756905715</c:v>
                </c:pt>
                <c:pt idx="439">
                  <c:v>-9.6731671147166622</c:v>
                </c:pt>
                <c:pt idx="440">
                  <c:v>-9.7399100362491673</c:v>
                </c:pt>
                <c:pt idx="441">
                  <c:v>-9.8094556434124627</c:v>
                </c:pt>
                <c:pt idx="442">
                  <c:v>-9.881931587279368</c:v>
                </c:pt>
                <c:pt idx="443">
                  <c:v>-9.9574679680541074</c:v>
                </c:pt>
                <c:pt idx="444">
                  <c:v>-10.036197098718723</c:v>
                </c:pt>
                <c:pt idx="445">
                  <c:v>-10.118253229130927</c:v>
                </c:pt>
                <c:pt idx="446">
                  <c:v>-10.203772228881236</c:v>
                </c:pt>
                <c:pt idx="447">
                  <c:v>-10.292891227621098</c:v>
                </c:pt>
                <c:pt idx="448">
                  <c:v>-10.385748212060532</c:v>
                </c:pt>
                <c:pt idx="449">
                  <c:v>-10.482481579413383</c:v>
                </c:pt>
                <c:pt idx="450">
                  <c:v>-10.583229647730706</c:v>
                </c:pt>
                <c:pt idx="451">
                  <c:v>-10.68813012431221</c:v>
                </c:pt>
                <c:pt idx="452">
                  <c:v>-10.797319534206215</c:v>
                </c:pt>
                <c:pt idx="453">
                  <c:v>-10.910932611692822</c:v>
                </c:pt>
                <c:pt idx="454">
                  <c:v>-11.029101658577529</c:v>
                </c:pt>
                <c:pt idx="455">
                  <c:v>-11.151955874075874</c:v>
                </c:pt>
                <c:pt idx="456">
                  <c:v>-11.279620662030268</c:v>
                </c:pt>
                <c:pt idx="457">
                  <c:v>-11.412216922125429</c:v>
                </c:pt>
                <c:pt idx="458">
                  <c:v>-11.549860332642453</c:v>
                </c:pt>
                <c:pt idx="459">
                  <c:v>-11.692660633069</c:v>
                </c:pt>
                <c:pt idx="460">
                  <c:v>-11.84072091553565</c:v>
                </c:pt>
                <c:pt idx="461">
                  <c:v>-11.994136934541613</c:v>
                </c:pt>
                <c:pt idx="462">
                  <c:v>-12.152996444742609</c:v>
                </c:pt>
                <c:pt idx="463">
                  <c:v>-12.317378576660866</c:v>
                </c:pt>
                <c:pt idx="464">
                  <c:v>-12.487353260038054</c:v>
                </c:pt>
                <c:pt idx="465">
                  <c:v>-12.662980704162155</c:v>
                </c:pt>
                <c:pt idx="466">
                  <c:v>-12.844310943863203</c:v>
                </c:pt>
                <c:pt idx="467">
                  <c:v>-13.031383458992138</c:v>
                </c:pt>
                <c:pt idx="468">
                  <c:v>-13.224226874089375</c:v>
                </c:pt>
                <c:pt idx="469">
                  <c:v>-13.422858743648074</c:v>
                </c:pt>
                <c:pt idx="470">
                  <c:v>-13.627285426899324</c:v>
                </c:pt>
                <c:pt idx="471">
                  <c:v>-13.837502054460952</c:v>
                </c:pt>
                <c:pt idx="472">
                  <c:v>-14.053492587520251</c:v>
                </c:pt>
                <c:pt idx="473">
                  <c:v>-14.275229968537168</c:v>
                </c:pt>
                <c:pt idx="474">
                  <c:v>-14.502676360797462</c:v>
                </c:pt>
                <c:pt idx="475">
                  <c:v>-14.735783472575656</c:v>
                </c:pt>
                <c:pt idx="476">
                  <c:v>-14.97449296022536</c:v>
                </c:pt>
                <c:pt idx="477">
                  <c:v>-15.218736903247452</c:v>
                </c:pt>
                <c:pt idx="478">
                  <c:v>-15.468438343325413</c:v>
                </c:pt>
                <c:pt idx="479">
                  <c:v>-15.723511878485848</c:v>
                </c:pt>
                <c:pt idx="480">
                  <c:v>-15.983864302952782</c:v>
                </c:pt>
                <c:pt idx="481">
                  <c:v>-16.249395282931612</c:v>
                </c:pt>
                <c:pt idx="482">
                  <c:v>-16.519998058460772</c:v>
                </c:pt>
                <c:pt idx="483">
                  <c:v>-16.795560161608496</c:v>
                </c:pt>
                <c:pt idx="484">
                  <c:v>-17.075964141638085</c:v>
                </c:pt>
                <c:pt idx="485">
                  <c:v>-17.361088288293637</c:v>
                </c:pt>
                <c:pt idx="486">
                  <c:v>-17.650807345035858</c:v>
                </c:pt>
                <c:pt idx="487">
                  <c:v>-17.94499320486397</c:v>
                </c:pt>
                <c:pt idx="488">
                  <c:v>-18.243515582235471</c:v>
                </c:pt>
                <c:pt idx="489">
                  <c:v>-18.546242655534286</c:v>
                </c:pt>
                <c:pt idx="490">
                  <c:v>-18.85304167550256</c:v>
                </c:pt>
                <c:pt idx="491">
                  <c:v>-19.163779535989558</c:v>
                </c:pt>
                <c:pt idx="492">
                  <c:v>-19.478323304303817</c:v>
                </c:pt>
                <c:pt idx="493">
                  <c:v>-19.796540709319753</c:v>
                </c:pt>
                <c:pt idx="494">
                  <c:v>-20.118300586296517</c:v>
                </c:pt>
                <c:pt idx="495">
                  <c:v>-20.443473278097485</c:v>
                </c:pt>
                <c:pt idx="496">
                  <c:v>-20.771930993139208</c:v>
                </c:pt>
                <c:pt idx="497">
                  <c:v>-21.103548120960216</c:v>
                </c:pt>
                <c:pt idx="498">
                  <c:v>-21.438201506765751</c:v>
                </c:pt>
                <c:pt idx="499">
                  <c:v>-21.775770686686094</c:v>
                </c:pt>
                <c:pt idx="500">
                  <c:v>-22.116138085788577</c:v>
                </c:pt>
                <c:pt idx="501">
                  <c:v>-22.459189181105756</c:v>
                </c:pt>
                <c:pt idx="502">
                  <c:v>-22.804812632096617</c:v>
                </c:pt>
                <c:pt idx="503">
                  <c:v>-23.152900381051591</c:v>
                </c:pt>
                <c:pt idx="504">
                  <c:v>-23.503347725987243</c:v>
                </c:pt>
                <c:pt idx="505">
                  <c:v>-23.856053368575452</c:v>
                </c:pt>
                <c:pt idx="506">
                  <c:v>-24.210919439598047</c:v>
                </c:pt>
                <c:pt idx="507">
                  <c:v>-24.567851504346351</c:v>
                </c:pt>
                <c:pt idx="508">
                  <c:v>-24.926758550281868</c:v>
                </c:pt>
                <c:pt idx="509">
                  <c:v>-25.287552959151697</c:v>
                </c:pt>
                <c:pt idx="510">
                  <c:v>-25.650150465622751</c:v>
                </c:pt>
                <c:pt idx="511">
                  <c:v>-26.014470104352089</c:v>
                </c:pt>
                <c:pt idx="512">
                  <c:v>-26.380434147269138</c:v>
                </c:pt>
                <c:pt idx="513">
                  <c:v>-26.747968032693549</c:v>
                </c:pt>
                <c:pt idx="514">
                  <c:v>-27.117000287768022</c:v>
                </c:pt>
                <c:pt idx="515">
                  <c:v>-27.487462445543546</c:v>
                </c:pt>
                <c:pt idx="516">
                  <c:v>-27.859288957915574</c:v>
                </c:pt>
                <c:pt idx="517">
                  <c:v>-28.23241710548194</c:v>
                </c:pt>
                <c:pt idx="518">
                  <c:v>-28.606786905266283</c:v>
                </c:pt>
                <c:pt idx="519">
                  <c:v>-28.982341017141277</c:v>
                </c:pt>
                <c:pt idx="520">
                  <c:v>-29.35902464967527</c:v>
                </c:pt>
                <c:pt idx="521">
                  <c:v>-29.736785466030359</c:v>
                </c:pt>
                <c:pt idx="522">
                  <c:v>-30.11557349045086</c:v>
                </c:pt>
                <c:pt idx="523">
                  <c:v>-30.495341015799013</c:v>
                </c:pt>
                <c:pt idx="524">
                  <c:v>-30.876042512523046</c:v>
                </c:pt>
                <c:pt idx="525">
                  <c:v>-31.257634539375335</c:v>
                </c:pt>
                <c:pt idx="526">
                  <c:v>-31.640075656142287</c:v>
                </c:pt>
                <c:pt idx="527">
                  <c:v>-32.023326338594181</c:v>
                </c:pt>
                <c:pt idx="528">
                  <c:v>-32.407348895817101</c:v>
                </c:pt>
                <c:pt idx="529">
                  <c:v>-32.792107390053417</c:v>
                </c:pt>
                <c:pt idx="530">
                  <c:v>-33.177567559132413</c:v>
                </c:pt>
                <c:pt idx="531">
                  <c:v>-33.563696741556711</c:v>
                </c:pt>
                <c:pt idx="532">
                  <c:v>-33.95046380426956</c:v>
                </c:pt>
                <c:pt idx="533">
                  <c:v>-34.337839073117642</c:v>
                </c:pt>
                <c:pt idx="534">
                  <c:v>-34.725794265997877</c:v>
                </c:pt>
                <c:pt idx="535">
                  <c:v>-35.114302428662654</c:v>
                </c:pt>
                <c:pt idx="536">
                  <c:v>-35.503337873147444</c:v>
                </c:pt>
                <c:pt idx="537">
                  <c:v>-35.892876118771667</c:v>
                </c:pt>
                <c:pt idx="538">
                  <c:v>-36.282893835652644</c:v>
                </c:pt>
                <c:pt idx="539">
                  <c:v>-36.673368790672008</c:v>
                </c:pt>
                <c:pt idx="540">
                  <c:v>-37.064279795821982</c:v>
                </c:pt>
                <c:pt idx="541">
                  <c:v>-37.455606658859175</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54.326627939664156</c:v>
                </c:pt>
                <c:pt idx="1">
                  <c:v>53.720907986626258</c:v>
                </c:pt>
                <c:pt idx="2">
                  <c:v>53.112140362465837</c:v>
                </c:pt>
                <c:pt idx="3">
                  <c:v>52.500639838052685</c:v>
                </c:pt>
                <c:pt idx="4">
                  <c:v>51.886730101464828</c:v>
                </c:pt>
                <c:pt idx="5">
                  <c:v>51.27074310382276</c:v>
                </c:pt>
                <c:pt idx="6">
                  <c:v>50.653018358443404</c:v>
                </c:pt>
                <c:pt idx="7">
                  <c:v>50.033902196816221</c:v>
                </c:pt>
                <c:pt idx="8">
                  <c:v>49.413746985379298</c:v>
                </c:pt>
                <c:pt idx="9">
                  <c:v>48.792910307518298</c:v>
                </c:pt>
                <c:pt idx="10">
                  <c:v>48.171754115604195</c:v>
                </c:pt>
                <c:pt idx="11">
                  <c:v>47.550643858244641</c:v>
                </c:pt>
                <c:pt idx="12">
                  <c:v>46.929947588203966</c:v>
                </c:pt>
                <c:pt idx="13">
                  <c:v>46.310035056692804</c:v>
                </c:pt>
                <c:pt idx="14">
                  <c:v>45.691276799877294</c:v>
                </c:pt>
                <c:pt idx="15">
                  <c:v>45.074043223569134</c:v>
                </c:pt>
                <c:pt idx="16">
                  <c:v>44.458703692067573</c:v>
                </c:pt>
                <c:pt idx="17">
                  <c:v>43.8456256270875</c:v>
                </c:pt>
                <c:pt idx="18">
                  <c:v>43.235173622586025</c:v>
                </c:pt>
                <c:pt idx="19">
                  <c:v>42.627708581111719</c:v>
                </c:pt>
                <c:pt idx="20">
                  <c:v>42.023586877049624</c:v>
                </c:pt>
                <c:pt idx="21">
                  <c:v>41.423159551828782</c:v>
                </c:pt>
                <c:pt idx="22">
                  <c:v>40.82677154578473</c:v>
                </c:pt>
                <c:pt idx="23">
                  <c:v>40.234760970956501</c:v>
                </c:pt>
                <c:pt idx="24">
                  <c:v>39.647458428657956</c:v>
                </c:pt>
                <c:pt idx="25">
                  <c:v>39.065186375146546</c:v>
                </c:pt>
                <c:pt idx="26">
                  <c:v>38.488258538239968</c:v>
                </c:pt>
                <c:pt idx="27">
                  <c:v>37.916979387172226</c:v>
                </c:pt>
                <c:pt idx="28">
                  <c:v>37.351643657464251</c:v>
                </c:pt>
                <c:pt idx="29">
                  <c:v>36.792535932052871</c:v>
                </c:pt>
                <c:pt idx="30">
                  <c:v>36.239930279385035</c:v>
                </c:pt>
                <c:pt idx="31">
                  <c:v>35.69408994869093</c:v>
                </c:pt>
                <c:pt idx="32">
                  <c:v>35.155267122154186</c:v>
                </c:pt>
                <c:pt idx="33">
                  <c:v>34.623702723239951</c:v>
                </c:pt>
                <c:pt idx="34">
                  <c:v>34.099626280023088</c:v>
                </c:pt>
                <c:pt idx="35">
                  <c:v>33.583255841955591</c:v>
                </c:pt>
                <c:pt idx="36">
                  <c:v>33.074797948183857</c:v>
                </c:pt>
                <c:pt idx="37">
                  <c:v>32.574447645193032</c:v>
                </c:pt>
                <c:pt idx="38">
                  <c:v>32.082388551315262</c:v>
                </c:pt>
                <c:pt idx="39">
                  <c:v>31.598792965401085</c:v>
                </c:pt>
                <c:pt idx="40">
                  <c:v>31.12382201678103</c:v>
                </c:pt>
                <c:pt idx="41">
                  <c:v>30.657625853507071</c:v>
                </c:pt>
                <c:pt idx="42">
                  <c:v>30.200343865767955</c:v>
                </c:pt>
                <c:pt idx="43">
                  <c:v>29.752104941315199</c:v>
                </c:pt>
                <c:pt idx="44">
                  <c:v>29.313027749713346</c:v>
                </c:pt>
                <c:pt idx="45">
                  <c:v>28.883221052235349</c:v>
                </c:pt>
                <c:pt idx="46">
                  <c:v>28.462784034277071</c:v>
                </c:pt>
                <c:pt idx="47">
                  <c:v>28.05180665721214</c:v>
                </c:pt>
                <c:pt idx="48">
                  <c:v>27.650370026721472</c:v>
                </c:pt>
                <c:pt idx="49">
                  <c:v>27.258546774716663</c:v>
                </c:pt>
                <c:pt idx="50">
                  <c:v>26.876401452128206</c:v>
                </c:pt>
                <c:pt idx="51">
                  <c:v>26.503990929949094</c:v>
                </c:pt>
                <c:pt idx="52">
                  <c:v>26.14136480608687</c:v>
                </c:pt>
                <c:pt idx="53">
                  <c:v>25.788565815726866</c:v>
                </c:pt>
                <c:pt idx="54">
                  <c:v>25.44563024308097</c:v>
                </c:pt>
                <c:pt idx="55">
                  <c:v>25.112588332550725</c:v>
                </c:pt>
                <c:pt idx="56">
                  <c:v>24.78946469750921</c:v>
                </c:pt>
                <c:pt idx="57">
                  <c:v>24.476278725062787</c:v>
                </c:pt>
                <c:pt idx="58">
                  <c:v>24.173044975318589</c:v>
                </c:pt>
                <c:pt idx="59">
                  <c:v>23.879773573838552</c:v>
                </c:pt>
                <c:pt idx="60">
                  <c:v>23.596470596111697</c:v>
                </c:pt>
                <c:pt idx="61">
                  <c:v>23.323138443020124</c:v>
                </c:pt>
                <c:pt idx="62">
                  <c:v>23.059776206408824</c:v>
                </c:pt>
                <c:pt idx="63">
                  <c:v>22.806380024001612</c:v>
                </c:pt>
                <c:pt idx="64">
                  <c:v>22.562943423019799</c:v>
                </c:pt>
                <c:pt idx="65">
                  <c:v>22.329457651974977</c:v>
                </c:pt>
                <c:pt idx="66">
                  <c:v>22.105912000209418</c:v>
                </c:pt>
                <c:pt idx="67">
                  <c:v>21.892294104846396</c:v>
                </c:pt>
                <c:pt idx="68">
                  <c:v>21.688590244903462</c:v>
                </c:pt>
                <c:pt idx="69">
                  <c:v>21.494785622391319</c:v>
                </c:pt>
                <c:pt idx="70">
                  <c:v>21.310864630292738</c:v>
                </c:pt>
                <c:pt idx="71">
                  <c:v>21.136811107372804</c:v>
                </c:pt>
                <c:pt idx="72">
                  <c:v>20.972608579824872</c:v>
                </c:pt>
                <c:pt idx="73">
                  <c:v>20.818240489797404</c:v>
                </c:pt>
                <c:pt idx="74">
                  <c:v>20.673690410891453</c:v>
                </c:pt>
                <c:pt idx="75">
                  <c:v>20.538942250739627</c:v>
                </c:pt>
                <c:pt idx="76">
                  <c:v>20.41398044081016</c:v>
                </c:pt>
                <c:pt idx="77">
                  <c:v>20.298790113594809</c:v>
                </c:pt>
                <c:pt idx="78">
                  <c:v>20.193357267354525</c:v>
                </c:pt>
                <c:pt idx="79">
                  <c:v>20.097668918603816</c:v>
                </c:pt>
                <c:pt idx="80">
                  <c:v>20.011713242522791</c:v>
                </c:pt>
                <c:pt idx="81">
                  <c:v>19.935479701484908</c:v>
                </c:pt>
                <c:pt idx="82">
                  <c:v>19.868959161882064</c:v>
                </c:pt>
                <c:pt idx="83">
                  <c:v>19.812143999430475</c:v>
                </c:pt>
                <c:pt idx="84">
                  <c:v>19.765028193122792</c:v>
                </c:pt>
                <c:pt idx="85">
                  <c:v>19.727607407987186</c:v>
                </c:pt>
                <c:pt idx="86">
                  <c:v>19.699879066796548</c:v>
                </c:pt>
                <c:pt idx="87">
                  <c:v>19.681842410855936</c:v>
                </c:pt>
                <c:pt idx="88">
                  <c:v>19.673498549979925</c:v>
                </c:pt>
                <c:pt idx="89">
                  <c:v>19.67485050175193</c:v>
                </c:pt>
                <c:pt idx="90">
                  <c:v>19.685903220137643</c:v>
                </c:pt>
                <c:pt idx="91">
                  <c:v>19.706663613504766</c:v>
                </c:pt>
                <c:pt idx="92">
                  <c:v>19.737140552078408</c:v>
                </c:pt>
                <c:pt idx="93">
                  <c:v>19.777344864843542</c:v>
                </c:pt>
                <c:pt idx="94">
                  <c:v>19.827289325877686</c:v>
                </c:pt>
                <c:pt idx="95">
                  <c:v>19.886988630084304</c:v>
                </c:pt>
                <c:pt idx="96">
                  <c:v>19.95645935826763</c:v>
                </c:pt>
                <c:pt idx="97">
                  <c:v>20.035719931475455</c:v>
                </c:pt>
                <c:pt idx="98">
                  <c:v>20.124790554513432</c:v>
                </c:pt>
                <c:pt idx="99">
                  <c:v>20.223693148517008</c:v>
                </c:pt>
                <c:pt idx="100">
                  <c:v>20.332451272452854</c:v>
                </c:pt>
                <c:pt idx="101">
                  <c:v>20.451090033398774</c:v>
                </c:pt>
                <c:pt idx="102">
                  <c:v>20.579635985450086</c:v>
                </c:pt>
                <c:pt idx="103">
                  <c:v>20.718117017076395</c:v>
                </c:pt>
                <c:pt idx="104">
                  <c:v>20.866562226753921</c:v>
                </c:pt>
                <c:pt idx="105">
                  <c:v>21.025001786690854</c:v>
                </c:pt>
                <c:pt idx="106">
                  <c:v>21.193466794458161</c:v>
                </c:pt>
                <c:pt idx="107">
                  <c:v>21.371989112345005</c:v>
                </c:pt>
                <c:pt idx="108">
                  <c:v>21.560601194260794</c:v>
                </c:pt>
                <c:pt idx="109">
                  <c:v>21.759335900017195</c:v>
                </c:pt>
                <c:pt idx="110">
                  <c:v>21.968226296839436</c:v>
                </c:pt>
                <c:pt idx="111">
                  <c:v>22.187305447976456</c:v>
                </c:pt>
                <c:pt idx="112">
                  <c:v>22.416606188306169</c:v>
                </c:pt>
                <c:pt idx="113">
                  <c:v>22.656160886864832</c:v>
                </c:pt>
                <c:pt idx="114">
                  <c:v>22.906001196268988</c:v>
                </c:pt>
                <c:pt idx="115">
                  <c:v>23.166157789046629</c:v>
                </c:pt>
                <c:pt idx="116">
                  <c:v>23.43666008094258</c:v>
                </c:pt>
                <c:pt idx="117">
                  <c:v>23.717535941334674</c:v>
                </c:pt>
                <c:pt idx="118">
                  <c:v>24.008811390955948</c:v>
                </c:pt>
                <c:pt idx="119">
                  <c:v>24.310510287205492</c:v>
                </c:pt>
                <c:pt idx="120">
                  <c:v>24.622653997412939</c:v>
                </c:pt>
                <c:pt idx="121">
                  <c:v>24.945261060518508</c:v>
                </c:pt>
                <c:pt idx="122">
                  <c:v>25.278346837736876</c:v>
                </c:pt>
                <c:pt idx="123">
                  <c:v>25.621923152882562</c:v>
                </c:pt>
                <c:pt idx="124">
                  <c:v>25.975997923163213</c:v>
                </c:pt>
                <c:pt idx="125">
                  <c:v>26.340574781370439</c:v>
                </c:pt>
                <c:pt idx="126">
                  <c:v>26.715652690545458</c:v>
                </c:pt>
                <c:pt idx="127">
                  <c:v>27.101225552330465</c:v>
                </c:pt>
                <c:pt idx="128">
                  <c:v>27.497281810381121</c:v>
                </c:pt>
                <c:pt idx="129">
                  <c:v>27.903804050367601</c:v>
                </c:pt>
                <c:pt idx="130">
                  <c:v>28.320768598249654</c:v>
                </c:pt>
                <c:pt idx="131">
                  <c:v>28.748145118684572</c:v>
                </c:pt>
                <c:pt idx="132">
                  <c:v>29.1858962155823</c:v>
                </c:pt>
                <c:pt idx="133">
                  <c:v>29.633977036996558</c:v>
                </c:pt>
                <c:pt idx="134">
                  <c:v>30.092334886689851</c:v>
                </c:pt>
                <c:pt idx="135">
                  <c:v>30.560908844877549</c:v>
                </c:pt>
                <c:pt idx="136">
                  <c:v>31.03962940079203</c:v>
                </c:pt>
                <c:pt idx="137">
                  <c:v>31.528418099852086</c:v>
                </c:pt>
                <c:pt idx="138">
                  <c:v>32.02718720833542</c:v>
                </c:pt>
                <c:pt idx="139">
                  <c:v>32.535839398563489</c:v>
                </c:pt>
                <c:pt idx="140">
                  <c:v>33.054267457683331</c:v>
                </c:pt>
                <c:pt idx="141">
                  <c:v>33.58235402319194</c:v>
                </c:pt>
                <c:pt idx="142">
                  <c:v>34.11997134837997</c:v>
                </c:pt>
                <c:pt idx="143">
                  <c:v>34.666981100866458</c:v>
                </c:pt>
                <c:pt idx="144">
                  <c:v>35.223234197372022</c:v>
                </c:pt>
                <c:pt idx="145">
                  <c:v>35.788570677789991</c:v>
                </c:pt>
                <c:pt idx="146">
                  <c:v>36.362819621525887</c:v>
                </c:pt>
                <c:pt idx="147">
                  <c:v>36.945799108905234</c:v>
                </c:pt>
                <c:pt idx="148">
                  <c:v>37.537316230265837</c:v>
                </c:pt>
                <c:pt idx="149">
                  <c:v>38.137167145118575</c:v>
                </c:pt>
                <c:pt idx="150">
                  <c:v>38.745137193464309</c:v>
                </c:pt>
                <c:pt idx="151">
                  <c:v>39.361001061048214</c:v>
                </c:pt>
                <c:pt idx="152">
                  <c:v>39.984522999956738</c:v>
                </c:pt>
                <c:pt idx="153">
                  <c:v>40.615457105571465</c:v>
                </c:pt>
                <c:pt idx="154">
                  <c:v>41.253547650435806</c:v>
                </c:pt>
                <c:pt idx="155">
                  <c:v>41.898529475145814</c:v>
                </c:pt>
                <c:pt idx="156">
                  <c:v>42.550128435857133</c:v>
                </c:pt>
                <c:pt idx="157">
                  <c:v>43.208061907502888</c:v>
                </c:pt>
                <c:pt idx="158">
                  <c:v>43.87203934126989</c:v>
                </c:pt>
                <c:pt idx="159">
                  <c:v>44.541762874358703</c:v>
                </c:pt>
                <c:pt idx="160">
                  <c:v>45.216927989512925</c:v>
                </c:pt>
                <c:pt idx="161">
                  <c:v>45.89722422127506</c:v>
                </c:pt>
                <c:pt idx="162">
                  <c:v>46.582335905426092</c:v>
                </c:pt>
                <c:pt idx="163">
                  <c:v>47.271942967583293</c:v>
                </c:pt>
                <c:pt idx="164">
                  <c:v>47.965721746482188</c:v>
                </c:pt>
                <c:pt idx="165">
                  <c:v>48.663345847074311</c:v>
                </c:pt>
                <c:pt idx="166">
                  <c:v>49.364487018210461</c:v>
                </c:pt>
                <c:pt idx="167">
                  <c:v>50.06881604938885</c:v>
                </c:pt>
                <c:pt idx="168">
                  <c:v>50.776003680812025</c:v>
                </c:pt>
                <c:pt idx="169">
                  <c:v>51.485721520823823</c:v>
                </c:pt>
                <c:pt idx="170">
                  <c:v>52.197642964700982</c:v>
                </c:pt>
                <c:pt idx="171">
                  <c:v>52.911444108746508</c:v>
                </c:pt>
                <c:pt idx="172">
                  <c:v>53.626804653670675</c:v>
                </c:pt>
                <c:pt idx="173">
                  <c:v>54.343408791362201</c:v>
                </c:pt>
                <c:pt idx="174">
                  <c:v>55.06094606932681</c:v>
                </c:pt>
                <c:pt idx="175">
                  <c:v>55.779112227330074</c:v>
                </c:pt>
                <c:pt idx="176">
                  <c:v>56.497610001068097</c:v>
                </c:pt>
                <c:pt idx="177">
                  <c:v>57.216149888066184</c:v>
                </c:pt>
                <c:pt idx="178">
                  <c:v>57.934450871401992</c:v>
                </c:pt>
                <c:pt idx="179">
                  <c:v>58.652241097298848</c:v>
                </c:pt>
                <c:pt idx="180">
                  <c:v>59.369258503119845</c:v>
                </c:pt>
                <c:pt idx="181">
                  <c:v>60.085251392784016</c:v>
                </c:pt>
                <c:pt idx="182">
                  <c:v>60.799978957152881</c:v>
                </c:pt>
                <c:pt idx="183">
                  <c:v>61.513211737457787</c:v>
                </c:pt>
                <c:pt idx="184">
                  <c:v>62.224732030356236</c:v>
                </c:pt>
                <c:pt idx="185">
                  <c:v>62.934334233725231</c:v>
                </c:pt>
                <c:pt idx="186">
                  <c:v>63.641825132797102</c:v>
                </c:pt>
                <c:pt idx="187">
                  <c:v>64.347024126714018</c:v>
                </c:pt>
                <c:pt idx="188">
                  <c:v>65.049763396024986</c:v>
                </c:pt>
                <c:pt idx="189">
                  <c:v>65.749888012074024</c:v>
                </c:pt>
                <c:pt idx="190">
                  <c:v>66.447255989584235</c:v>
                </c:pt>
                <c:pt idx="191">
                  <c:v>67.141738284100938</c:v>
                </c:pt>
                <c:pt idx="192">
                  <c:v>67.833218736242571</c:v>
                </c:pt>
                <c:pt idx="193">
                  <c:v>68.521593964954121</c:v>
                </c:pt>
                <c:pt idx="194">
                  <c:v>69.206773212183634</c:v>
                </c:pt>
                <c:pt idx="195">
                  <c:v>69.888678141550045</c:v>
                </c:pt>
                <c:pt idx="196">
                  <c:v>70.567242593706766</c:v>
                </c:pt>
                <c:pt idx="197">
                  <c:v>71.242412301182441</c:v>
                </c:pt>
                <c:pt idx="198">
                  <c:v>71.914144565530663</c:v>
                </c:pt>
                <c:pt idx="199">
                  <c:v>72.58240789962467</c:v>
                </c:pt>
                <c:pt idx="200">
                  <c:v>73.24718163791853</c:v>
                </c:pt>
                <c:pt idx="201">
                  <c:v>73.908455517438256</c:v>
                </c:pt>
                <c:pt idx="202">
                  <c:v>74.566229232195099</c:v>
                </c:pt>
                <c:pt idx="203">
                  <c:v>75.220511963610093</c:v>
                </c:pt>
                <c:pt idx="204">
                  <c:v>75.871321889426355</c:v>
                </c:pt>
                <c:pt idx="205">
                  <c:v>76.518685673448161</c:v>
                </c:pt>
                <c:pt idx="206">
                  <c:v>77.162637938305963</c:v>
                </c:pt>
                <c:pt idx="207">
                  <c:v>77.803220723291503</c:v>
                </c:pt>
                <c:pt idx="208">
                  <c:v>78.440482929151415</c:v>
                </c:pt>
                <c:pt idx="209">
                  <c:v>79.074479751564439</c:v>
                </c:pt>
                <c:pt idx="210">
                  <c:v>79.705272104873274</c:v>
                </c:pt>
                <c:pt idx="211">
                  <c:v>80.332926037479012</c:v>
                </c:pt>
                <c:pt idx="212">
                  <c:v>80.957512140158471</c:v>
                </c:pt>
                <c:pt idx="213">
                  <c:v>81.579104948418447</c:v>
                </c:pt>
                <c:pt idx="214">
                  <c:v>82.197782339868169</c:v>
                </c:pt>
                <c:pt idx="215">
                  <c:v>82.813624927459017</c:v>
                </c:pt>
                <c:pt idx="216">
                  <c:v>83.426715449338673</c:v>
                </c:pt>
                <c:pt idx="217">
                  <c:v>84.037138155956512</c:v>
                </c:pt>
                <c:pt idx="218">
                  <c:v>84.644978194976332</c:v>
                </c:pt>
                <c:pt idx="219">
                  <c:v>85.250320994483531</c:v>
                </c:pt>
                <c:pt idx="220">
                  <c:v>85.853251644912291</c:v>
                </c:pt>
                <c:pt idx="221">
                  <c:v>86.453854280089331</c:v>
                </c:pt>
                <c:pt idx="222">
                  <c:v>87.052211457754211</c:v>
                </c:pt>
                <c:pt idx="223">
                  <c:v>87.648403539928964</c:v>
                </c:pt>
                <c:pt idx="224">
                  <c:v>88.242508073501057</c:v>
                </c:pt>
                <c:pt idx="225">
                  <c:v>88.834599171427413</c:v>
                </c:pt>
                <c:pt idx="226">
                  <c:v>89.424746895004418</c:v>
                </c:pt>
                <c:pt idx="227">
                  <c:v>90.013016637705277</c:v>
                </c:pt>
                <c:pt idx="228">
                  <c:v>90.599468511172049</c:v>
                </c:pt>
                <c:pt idx="229">
                  <c:v>91.184156734033522</c:v>
                </c:pt>
                <c:pt idx="230">
                  <c:v>91.767129024323495</c:v>
                </c:pt>
                <c:pt idx="231">
                  <c:v>92.348425996399598</c:v>
                </c:pt>
                <c:pt idx="232">
                  <c:v>92.928080563380348</c:v>
                </c:pt>
                <c:pt idx="233">
                  <c:v>93.506117346276696</c:v>
                </c:pt>
                <c:pt idx="234">
                  <c:v>94.082552091118501</c:v>
                </c:pt>
                <c:pt idx="235">
                  <c:v>94.657391095555838</c:v>
                </c:pt>
                <c:pt idx="236">
                  <c:v>95.230630646559206</c:v>
                </c:pt>
                <c:pt idx="237">
                  <c:v>95.802256471013351</c:v>
                </c:pt>
                <c:pt idx="238">
                  <c:v>96.372243201161908</c:v>
                </c:pt>
                <c:pt idx="239">
                  <c:v>96.940553857014564</c:v>
                </c:pt>
                <c:pt idx="240">
                  <c:v>97.507139347994723</c:v>
                </c:pt>
                <c:pt idx="241">
                  <c:v>98.07193799623542</c:v>
                </c:pt>
                <c:pt idx="242">
                  <c:v>98.63487508408295</c:v>
                </c:pt>
                <c:pt idx="243">
                  <c:v>99.195862428469326</c:v>
                </c:pt>
                <c:pt idx="244">
                  <c:v>99.754797984924537</c:v>
                </c:pt>
                <c:pt idx="245">
                  <c:v>100.31156548407493</c:v>
                </c:pt>
                <c:pt idx="246">
                  <c:v>100.86603410351583</c:v>
                </c:pt>
                <c:pt idx="247">
                  <c:v>101.41805817798456</c:v>
                </c:pt>
                <c:pt idx="248">
                  <c:v>101.9674769507271</c:v>
                </c:pt>
                <c:pt idx="249">
                  <c:v>102.51411436892745</c:v>
                </c:pt>
                <c:pt idx="250">
                  <c:v>103.05777892596419</c:v>
                </c:pt>
                <c:pt idx="251">
                  <c:v>103.59826355314669</c:v>
                </c:pt>
                <c:pt idx="252">
                  <c:v>104.13534556340956</c:v>
                </c:pt>
                <c:pt idx="253">
                  <c:v>104.66878664923867</c:v>
                </c:pt>
                <c:pt idx="254">
                  <c:v>105.19833293684299</c:v>
                </c:pt>
                <c:pt idx="255">
                  <c:v>105.72371509830073</c:v>
                </c:pt>
                <c:pt idx="256">
                  <c:v>106.24464852306185</c:v>
                </c:pt>
                <c:pt idx="257">
                  <c:v>106.76083354981942</c:v>
                </c:pt>
                <c:pt idx="258">
                  <c:v>107.27195575935581</c:v>
                </c:pt>
                <c:pt idx="259">
                  <c:v>107.77768632851185</c:v>
                </c:pt>
                <c:pt idx="260">
                  <c:v>108.27768244497977</c:v>
                </c:pt>
                <c:pt idx="261">
                  <c:v>108.77158778210962</c:v>
                </c:pt>
                <c:pt idx="262">
                  <c:v>109.25903303243183</c:v>
                </c:pt>
                <c:pt idx="263">
                  <c:v>109.73963649807793</c:v>
                </c:pt>
                <c:pt idx="264">
                  <c:v>110.21300473577134</c:v>
                </c:pt>
                <c:pt idx="265">
                  <c:v>110.67873325356992</c:v>
                </c:pt>
                <c:pt idx="266">
                  <c:v>111.1364072560383</c:v>
                </c:pt>
                <c:pt idx="267">
                  <c:v>111.58560243409688</c:v>
                </c:pt>
                <c:pt idx="268">
                  <c:v>112.02588579534198</c:v>
                </c:pt>
                <c:pt idx="269">
                  <c:v>112.45681653027634</c:v>
                </c:pt>
                <c:pt idx="270">
                  <c:v>112.87794690953447</c:v>
                </c:pt>
                <c:pt idx="271">
                  <c:v>113.28882320692942</c:v>
                </c:pt>
                <c:pt idx="272">
                  <c:v>113.68898664291601</c:v>
                </c:pt>
                <c:pt idx="273">
                  <c:v>114.07797434293005</c:v>
                </c:pt>
                <c:pt idx="274">
                  <c:v>114.45532030496801</c:v>
                </c:pt>
                <c:pt idx="275">
                  <c:v>114.82055637078203</c:v>
                </c:pt>
                <c:pt idx="276">
                  <c:v>115.17321319509968</c:v>
                </c:pt>
                <c:pt idx="277">
                  <c:v>115.51282120744263</c:v>
                </c:pt>
                <c:pt idx="278">
                  <c:v>115.83891156129143</c:v>
                </c:pt>
                <c:pt idx="279">
                  <c:v>116.15101706563151</c:v>
                </c:pt>
                <c:pt idx="280">
                  <c:v>116.44867309422831</c:v>
                </c:pt>
                <c:pt idx="281">
                  <c:v>116.73141846836728</c:v>
                </c:pt>
                <c:pt idx="282">
                  <c:v>116.99879630922881</c:v>
                </c:pt>
                <c:pt idx="283">
                  <c:v>117.25035485652307</c:v>
                </c:pt>
                <c:pt idx="284">
                  <c:v>117.48564825052836</c:v>
                </c:pt>
                <c:pt idx="285">
                  <c:v>117.70423727519182</c:v>
                </c:pt>
                <c:pt idx="286">
                  <c:v>117.90569006048945</c:v>
                </c:pt>
                <c:pt idx="287">
                  <c:v>118.08958274280177</c:v>
                </c:pt>
                <c:pt idx="288">
                  <c:v>118.25550008259003</c:v>
                </c:pt>
                <c:pt idx="289">
                  <c:v>118.40303603920118</c:v>
                </c:pt>
                <c:pt idx="290">
                  <c:v>118.53179430314457</c:v>
                </c:pt>
                <c:pt idx="291">
                  <c:v>118.64138878666938</c:v>
                </c:pt>
                <c:pt idx="292">
                  <c:v>118.73144407393634</c:v>
                </c:pt>
                <c:pt idx="293">
                  <c:v>118.80159583249959</c:v>
                </c:pt>
                <c:pt idx="294">
                  <c:v>118.85149118818869</c:v>
                </c:pt>
                <c:pt idx="295">
                  <c:v>118.88078906582957</c:v>
                </c:pt>
                <c:pt idx="296">
                  <c:v>118.88916049852133</c:v>
                </c:pt>
                <c:pt idx="297">
                  <c:v>118.87628890843304</c:v>
                </c:pt>
                <c:pt idx="298">
                  <c:v>118.84187036226172</c:v>
                </c:pt>
                <c:pt idx="299">
                  <c:v>118.78561380464292</c:v>
                </c:pt>
                <c:pt idx="300">
                  <c:v>118.70724127288715</c:v>
                </c:pt>
                <c:pt idx="301">
                  <c:v>118.60648809643969</c:v>
                </c:pt>
                <c:pt idx="302">
                  <c:v>118.48310308446975</c:v>
                </c:pt>
                <c:pt idx="303">
                  <c:v>118.33684870492085</c:v>
                </c:pt>
                <c:pt idx="304">
                  <c:v>118.16750125824989</c:v>
                </c:pt>
                <c:pt idx="305">
                  <c:v>117.97485104895297</c:v>
                </c:pt>
                <c:pt idx="306">
                  <c:v>117.75870255777103</c:v>
                </c:pt>
                <c:pt idx="307">
                  <c:v>117.5188746172697</c:v>
                </c:pt>
                <c:pt idx="308">
                  <c:v>117.25520059320905</c:v>
                </c:pt>
                <c:pt idx="309">
                  <c:v>116.96752857386974</c:v>
                </c:pt>
                <c:pt idx="310">
                  <c:v>116.65572156915901</c:v>
                </c:pt>
                <c:pt idx="311">
                  <c:v>116.31965772101741</c:v>
                </c:pt>
                <c:pt idx="312">
                  <c:v>115.95923052626549</c:v>
                </c:pt>
                <c:pt idx="313">
                  <c:v>115.5743490726954</c:v>
                </c:pt>
                <c:pt idx="314">
                  <c:v>115.16493828879597</c:v>
                </c:pt>
                <c:pt idx="315">
                  <c:v>114.73093920713157</c:v>
                </c:pt>
                <c:pt idx="316">
                  <c:v>114.27230924098181</c:v>
                </c:pt>
                <c:pt idx="317">
                  <c:v>113.78902247345297</c:v>
                </c:pt>
                <c:pt idx="318">
                  <c:v>113.28106995786497</c:v>
                </c:pt>
                <c:pt idx="319">
                  <c:v>112.74846002781915</c:v>
                </c:pt>
                <c:pt idx="320">
                  <c:v>112.19121861494921</c:v>
                </c:pt>
                <c:pt idx="321">
                  <c:v>111.60938957199505</c:v>
                </c:pt>
                <c:pt idx="322">
                  <c:v>111.00303499843594</c:v>
                </c:pt>
                <c:pt idx="323">
                  <c:v>110.37223556560116</c:v>
                </c:pt>
                <c:pt idx="324">
                  <c:v>109.71709083781381</c:v>
                </c:pt>
                <c:pt idx="325">
                  <c:v>109.03771958584279</c:v>
                </c:pt>
                <c:pt idx="326">
                  <c:v>108.33426008863476</c:v>
                </c:pt>
                <c:pt idx="327">
                  <c:v>107.60687041907825</c:v>
                </c:pt>
                <c:pt idx="328">
                  <c:v>106.85572870931719</c:v>
                </c:pt>
                <c:pt idx="329">
                  <c:v>106.08103339098523</c:v>
                </c:pt>
                <c:pt idx="330">
                  <c:v>105.28300340559744</c:v>
                </c:pt>
                <c:pt idx="331">
                  <c:v>104.46187838025098</c:v>
                </c:pt>
                <c:pt idx="332">
                  <c:v>103.61791876377711</c:v>
                </c:pt>
                <c:pt idx="333">
                  <c:v>102.75140591849089</c:v>
                </c:pt>
                <c:pt idx="334">
                  <c:v>101.86264216277969</c:v>
                </c:pt>
                <c:pt idx="335">
                  <c:v>100.95195075989464</c:v>
                </c:pt>
                <c:pt idx="336">
                  <c:v>100.01967584851749</c:v>
                </c:pt>
                <c:pt idx="337">
                  <c:v>99.066182310892671</c:v>
                </c:pt>
                <c:pt idx="338">
                  <c:v>98.091855574657359</c:v>
                </c:pt>
                <c:pt idx="339">
                  <c:v>97.09710134483332</c:v>
                </c:pt>
                <c:pt idx="340">
                  <c:v>96.08234526286715</c:v>
                </c:pt>
                <c:pt idx="341">
                  <c:v>95.048032490068238</c:v>
                </c:pt>
                <c:pt idx="342">
                  <c:v>93.99462721329806</c:v>
                </c:pt>
                <c:pt idx="343">
                  <c:v>92.922612071315299</c:v>
                </c:pt>
                <c:pt idx="344">
                  <c:v>91.832487500770114</c:v>
                </c:pt>
                <c:pt idx="345">
                  <c:v>90.724771001446882</c:v>
                </c:pt>
                <c:pt idx="346">
                  <c:v>89.599996321005705</c:v>
                </c:pt>
                <c:pt idx="347">
                  <c:v>88.458712560122919</c:v>
                </c:pt>
                <c:pt idx="348">
                  <c:v>87.301483199590976</c:v>
                </c:pt>
                <c:pt idx="349">
                  <c:v>86.128885051620358</c:v>
                </c:pt>
                <c:pt idx="350">
                  <c:v>84.941507138228914</c:v>
                </c:pt>
                <c:pt idx="351">
                  <c:v>83.739949500267656</c:v>
                </c:pt>
                <c:pt idx="352">
                  <c:v>82.524821941246501</c:v>
                </c:pt>
                <c:pt idx="353">
                  <c:v>81.296742710732133</c:v>
                </c:pt>
                <c:pt idx="354">
                  <c:v>80.056337132627576</c:v>
                </c:pt>
                <c:pt idx="355">
                  <c:v>78.80423618420896</c:v>
                </c:pt>
                <c:pt idx="356">
                  <c:v>77.541075032205953</c:v>
                </c:pt>
                <c:pt idx="357">
                  <c:v>76.26749153267717</c:v>
                </c:pt>
                <c:pt idx="358">
                  <c:v>74.984124701764102</c:v>
                </c:pt>
                <c:pt idx="359">
                  <c:v>73.69161316470867</c:v>
                </c:pt>
                <c:pt idx="360">
                  <c:v>72.39059359074048</c:v>
                </c:pt>
                <c:pt idx="361">
                  <c:v>71.081699121616396</c:v>
                </c:pt>
                <c:pt idx="362">
                  <c:v>69.765557801654253</c:v>
                </c:pt>
                <c:pt idx="363">
                  <c:v>68.442791017143392</c:v>
                </c:pt>
                <c:pt idx="364">
                  <c:v>67.114011952946512</c:v>
                </c:pt>
                <c:pt idx="365">
                  <c:v>65.779824073988678</c:v>
                </c:pt>
                <c:pt idx="366">
                  <c:v>64.440819639112547</c:v>
                </c:pt>
                <c:pt idx="367">
                  <c:v>63.097578254553703</c:v>
                </c:pt>
                <c:pt idx="368">
                  <c:v>61.750665473917159</c:v>
                </c:pt>
                <c:pt idx="369">
                  <c:v>60.40063145119656</c:v>
                </c:pt>
                <c:pt idx="370">
                  <c:v>59.048009652898088</c:v>
                </c:pt>
                <c:pt idx="371">
                  <c:v>57.69331563486719</c:v>
                </c:pt>
                <c:pt idx="372">
                  <c:v>56.337045888867081</c:v>
                </c:pt>
                <c:pt idx="373">
                  <c:v>54.979676763407987</c:v>
                </c:pt>
                <c:pt idx="374">
                  <c:v>53.621663462698805</c:v>
                </c:pt>
                <c:pt idx="375">
                  <c:v>52.263439127000552</c:v>
                </c:pt>
                <c:pt idx="376">
                  <c:v>50.905413997006981</c:v>
                </c:pt>
                <c:pt idx="377">
                  <c:v>49.547974664239113</c:v>
                </c:pt>
                <c:pt idx="378">
                  <c:v>48.191483408802803</c:v>
                </c:pt>
                <c:pt idx="379">
                  <c:v>46.836277625218493</c:v>
                </c:pt>
                <c:pt idx="380">
                  <c:v>45.482669336416215</c:v>
                </c:pt>
                <c:pt idx="381">
                  <c:v>44.130944795396466</c:v>
                </c:pt>
                <c:pt idx="382">
                  <c:v>42.781364173483396</c:v>
                </c:pt>
                <c:pt idx="383">
                  <c:v>41.434161333565626</c:v>
                </c:pt>
                <c:pt idx="384">
                  <c:v>40.089543686239189</c:v>
                </c:pt>
                <c:pt idx="385">
                  <c:v>38.747692126296634</c:v>
                </c:pt>
                <c:pt idx="386">
                  <c:v>37.408761046625635</c:v>
                </c:pt>
                <c:pt idx="387">
                  <c:v>36.072878426224165</c:v>
                </c:pt>
                <c:pt idx="388">
                  <c:v>34.740145988733978</c:v>
                </c:pt>
                <c:pt idx="389">
                  <c:v>33.41063942767277</c:v>
                </c:pt>
                <c:pt idx="390">
                  <c:v>32.08440869433398</c:v>
                </c:pt>
                <c:pt idx="391">
                  <c:v>30.761478344206925</c:v>
                </c:pt>
                <c:pt idx="392">
                  <c:v>29.441847937685317</c:v>
                </c:pt>
                <c:pt idx="393">
                  <c:v>28.12549249080562</c:v>
                </c:pt>
                <c:pt idx="394">
                  <c:v>26.812362971774384</c:v>
                </c:pt>
                <c:pt idx="395">
                  <c:v>25.502386839123439</c:v>
                </c:pt>
                <c:pt idx="396">
                  <c:v>24.195468617439772</c:v>
                </c:pt>
                <c:pt idx="397">
                  <c:v>22.89149050677366</c:v>
                </c:pt>
                <c:pt idx="398">
                  <c:v>21.590313022025743</c:v>
                </c:pt>
                <c:pt idx="399">
                  <c:v>20.291775658834915</c:v>
                </c:pt>
                <c:pt idx="400">
                  <c:v>18.995697582762144</c:v>
                </c:pt>
                <c:pt idx="401">
                  <c:v>17.701878338831516</c:v>
                </c:pt>
                <c:pt idx="402">
                  <c:v>16.410098578823249</c:v>
                </c:pt>
                <c:pt idx="403">
                  <c:v>15.120120804019878</c:v>
                </c:pt>
                <c:pt idx="404">
                  <c:v>13.831690121475152</c:v>
                </c:pt>
                <c:pt idx="405">
                  <c:v>12.544535012225158</c:v>
                </c:pt>
                <c:pt idx="406">
                  <c:v>11.258368110237624</c:v>
                </c:pt>
                <c:pt idx="407">
                  <c:v>9.9728869912769742</c:v>
                </c:pt>
                <c:pt idx="408">
                  <c:v>8.6877749712501622</c:v>
                </c:pt>
                <c:pt idx="409">
                  <c:v>7.4027019139910122</c:v>
                </c:pt>
                <c:pt idx="410">
                  <c:v>6.1173250488331563</c:v>
                </c:pt>
                <c:pt idx="411">
                  <c:v>4.8312897987149723</c:v>
                </c:pt>
                <c:pt idx="412">
                  <c:v>3.5442306199511666</c:v>
                </c:pt>
                <c:pt idx="413">
                  <c:v>2.2557718551918482</c:v>
                </c:pt>
                <c:pt idx="414">
                  <c:v>0.96552860147069419</c:v>
                </c:pt>
                <c:pt idx="415">
                  <c:v>-0.32689240438716782</c:v>
                </c:pt>
                <c:pt idx="416">
                  <c:v>-1.6218918803624274</c:v>
                </c:pt>
                <c:pt idx="417">
                  <c:v>-2.9198770708658701</c:v>
                </c:pt>
                <c:pt idx="418">
                  <c:v>-4.2212607920796961</c:v>
                </c:pt>
                <c:pt idx="419">
                  <c:v>-5.5264604473990646</c:v>
                </c:pt>
                <c:pt idx="420">
                  <c:v>-6.8358970090696252</c:v>
                </c:pt>
                <c:pt idx="421">
                  <c:v>-8.1499939618704964</c:v>
                </c:pt>
                <c:pt idx="422">
                  <c:v>-9.4691762044572414</c:v>
                </c:pt>
                <c:pt idx="423">
                  <c:v>-10.793868903830898</c:v>
                </c:pt>
                <c:pt idx="424">
                  <c:v>-12.12449629824275</c:v>
                </c:pt>
                <c:pt idx="425">
                  <c:v>-13.461480443802326</c:v>
                </c:pt>
                <c:pt idx="426">
                  <c:v>-14.805239900050791</c:v>
                </c:pt>
                <c:pt idx="427">
                  <c:v>-16.156188349831396</c:v>
                </c:pt>
                <c:pt idx="428">
                  <c:v>-17.514733148986227</c:v>
                </c:pt>
                <c:pt idx="429">
                  <c:v>-18.881273801678024</c:v>
                </c:pt>
                <c:pt idx="430">
                  <c:v>-20.256200357517134</c:v>
                </c:pt>
                <c:pt idx="431">
                  <c:v>-21.639891727242023</c:v>
                </c:pt>
                <c:pt idx="432">
                  <c:v>-23.03271391435084</c:v>
                </c:pt>
                <c:pt idx="433">
                  <c:v>-24.43501816095177</c:v>
                </c:pt>
                <c:pt idx="434">
                  <c:v>-25.84713900711094</c:v>
                </c:pt>
                <c:pt idx="435">
                  <c:v>-27.269392264209795</c:v>
                </c:pt>
                <c:pt idx="436">
                  <c:v>-28.702072904244872</c:v>
                </c:pt>
                <c:pt idx="437">
                  <c:v>-30.14545286863946</c:v>
                </c:pt>
                <c:pt idx="438">
                  <c:v>-31.599778802018566</c:v>
                </c:pt>
                <c:pt idx="439">
                  <c:v>-33.065269718462474</c:v>
                </c:pt>
                <c:pt idx="440">
                  <c:v>-34.542114610073327</c:v>
                </c:pt>
                <c:pt idx="441">
                  <c:v>-36.030470010202123</c:v>
                </c:pt>
                <c:pt idx="442">
                  <c:v>-37.530457526358354</c:v>
                </c:pt>
                <c:pt idx="443">
                  <c:v>-39.042161360700398</c:v>
                </c:pt>
                <c:pt idx="444">
                  <c:v>-40.565625838940107</c:v>
                </c:pt>
                <c:pt idx="445">
                  <c:v>-42.100852971530259</c:v>
                </c:pt>
                <c:pt idx="446">
                  <c:v>-43.647800074004351</c:v>
                </c:pt>
                <c:pt idx="447">
                  <c:v>-45.206377476252072</c:v>
                </c:pt>
                <c:pt idx="448">
                  <c:v>-46.776446353259352</c:v>
                </c:pt>
                <c:pt idx="449">
                  <c:v>-48.357816712282052</c:v>
                </c:pt>
                <c:pt idx="450">
                  <c:v>-49.950245573471413</c:v>
                </c:pt>
                <c:pt idx="451">
                  <c:v>-51.553435382496438</c:v>
                </c:pt>
                <c:pt idx="452">
                  <c:v>-53.16703269458489</c:v>
                </c:pt>
                <c:pt idx="453">
                  <c:v>-54.790627169522537</c:v>
                </c:pt>
                <c:pt idx="454">
                  <c:v>-56.423750916379305</c:v>
                </c:pt>
                <c:pt idx="455">
                  <c:v>-58.065878224981141</c:v>
                </c:pt>
                <c:pt idx="456">
                  <c:v>-59.716425718345427</c:v>
                </c:pt>
                <c:pt idx="457">
                  <c:v>-61.374752956378401</c:v>
                </c:pt>
                <c:pt idx="458">
                  <c:v>-63.040163516091987</c:v>
                </c:pt>
                <c:pt idx="459">
                  <c:v>-64.711906567454903</c:v>
                </c:pt>
                <c:pt idx="460">
                  <c:v>-66.38917895682691</c:v>
                </c:pt>
                <c:pt idx="461">
                  <c:v>-68.071127801840191</c:v>
                </c:pt>
                <c:pt idx="462">
                  <c:v>-69.756853592766674</c:v>
                </c:pt>
                <c:pt idx="463">
                  <c:v>-71.445413786052086</c:v>
                </c:pt>
                <c:pt idx="464">
                  <c:v>-73.135826866058295</c:v>
                </c:pt>
                <c:pt idx="465">
                  <c:v>-74.82707684141694</c:v>
                </c:pt>
                <c:pt idx="466">
                  <c:v>-76.518118133085864</c:v>
                </c:pt>
                <c:pt idx="467">
                  <c:v>-78.207880802477305</c:v>
                </c:pt>
                <c:pt idx="468">
                  <c:v>-79.895276060273815</c:v>
                </c:pt>
                <c:pt idx="469">
                  <c:v>-81.579201989973484</c:v>
                </c:pt>
                <c:pt idx="470">
                  <c:v>-83.258549415114146</c:v>
                </c:pt>
                <c:pt idx="471">
                  <c:v>-84.932207835675371</c:v>
                </c:pt>
                <c:pt idx="472">
                  <c:v>-86.599071357499056</c:v>
                </c:pt>
                <c:pt idx="473">
                  <c:v>-88.258044538781803</c:v>
                </c:pt>
                <c:pt idx="474">
                  <c:v>-89.908048079724963</c:v>
                </c:pt>
                <c:pt idx="475">
                  <c:v>-91.548024285250094</c:v>
                </c:pt>
                <c:pt idx="476">
                  <c:v>-93.176942236127815</c:v>
                </c:pt>
                <c:pt idx="477">
                  <c:v>-94.79380261070547</c:v>
                </c:pt>
                <c:pt idx="478">
                  <c:v>-96.397642107432475</c:v>
                </c:pt>
                <c:pt idx="479">
                  <c:v>-97.987537427250274</c:v>
                </c:pt>
                <c:pt idx="480">
                  <c:v>-99.562608784345969</c:v>
                </c:pt>
                <c:pt idx="481">
                  <c:v>-101.12202292344095</c:v>
                </c:pt>
                <c:pt idx="482">
                  <c:v>-102.66499563141669</c:v>
                </c:pt>
                <c:pt idx="483">
                  <c:v>-104.1907937403526</c:v>
                </c:pt>
                <c:pt idx="484">
                  <c:v>-105.69873662776769</c:v>
                </c:pt>
                <c:pt idx="485">
                  <c:v>-107.18819722777545</c:v>
                </c:pt>
                <c:pt idx="486">
                  <c:v>-108.65860257384826</c:v>
                </c:pt>
                <c:pt idx="487">
                  <c:v>-110.10943389983026</c:v>
                </c:pt>
                <c:pt idx="488">
                  <c:v>-111.54022633065009</c:v>
                </c:pt>
                <c:pt idx="489">
                  <c:v>-112.95056819791509</c:v>
                </c:pt>
                <c:pt idx="490">
                  <c:v>-114.34010001814562</c:v>
                </c:pt>
                <c:pt idx="491">
                  <c:v>-115.7085131729873</c:v>
                </c:pt>
                <c:pt idx="492">
                  <c:v>-117.05554833132454</c:v>
                </c:pt>
                <c:pt idx="493">
                  <c:v>-118.38099365296426</c:v>
                </c:pt>
                <c:pt idx="494">
                  <c:v>-119.6846828125547</c:v>
                </c:pt>
                <c:pt idx="495">
                  <c:v>-120.9664928807846</c:v>
                </c:pt>
                <c:pt idx="496">
                  <c:v>-122.22634209778614</c:v>
                </c:pt>
                <c:pt idx="497">
                  <c:v>-123.46418757117456</c:v>
                </c:pt>
                <c:pt idx="498">
                  <c:v>-124.6800229283936</c:v>
                </c:pt>
                <c:pt idx="499">
                  <c:v>-125.87387595011209</c:v>
                </c:pt>
                <c:pt idx="500">
                  <c:v>-127.04580620842788</c:v>
                </c:pt>
                <c:pt idx="501">
                  <c:v>-128.19590273063514</c:v>
                </c:pt>
                <c:pt idx="502">
                  <c:v>-129.32428170639639</c:v>
                </c:pt>
                <c:pt idx="503">
                  <c:v>-130.43108425335407</c:v>
                </c:pt>
                <c:pt idx="504">
                  <c:v>-131.51647425357547</c:v>
                </c:pt>
                <c:pt idx="505">
                  <c:v>-132.5806362707732</c:v>
                </c:pt>
                <c:pt idx="506">
                  <c:v>-133.62377355599338</c:v>
                </c:pt>
                <c:pt idx="507">
                  <c:v>-134.64610614743683</c:v>
                </c:pt>
                <c:pt idx="508">
                  <c:v>-135.64786906826902</c:v>
                </c:pt>
                <c:pt idx="509">
                  <c:v>-136.62931062468334</c:v>
                </c:pt>
                <c:pt idx="510">
                  <c:v>-137.59069080509983</c:v>
                </c:pt>
                <c:pt idx="511">
                  <c:v>-138.5322797802059</c:v>
                </c:pt>
                <c:pt idx="512">
                  <c:v>-139.45435650254606</c:v>
                </c:pt>
                <c:pt idx="513">
                  <c:v>-140.35720740355154</c:v>
                </c:pt>
                <c:pt idx="514">
                  <c:v>-141.24112518523074</c:v>
                </c:pt>
                <c:pt idx="515">
                  <c:v>-142.1064077032199</c:v>
                </c:pt>
                <c:pt idx="516">
                  <c:v>-142.95335693749496</c:v>
                </c:pt>
                <c:pt idx="517">
                  <c:v>-143.78227804674884</c:v>
                </c:pt>
                <c:pt idx="518">
                  <c:v>-144.59347850225186</c:v>
                </c:pt>
                <c:pt idx="519">
                  <c:v>-145.38726729688833</c:v>
                </c:pt>
                <c:pt idx="520">
                  <c:v>-146.1639542250258</c:v>
                </c:pt>
                <c:pt idx="521">
                  <c:v>-146.92384922888158</c:v>
                </c:pt>
                <c:pt idx="522">
                  <c:v>-147.66726180710336</c:v>
                </c:pt>
                <c:pt idx="523">
                  <c:v>-148.39450048139221</c:v>
                </c:pt>
                <c:pt idx="524">
                  <c:v>-149.10587231710804</c:v>
                </c:pt>
                <c:pt idx="525">
                  <c:v>-149.80168249395288</c:v>
                </c:pt>
                <c:pt idx="526">
                  <c:v>-150.48223392299775</c:v>
                </c:pt>
                <c:pt idx="527">
                  <c:v>-151.14782690648875</c:v>
                </c:pt>
                <c:pt idx="528">
                  <c:v>-151.79875883705878</c:v>
                </c:pt>
                <c:pt idx="529">
                  <c:v>-152.4353239331634</c:v>
                </c:pt>
                <c:pt idx="530">
                  <c:v>-153.05781300773441</c:v>
                </c:pt>
                <c:pt idx="531">
                  <c:v>-153.66651326725486</c:v>
                </c:pt>
                <c:pt idx="532">
                  <c:v>-154.26170813862331</c:v>
                </c:pt>
                <c:pt idx="533">
                  <c:v>-154.84367712136762</c:v>
                </c:pt>
                <c:pt idx="534">
                  <c:v>-155.4126956629361</c:v>
                </c:pt>
                <c:pt idx="535">
                  <c:v>-155.96903505495524</c:v>
                </c:pt>
                <c:pt idx="536">
                  <c:v>-156.51296234851088</c:v>
                </c:pt>
                <c:pt idx="537">
                  <c:v>-157.04474028665368</c:v>
                </c:pt>
                <c:pt idx="538">
                  <c:v>-157.56462725246675</c:v>
                </c:pt>
                <c:pt idx="539">
                  <c:v>-158.0728772311744</c:v>
                </c:pt>
                <c:pt idx="540">
                  <c:v>-158.5697397848906</c:v>
                </c:pt>
                <c:pt idx="541">
                  <c:v>-159.05546003872112</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36.275111727538778</c:v>
                </c:pt>
                <c:pt idx="2">
                  <c:v>53.008333491422924</c:v>
                </c:pt>
                <c:pt idx="3">
                  <c:v>62.636070406046088</c:v>
                </c:pt>
                <c:pt idx="4">
                  <c:v>68.888866175556103</c:v>
                </c:pt>
                <c:pt idx="5">
                  <c:v>73.274730843862358</c:v>
                </c:pt>
                <c:pt idx="6">
                  <c:v>76.519718181932291</c:v>
                </c:pt>
                <c:pt idx="7">
                  <c:v>79.016601891782486</c:v>
                </c:pt>
                <c:pt idx="8">
                  <c:v>80.996421197833044</c:v>
                </c:pt>
                <c:pt idx="9">
                  <c:v>82.60395868348769</c:v>
                </c:pt>
                <c:pt idx="10">
                  <c:v>83.934557929549712</c:v>
                </c:pt>
                <c:pt idx="11">
                  <c:v>85.053566197851694</c:v>
                </c:pt>
                <c:pt idx="12">
                  <c:v>86.007270786976903</c:v>
                </c:pt>
                <c:pt idx="13">
                  <c:v>86.829375827961385</c:v>
                </c:pt>
                <c:pt idx="14">
                  <c:v>87.545006082609291</c:v>
                </c:pt>
                <c:pt idx="15">
                  <c:v>88.173273459548966</c:v>
                </c:pt>
                <c:pt idx="16">
                  <c:v>88.728974214293345</c:v>
                </c:pt>
                <c:pt idx="17">
                  <c:v>89.223742001611967</c:v>
                </c:pt>
                <c:pt idx="18">
                  <c:v>89.666849994505881</c:v>
                </c:pt>
                <c:pt idx="19">
                  <c:v>90.065780662490724</c:v>
                </c:pt>
                <c:pt idx="20">
                  <c:v>90.426638109345632</c:v>
                </c:pt>
                <c:pt idx="21">
                  <c:v>90.754451490267584</c:v>
                </c:pt>
                <c:pt idx="22">
                  <c:v>91.053401660027291</c:v>
                </c:pt>
                <c:pt idx="23">
                  <c:v>91.326992796165044</c:v>
                </c:pt>
                <c:pt idx="24">
                  <c:v>91.578183976388061</c:v>
                </c:pt>
                <c:pt idx="25">
                  <c:v>91.809491203550792</c:v>
                </c:pt>
                <c:pt idx="26">
                  <c:v>92.02306734255508</c:v>
                </c:pt>
                <c:pt idx="27">
                  <c:v>92.220765353873475</c:v>
                </c:pt>
                <c:pt idx="28">
                  <c:v>92.404188758658051</c:v>
                </c:pt>
                <c:pt idx="29">
                  <c:v>92.574732245469562</c:v>
                </c:pt>
                <c:pt idx="30">
                  <c:v>92.733614594592268</c:v>
                </c:pt>
                <c:pt idx="31">
                  <c:v>92.881905563782325</c:v>
                </c:pt>
                <c:pt idx="32">
                  <c:v>93.020547989229158</c:v>
                </c:pt>
                <c:pt idx="33">
                  <c:v>93.150376066570374</c:v>
                </c:pt>
                <c:pt idx="34">
                  <c:v>93.272130560674753</c:v>
                </c:pt>
                <c:pt idx="35">
                  <c:v>93.386471529762986</c:v>
                </c:pt>
                <c:pt idx="36">
                  <c:v>93.493989025223243</c:v>
                </c:pt>
                <c:pt idx="37">
                  <c:v>93.595212133142041</c:v>
                </c:pt>
                <c:pt idx="38">
                  <c:v>93.690616649839924</c:v>
                </c:pt>
                <c:pt idx="39">
                  <c:v>93.780631626268672</c:v>
                </c:pt>
                <c:pt idx="40">
                  <c:v>93.865644971085558</c:v>
                </c:pt>
                <c:pt idx="41">
                  <c:v>93.946008266669082</c:v>
                </c:pt>
                <c:pt idx="42">
                  <c:v>94.02204092410912</c:v>
                </c:pt>
                <c:pt idx="43">
                  <c:v>94.094033780655579</c:v>
                </c:pt>
                <c:pt idx="44">
                  <c:v>94.162252224999051</c:v>
                </c:pt>
                <c:pt idx="45">
                  <c:v>94.226938921137474</c:v>
                </c:pt>
                <c:pt idx="46">
                  <c:v>94.288316189718529</c:v>
                </c:pt>
                <c:pt idx="47">
                  <c:v>94.346588096077681</c:v>
                </c:pt>
                <c:pt idx="48">
                  <c:v>94.401942286270113</c:v>
                </c:pt>
                <c:pt idx="49">
                  <c:v>94.454551605881051</c:v>
                </c:pt>
                <c:pt idx="50">
                  <c:v>94.504575531017494</c:v>
                </c:pt>
                <c:pt idx="51">
                  <c:v>94.552161436421827</c:v>
                </c:pt>
                <c:pt idx="52">
                  <c:v>94.597445721934037</c:v>
                </c:pt>
                <c:pt idx="53">
                  <c:v>94.640554815424736</c:v>
                </c:pt>
                <c:pt idx="54">
                  <c:v>94.681606067719599</c:v>
                </c:pt>
                <c:pt idx="55">
                  <c:v>94.720708552846148</c:v>
                </c:pt>
                <c:pt idx="56">
                  <c:v>94.757963785086346</c:v>
                </c:pt>
                <c:pt idx="57">
                  <c:v>94.79346636275335</c:v>
                </c:pt>
                <c:pt idx="58">
                  <c:v>94.827304547282225</c:v>
                </c:pt>
                <c:pt idx="59">
                  <c:v>94.85956078509281</c:v>
                </c:pt>
                <c:pt idx="60">
                  <c:v>94.89031217871559</c:v>
                </c:pt>
                <c:pt idx="61">
                  <c:v>94.919630912843829</c:v>
                </c:pt>
                <c:pt idx="62">
                  <c:v>94.947584640264125</c:v>
                </c:pt>
                <c:pt idx="63">
                  <c:v>94.974236832005161</c:v>
                </c:pt>
                <c:pt idx="64">
                  <c:v>94.999647095516139</c:v>
                </c:pt>
                <c:pt idx="65">
                  <c:v>95.023871464229686</c:v>
                </c:pt>
                <c:pt idx="66">
                  <c:v>95.046962661467006</c:v>
                </c:pt>
                <c:pt idx="67">
                  <c:v>95.068970341299291</c:v>
                </c:pt>
                <c:pt idx="68">
                  <c:v>95.0899413086793</c:v>
                </c:pt>
                <c:pt idx="69">
                  <c:v>95.109919720894965</c:v>
                </c:pt>
                <c:pt idx="70">
                  <c:v>95.128947272168091</c:v>
                </c:pt>
                <c:pt idx="71">
                  <c:v>95.14706336302126</c:v>
                </c:pt>
                <c:pt idx="72">
                  <c:v>95.164305255858665</c:v>
                </c:pt>
                <c:pt idx="73">
                  <c:v>95.180708218052985</c:v>
                </c:pt>
                <c:pt idx="74">
                  <c:v>95.196305653693301</c:v>
                </c:pt>
                <c:pt idx="75">
                  <c:v>95.211129225028628</c:v>
                </c:pt>
                <c:pt idx="76">
                  <c:v>95.225208964535128</c:v>
                </c:pt>
                <c:pt idx="77">
                  <c:v>95.238573378441288</c:v>
                </c:pt>
                <c:pt idx="78">
                  <c:v>95.251249542460499</c:v>
                </c:pt>
                <c:pt idx="79">
                  <c:v>95.263263190407514</c:v>
                </c:pt>
                <c:pt idx="80">
                  <c:v>95.274638796307769</c:v>
                </c:pt>
                <c:pt idx="81">
                  <c:v>95.285399650550957</c:v>
                </c:pt>
                <c:pt idx="82">
                  <c:v>95.29556793058606</c:v>
                </c:pt>
                <c:pt idx="83">
                  <c:v>95.305164766609664</c:v>
                </c:pt>
                <c:pt idx="84">
                  <c:v>95.314210302655795</c:v>
                </c:pt>
                <c:pt idx="85">
                  <c:v>95.322723753459044</c:v>
                </c:pt>
                <c:pt idx="86">
                  <c:v>95.330723457427695</c:v>
                </c:pt>
                <c:pt idx="87">
                  <c:v>95.338226926034409</c:v>
                </c:pt>
                <c:pt idx="88">
                  <c:v>95.345250889903539</c:v>
                </c:pt>
                <c:pt idx="89">
                  <c:v>95.351811341850265</c:v>
                </c:pt>
                <c:pt idx="90">
                  <c:v>95.357923577103875</c:v>
                </c:pt>
                <c:pt idx="91">
                  <c:v>95.363602230928208</c:v>
                </c:pt>
                <c:pt idx="92">
                  <c:v>95.368861313833335</c:v>
                </c:pt>
                <c:pt idx="93">
                  <c:v>95.373714244556709</c:v>
                </c:pt>
                <c:pt idx="94">
                  <c:v>95.37817388097676</c:v>
                </c:pt>
                <c:pt idx="95">
                  <c:v>95.382252549108685</c:v>
                </c:pt>
                <c:pt idx="96">
                  <c:v>95.385962070319792</c:v>
                </c:pt>
                <c:pt idx="97">
                  <c:v>95.38931378689071</c:v>
                </c:pt>
                <c:pt idx="98">
                  <c:v>95.3923185860384</c:v>
                </c:pt>
                <c:pt idx="99">
                  <c:v>95.394986922508096</c:v>
                </c:pt>
                <c:pt idx="100">
                  <c:v>95.397328839832582</c:v>
                </c:pt>
                <c:pt idx="101">
                  <c:v>95.399353990349553</c:v>
                </c:pt>
                <c:pt idx="102">
                  <c:v>95.401071654061013</c:v>
                </c:pt>
                <c:pt idx="103">
                  <c:v>95.402490756411922</c:v>
                </c:pt>
                <c:pt idx="104">
                  <c:v>95.40361988506001</c:v>
                </c:pt>
                <c:pt idx="105">
                  <c:v>95.404467305702497</c:v>
                </c:pt>
                <c:pt idx="106">
                  <c:v>95.405040977021244</c:v>
                </c:pt>
                <c:pt idx="107">
                  <c:v>95.405348564803262</c:v>
                </c:pt>
                <c:pt idx="108">
                  <c:v>95.405397455288693</c:v>
                </c:pt>
                <c:pt idx="109">
                  <c:v>95.405194767795734</c:v>
                </c:pt>
                <c:pt idx="110">
                  <c:v>95.404747366667181</c:v>
                </c:pt>
                <c:pt idx="111">
                  <c:v>95.404061872581394</c:v>
                </c:pt>
                <c:pt idx="112">
                  <c:v>95.403144673266056</c:v>
                </c:pt>
                <c:pt idx="113">
                  <c:v>95.402001933651903</c:v>
                </c:pt>
                <c:pt idx="114">
                  <c:v>95.400639605499734</c:v>
                </c:pt>
                <c:pt idx="115">
                  <c:v>95.399063436532671</c:v>
                </c:pt>
                <c:pt idx="116">
                  <c:v>95.397278979102737</c:v>
                </c:pt>
                <c:pt idx="117">
                  <c:v>95.395291598419703</c:v>
                </c:pt>
                <c:pt idx="118">
                  <c:v>95.393106480367294</c:v>
                </c:pt>
                <c:pt idx="119">
                  <c:v>95.390728638930895</c:v>
                </c:pt>
                <c:pt idx="120">
                  <c:v>95.388162923259188</c:v>
                </c:pt>
                <c:pt idx="121">
                  <c:v>95.38541402438058</c:v>
                </c:pt>
                <c:pt idx="122">
                  <c:v>95.382486481593617</c:v>
                </c:pt>
                <c:pt idx="123">
                  <c:v>95.379384688550331</c:v>
                </c:pt>
                <c:pt idx="124">
                  <c:v>95.376112899048891</c:v>
                </c:pt>
                <c:pt idx="125">
                  <c:v>95.372675232552211</c:v>
                </c:pt>
                <c:pt idx="126">
                  <c:v>95.369075679447249</c:v>
                </c:pt>
                <c:pt idx="127">
                  <c:v>95.36531810605895</c:v>
                </c:pt>
                <c:pt idx="128">
                  <c:v>95.361406259432613</c:v>
                </c:pt>
                <c:pt idx="129">
                  <c:v>95.357343771896382</c:v>
                </c:pt>
                <c:pt idx="130">
                  <c:v>95.353134165416179</c:v>
                </c:pt>
                <c:pt idx="131">
                  <c:v>95.348780855753589</c:v>
                </c:pt>
                <c:pt idx="132">
                  <c:v>95.344287156437218</c:v>
                </c:pt>
                <c:pt idx="133">
                  <c:v>95.339656282557186</c:v>
                </c:pt>
                <c:pt idx="134">
                  <c:v>95.334891354391843</c:v>
                </c:pt>
                <c:pt idx="135">
                  <c:v>95.329995400875347</c:v>
                </c:pt>
                <c:pt idx="136">
                  <c:v>95.324971362914141</c:v>
                </c:pt>
                <c:pt idx="137">
                  <c:v>95.319822096559946</c:v>
                </c:pt>
                <c:pt idx="138">
                  <c:v>95.314550376046554</c:v>
                </c:pt>
                <c:pt idx="139">
                  <c:v>95.309158896697127</c:v>
                </c:pt>
                <c:pt idx="140">
                  <c:v>95.303650277708357</c:v>
                </c:pt>
                <c:pt idx="141">
                  <c:v>95.298027064817575</c:v>
                </c:pt>
                <c:pt idx="142">
                  <c:v>95.29229173285853</c:v>
                </c:pt>
                <c:pt idx="143">
                  <c:v>95.286446688211299</c:v>
                </c:pt>
                <c:pt idx="144">
                  <c:v>95.280494271151156</c:v>
                </c:pt>
                <c:pt idx="145">
                  <c:v>95.274436758101416</c:v>
                </c:pt>
                <c:pt idx="146">
                  <c:v>95.268276363794854</c:v>
                </c:pt>
                <c:pt idx="147">
                  <c:v>95.262015243347875</c:v>
                </c:pt>
                <c:pt idx="148">
                  <c:v>95.255655494251542</c:v>
                </c:pt>
                <c:pt idx="149">
                  <c:v>95.249199158283361</c:v>
                </c:pt>
                <c:pt idx="150">
                  <c:v>95.242648223343423</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9.9573016348541744E-3</c:v>
                </c:pt>
                <c:pt idx="1">
                  <c:v>4.1792932645653348E-2</c:v>
                </c:pt>
                <c:pt idx="2">
                  <c:v>7.3825919212008081E-2</c:v>
                </c:pt>
                <c:pt idx="3">
                  <c:v>0.10605626133391836</c:v>
                </c:pt>
                <c:pt idx="4">
                  <c:v>0.13848395901138419</c:v>
                </c:pt>
                <c:pt idx="5">
                  <c:v>0.17110901224440561</c:v>
                </c:pt>
                <c:pt idx="6">
                  <c:v>0.20393142103298256</c:v>
                </c:pt>
                <c:pt idx="7">
                  <c:v>0.23695118537711507</c:v>
                </c:pt>
                <c:pt idx="8">
                  <c:v>0.27016830527680308</c:v>
                </c:pt>
                <c:pt idx="9">
                  <c:v>0.3035827807320467</c:v>
                </c:pt>
                <c:pt idx="10">
                  <c:v>0.33719461174284593</c:v>
                </c:pt>
                <c:pt idx="11">
                  <c:v>0.37100379830920066</c:v>
                </c:pt>
                <c:pt idx="12">
                  <c:v>0.40501034043111095</c:v>
                </c:pt>
                <c:pt idx="13">
                  <c:v>0.43921423810857674</c:v>
                </c:pt>
                <c:pt idx="14">
                  <c:v>0.47361549134159819</c:v>
                </c:pt>
                <c:pt idx="15">
                  <c:v>0.50821410013017509</c:v>
                </c:pt>
                <c:pt idx="16">
                  <c:v>0.54301006447430755</c:v>
                </c:pt>
                <c:pt idx="17">
                  <c:v>0.57800338437399557</c:v>
                </c:pt>
                <c:pt idx="18">
                  <c:v>0.61319405982923925</c:v>
                </c:pt>
                <c:pt idx="19">
                  <c:v>0.64858209084003848</c:v>
                </c:pt>
                <c:pt idx="20">
                  <c:v>0.68416747740639328</c:v>
                </c:pt>
                <c:pt idx="21">
                  <c:v>0.7199502195283034</c:v>
                </c:pt>
                <c:pt idx="22">
                  <c:v>0.75593031720576942</c:v>
                </c:pt>
                <c:pt idx="23">
                  <c:v>0.79210777043879066</c:v>
                </c:pt>
                <c:pt idx="24">
                  <c:v>0.82848257922736768</c:v>
                </c:pt>
                <c:pt idx="25">
                  <c:v>0.86505474357150003</c:v>
                </c:pt>
                <c:pt idx="26">
                  <c:v>0.90182426347118816</c:v>
                </c:pt>
                <c:pt idx="27">
                  <c:v>0.93879113892643185</c:v>
                </c:pt>
                <c:pt idx="28">
                  <c:v>0.9759553699372312</c:v>
                </c:pt>
                <c:pt idx="29">
                  <c:v>1.0133169565035856</c:v>
                </c:pt>
                <c:pt idx="30">
                  <c:v>1.050875898625496</c:v>
                </c:pt>
                <c:pt idx="31">
                  <c:v>1.0886321963029617</c:v>
                </c:pt>
                <c:pt idx="32">
                  <c:v>1.1265858495359831</c:v>
                </c:pt>
                <c:pt idx="33">
                  <c:v>1.1647368583245603</c:v>
                </c:pt>
                <c:pt idx="34">
                  <c:v>1.2030852226686926</c:v>
                </c:pt>
                <c:pt idx="35">
                  <c:v>1.2416309425683809</c:v>
                </c:pt>
                <c:pt idx="36">
                  <c:v>1.2803740180236243</c:v>
                </c:pt>
                <c:pt idx="37">
                  <c:v>1.3193144490344235</c:v>
                </c:pt>
                <c:pt idx="38">
                  <c:v>1.3584522356007784</c:v>
                </c:pt>
                <c:pt idx="39">
                  <c:v>1.3977873777226886</c:v>
                </c:pt>
                <c:pt idx="40">
                  <c:v>1.4373198754001544</c:v>
                </c:pt>
                <c:pt idx="41">
                  <c:v>1.4770497286331761</c:v>
                </c:pt>
                <c:pt idx="42">
                  <c:v>1.5169769374217525</c:v>
                </c:pt>
                <c:pt idx="43">
                  <c:v>1.5571015017658851</c:v>
                </c:pt>
                <c:pt idx="44">
                  <c:v>1.5974234216655734</c:v>
                </c:pt>
                <c:pt idx="45">
                  <c:v>1.6379426971208171</c:v>
                </c:pt>
                <c:pt idx="46">
                  <c:v>1.678659328131616</c:v>
                </c:pt>
                <c:pt idx="47">
                  <c:v>1.719573314697971</c:v>
                </c:pt>
                <c:pt idx="48">
                  <c:v>1.7606846568198813</c:v>
                </c:pt>
                <c:pt idx="49">
                  <c:v>1.8019933544973468</c:v>
                </c:pt>
                <c:pt idx="50">
                  <c:v>1.8434994077303681</c:v>
                </c:pt>
                <c:pt idx="51">
                  <c:v>1.8852028165189454</c:v>
                </c:pt>
                <c:pt idx="52">
                  <c:v>1.9271035808630779</c:v>
                </c:pt>
                <c:pt idx="53">
                  <c:v>1.9692017007627658</c:v>
                </c:pt>
                <c:pt idx="54">
                  <c:v>2.0114971762180098</c:v>
                </c:pt>
                <c:pt idx="55">
                  <c:v>2.0539900072288089</c:v>
                </c:pt>
                <c:pt idx="56">
                  <c:v>2.096680193795164</c:v>
                </c:pt>
                <c:pt idx="57">
                  <c:v>2.1395677359170739</c:v>
                </c:pt>
                <c:pt idx="58">
                  <c:v>2.1826526335945391</c:v>
                </c:pt>
                <c:pt idx="59">
                  <c:v>2.2259348868275612</c:v>
                </c:pt>
                <c:pt idx="60">
                  <c:v>2.2694144956161377</c:v>
                </c:pt>
                <c:pt idx="61">
                  <c:v>2.3130914599602699</c:v>
                </c:pt>
                <c:pt idx="62">
                  <c:v>2.3569657798599581</c:v>
                </c:pt>
                <c:pt idx="63">
                  <c:v>2.4010374553152021</c:v>
                </c:pt>
                <c:pt idx="64">
                  <c:v>2.4453064863260012</c:v>
                </c:pt>
                <c:pt idx="65">
                  <c:v>2.489772872892356</c:v>
                </c:pt>
                <c:pt idx="66">
                  <c:v>2.5344366150142661</c:v>
                </c:pt>
                <c:pt idx="67">
                  <c:v>2.5792977126917318</c:v>
                </c:pt>
                <c:pt idx="68">
                  <c:v>2.6243561659247532</c:v>
                </c:pt>
                <c:pt idx="69">
                  <c:v>2.6696119747133307</c:v>
                </c:pt>
                <c:pt idx="70">
                  <c:v>2.7150651390574634</c:v>
                </c:pt>
                <c:pt idx="71">
                  <c:v>2.7607156589571513</c:v>
                </c:pt>
                <c:pt idx="72">
                  <c:v>2.806563534412394</c:v>
                </c:pt>
                <c:pt idx="73">
                  <c:v>2.8526087654231937</c:v>
                </c:pt>
                <c:pt idx="74">
                  <c:v>2.8988513519895482</c:v>
                </c:pt>
                <c:pt idx="75">
                  <c:v>2.9452912941114584</c:v>
                </c:pt>
                <c:pt idx="76">
                  <c:v>2.9919285917889251</c:v>
                </c:pt>
                <c:pt idx="77">
                  <c:v>3.0387632450219462</c:v>
                </c:pt>
                <c:pt idx="78">
                  <c:v>3.0857952538105229</c:v>
                </c:pt>
                <c:pt idx="79">
                  <c:v>3.1330246181546553</c:v>
                </c:pt>
                <c:pt idx="80">
                  <c:v>3.1804513380543442</c:v>
                </c:pt>
                <c:pt idx="81">
                  <c:v>3.228075413509587</c:v>
                </c:pt>
                <c:pt idx="82">
                  <c:v>3.2758968445203864</c:v>
                </c:pt>
                <c:pt idx="83">
                  <c:v>3.3239156310867415</c:v>
                </c:pt>
                <c:pt idx="84">
                  <c:v>3.3721317732086513</c:v>
                </c:pt>
                <c:pt idx="85">
                  <c:v>3.4205452708861168</c:v>
                </c:pt>
                <c:pt idx="86">
                  <c:v>3.469156124119138</c:v>
                </c:pt>
                <c:pt idx="87">
                  <c:v>3.5179643329077153</c:v>
                </c:pt>
                <c:pt idx="88">
                  <c:v>3.5669698972518482</c:v>
                </c:pt>
                <c:pt idx="89">
                  <c:v>3.6161728171515364</c:v>
                </c:pt>
                <c:pt idx="90">
                  <c:v>3.6655730926067802</c:v>
                </c:pt>
                <c:pt idx="91">
                  <c:v>3.7151707236175793</c:v>
                </c:pt>
                <c:pt idx="92">
                  <c:v>3.7649657101839331</c:v>
                </c:pt>
                <c:pt idx="93">
                  <c:v>3.8149580523058435</c:v>
                </c:pt>
                <c:pt idx="94">
                  <c:v>3.8651477499833105</c:v>
                </c:pt>
                <c:pt idx="95">
                  <c:v>3.9155348032163309</c:v>
                </c:pt>
                <c:pt idx="96">
                  <c:v>3.9661192120049087</c:v>
                </c:pt>
                <c:pt idx="97">
                  <c:v>4.0169009763490404</c:v>
                </c:pt>
                <c:pt idx="98">
                  <c:v>4.0678800962487287</c:v>
                </c:pt>
                <c:pt idx="99">
                  <c:v>4.1190565717039709</c:v>
                </c:pt>
                <c:pt idx="100">
                  <c:v>4.1704304027147705</c:v>
                </c:pt>
                <c:pt idx="101">
                  <c:v>4.2220015892811267</c:v>
                </c:pt>
                <c:pt idx="102">
                  <c:v>4.2737701314030367</c:v>
                </c:pt>
                <c:pt idx="103">
                  <c:v>4.3257360290805025</c:v>
                </c:pt>
                <c:pt idx="104">
                  <c:v>4.3778992823135239</c:v>
                </c:pt>
                <c:pt idx="105">
                  <c:v>4.4302598911021001</c:v>
                </c:pt>
                <c:pt idx="106">
                  <c:v>4.4828178554462337</c:v>
                </c:pt>
                <c:pt idx="107">
                  <c:v>4.5355731753459212</c:v>
                </c:pt>
                <c:pt idx="108">
                  <c:v>4.5885258508011653</c:v>
                </c:pt>
                <c:pt idx="109">
                  <c:v>4.6416758818119641</c:v>
                </c:pt>
                <c:pt idx="110">
                  <c:v>4.6950232683783195</c:v>
                </c:pt>
                <c:pt idx="111">
                  <c:v>4.7485680105002288</c:v>
                </c:pt>
                <c:pt idx="112">
                  <c:v>4.8023101081776955</c:v>
                </c:pt>
                <c:pt idx="113">
                  <c:v>4.8562495614107162</c:v>
                </c:pt>
                <c:pt idx="114">
                  <c:v>4.9103863701992942</c:v>
                </c:pt>
                <c:pt idx="115">
                  <c:v>4.9647205345434262</c:v>
                </c:pt>
                <c:pt idx="116">
                  <c:v>5.0192520544431121</c:v>
                </c:pt>
                <c:pt idx="117">
                  <c:v>5.0739809298983571</c:v>
                </c:pt>
                <c:pt idx="118">
                  <c:v>5.1289071609091579</c:v>
                </c:pt>
                <c:pt idx="119">
                  <c:v>5.1840307474755107</c:v>
                </c:pt>
                <c:pt idx="120">
                  <c:v>5.2393516895974219</c:v>
                </c:pt>
                <c:pt idx="121">
                  <c:v>5.294869987274887</c:v>
                </c:pt>
                <c:pt idx="122">
                  <c:v>5.3505856405079086</c:v>
                </c:pt>
                <c:pt idx="123">
                  <c:v>5.406498649296485</c:v>
                </c:pt>
                <c:pt idx="124">
                  <c:v>5.462609013640618</c:v>
                </c:pt>
                <c:pt idx="125">
                  <c:v>5.5189167335403067</c:v>
                </c:pt>
                <c:pt idx="126">
                  <c:v>5.5754218089955501</c:v>
                </c:pt>
                <c:pt idx="127">
                  <c:v>5.63212424000635</c:v>
                </c:pt>
                <c:pt idx="128">
                  <c:v>5.6890240265727039</c:v>
                </c:pt>
                <c:pt idx="129">
                  <c:v>5.7461211686946143</c:v>
                </c:pt>
                <c:pt idx="130">
                  <c:v>5.8034156663720804</c:v>
                </c:pt>
                <c:pt idx="131">
                  <c:v>5.8609075196051021</c:v>
                </c:pt>
                <c:pt idx="132">
                  <c:v>5.9185967283936787</c:v>
                </c:pt>
                <c:pt idx="133">
                  <c:v>5.97648329273781</c:v>
                </c:pt>
                <c:pt idx="134">
                  <c:v>6.0345672126374978</c:v>
                </c:pt>
                <c:pt idx="135">
                  <c:v>6.0928484880927432</c:v>
                </c:pt>
                <c:pt idx="136">
                  <c:v>6.1513271191035415</c:v>
                </c:pt>
                <c:pt idx="137">
                  <c:v>6.2100031056698963</c:v>
                </c:pt>
                <c:pt idx="138">
                  <c:v>6.2688764477918077</c:v>
                </c:pt>
                <c:pt idx="139">
                  <c:v>6.3279471454692731</c:v>
                </c:pt>
                <c:pt idx="140">
                  <c:v>6.387215198702294</c:v>
                </c:pt>
                <c:pt idx="141">
                  <c:v>6.4466806074908707</c:v>
                </c:pt>
                <c:pt idx="142">
                  <c:v>6.5063433718350039</c:v>
                </c:pt>
                <c:pt idx="143">
                  <c:v>6.566203491734691</c:v>
                </c:pt>
                <c:pt idx="144">
                  <c:v>6.6262609671899337</c:v>
                </c:pt>
                <c:pt idx="145">
                  <c:v>6.6865157982007331</c:v>
                </c:pt>
                <c:pt idx="146">
                  <c:v>6.746967984767088</c:v>
                </c:pt>
                <c:pt idx="147">
                  <c:v>6.8076175268889987</c:v>
                </c:pt>
                <c:pt idx="148">
                  <c:v>6.8684644245664641</c:v>
                </c:pt>
                <c:pt idx="149">
                  <c:v>6.929508677799487</c:v>
                </c:pt>
                <c:pt idx="150">
                  <c:v>6.9907502865880637</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4.0112864609650439E-2</c:v>
                </c:pt>
                <c:pt idx="1">
                  <c:v>4.2281397942983766E-2</c:v>
                </c:pt>
                <c:pt idx="2">
                  <c:v>4.4506997942983774E-2</c:v>
                </c:pt>
                <c:pt idx="3">
                  <c:v>4.6789664609650443E-2</c:v>
                </c:pt>
                <c:pt idx="4">
                  <c:v>4.9129397942983766E-2</c:v>
                </c:pt>
                <c:pt idx="5">
                  <c:v>5.152619794298377E-2</c:v>
                </c:pt>
                <c:pt idx="6">
                  <c:v>5.3980064609650442E-2</c:v>
                </c:pt>
                <c:pt idx="7">
                  <c:v>5.6490997942983762E-2</c:v>
                </c:pt>
                <c:pt idx="8">
                  <c:v>5.9058997942983776E-2</c:v>
                </c:pt>
                <c:pt idx="9">
                  <c:v>6.1684064609650424E-2</c:v>
                </c:pt>
                <c:pt idx="10">
                  <c:v>6.4366197942983761E-2</c:v>
                </c:pt>
                <c:pt idx="11">
                  <c:v>6.7105397942983772E-2</c:v>
                </c:pt>
                <c:pt idx="12">
                  <c:v>6.9901664609650443E-2</c:v>
                </c:pt>
                <c:pt idx="13">
                  <c:v>7.2754997942983776E-2</c:v>
                </c:pt>
                <c:pt idx="14">
                  <c:v>7.5665397942983784E-2</c:v>
                </c:pt>
                <c:pt idx="15">
                  <c:v>7.8632864609650452E-2</c:v>
                </c:pt>
                <c:pt idx="16">
                  <c:v>8.1657397942983767E-2</c:v>
                </c:pt>
                <c:pt idx="17">
                  <c:v>8.4738997942983757E-2</c:v>
                </c:pt>
                <c:pt idx="18">
                  <c:v>8.7877664609650435E-2</c:v>
                </c:pt>
                <c:pt idx="19">
                  <c:v>9.1073397942983789E-2</c:v>
                </c:pt>
                <c:pt idx="20">
                  <c:v>9.4326197942983775E-2</c:v>
                </c:pt>
                <c:pt idx="21">
                  <c:v>9.7636064609650422E-2</c:v>
                </c:pt>
                <c:pt idx="22">
                  <c:v>0.10100299794298377</c:v>
                </c:pt>
                <c:pt idx="23">
                  <c:v>0.10442699794298377</c:v>
                </c:pt>
                <c:pt idx="24">
                  <c:v>0.10790806460965044</c:v>
                </c:pt>
                <c:pt idx="25">
                  <c:v>0.11144619794298377</c:v>
                </c:pt>
                <c:pt idx="26">
                  <c:v>0.11504139794298378</c:v>
                </c:pt>
                <c:pt idx="27">
                  <c:v>0.11869366460965045</c:v>
                </c:pt>
                <c:pt idx="28">
                  <c:v>0.12240299794298379</c:v>
                </c:pt>
                <c:pt idx="29">
                  <c:v>0.12616939794298376</c:v>
                </c:pt>
                <c:pt idx="30">
                  <c:v>0.12999286460965048</c:v>
                </c:pt>
                <c:pt idx="31">
                  <c:v>0.13387339794298375</c:v>
                </c:pt>
                <c:pt idx="32">
                  <c:v>0.13781099794298379</c:v>
                </c:pt>
                <c:pt idx="33">
                  <c:v>0.14180566460965049</c:v>
                </c:pt>
                <c:pt idx="34">
                  <c:v>0.14585739794298375</c:v>
                </c:pt>
                <c:pt idx="35">
                  <c:v>0.1499661979429838</c:v>
                </c:pt>
                <c:pt idx="36">
                  <c:v>0.1541320646096504</c:v>
                </c:pt>
                <c:pt idx="37">
                  <c:v>0.15835499794298374</c:v>
                </c:pt>
                <c:pt idx="38">
                  <c:v>0.16263499794298378</c:v>
                </c:pt>
                <c:pt idx="39">
                  <c:v>0.1669720646096505</c:v>
                </c:pt>
                <c:pt idx="40">
                  <c:v>0.17136619794298374</c:v>
                </c:pt>
                <c:pt idx="41">
                  <c:v>0.17581739794298379</c:v>
                </c:pt>
                <c:pt idx="42">
                  <c:v>0.18032566460965044</c:v>
                </c:pt>
                <c:pt idx="43">
                  <c:v>0.18489099794298375</c:v>
                </c:pt>
                <c:pt idx="44">
                  <c:v>0.18951339794298377</c:v>
                </c:pt>
                <c:pt idx="45">
                  <c:v>0.19419286460965046</c:v>
                </c:pt>
                <c:pt idx="46">
                  <c:v>0.19892939794298378</c:v>
                </c:pt>
                <c:pt idx="47">
                  <c:v>0.20372299794298382</c:v>
                </c:pt>
                <c:pt idx="48">
                  <c:v>0.20857366460965049</c:v>
                </c:pt>
                <c:pt idx="49">
                  <c:v>0.21348139794298376</c:v>
                </c:pt>
                <c:pt idx="50">
                  <c:v>0.21844619794298376</c:v>
                </c:pt>
                <c:pt idx="51">
                  <c:v>0.22346806460965049</c:v>
                </c:pt>
                <c:pt idx="52">
                  <c:v>0.22854699794298378</c:v>
                </c:pt>
                <c:pt idx="53">
                  <c:v>0.23368299794298375</c:v>
                </c:pt>
                <c:pt idx="54">
                  <c:v>0.23887606460965044</c:v>
                </c:pt>
                <c:pt idx="55">
                  <c:v>0.24412619794298379</c:v>
                </c:pt>
                <c:pt idx="56">
                  <c:v>0.24943339794298383</c:v>
                </c:pt>
                <c:pt idx="57">
                  <c:v>0.25479766460965048</c:v>
                </c:pt>
                <c:pt idx="58">
                  <c:v>0.26021899794298375</c:v>
                </c:pt>
                <c:pt idx="59">
                  <c:v>0.2656973979429838</c:v>
                </c:pt>
                <c:pt idx="60">
                  <c:v>0.27123286460965051</c:v>
                </c:pt>
                <c:pt idx="61">
                  <c:v>0.27682539794298378</c:v>
                </c:pt>
                <c:pt idx="62">
                  <c:v>0.28247499794298381</c:v>
                </c:pt>
                <c:pt idx="63">
                  <c:v>0.28818166460965045</c:v>
                </c:pt>
                <c:pt idx="64">
                  <c:v>0.2939453979429838</c:v>
                </c:pt>
                <c:pt idx="65">
                  <c:v>0.29976619794298381</c:v>
                </c:pt>
                <c:pt idx="66">
                  <c:v>0.30564406460965055</c:v>
                </c:pt>
                <c:pt idx="67">
                  <c:v>0.31157899794298377</c:v>
                </c:pt>
                <c:pt idx="68">
                  <c:v>0.31757099794298382</c:v>
                </c:pt>
                <c:pt idx="69">
                  <c:v>0.32362006460965054</c:v>
                </c:pt>
                <c:pt idx="70">
                  <c:v>0.32972619794298386</c:v>
                </c:pt>
                <c:pt idx="71">
                  <c:v>0.33588939794298378</c:v>
                </c:pt>
                <c:pt idx="72">
                  <c:v>0.34210966460965031</c:v>
                </c:pt>
                <c:pt idx="73">
                  <c:v>0.34838699794298383</c:v>
                </c:pt>
                <c:pt idx="74">
                  <c:v>0.35472139794298374</c:v>
                </c:pt>
                <c:pt idx="75">
                  <c:v>0.36111286460965042</c:v>
                </c:pt>
                <c:pt idx="76">
                  <c:v>0.36756139794298393</c:v>
                </c:pt>
                <c:pt idx="77">
                  <c:v>0.3740669979429837</c:v>
                </c:pt>
                <c:pt idx="78">
                  <c:v>0.38062966460965048</c:v>
                </c:pt>
                <c:pt idx="79">
                  <c:v>0.38724939794298385</c:v>
                </c:pt>
                <c:pt idx="80">
                  <c:v>0.39392619794298389</c:v>
                </c:pt>
                <c:pt idx="81">
                  <c:v>0.40066006460965053</c:v>
                </c:pt>
                <c:pt idx="82">
                  <c:v>0.40745099794298384</c:v>
                </c:pt>
                <c:pt idx="83">
                  <c:v>0.41429899794298375</c:v>
                </c:pt>
                <c:pt idx="84">
                  <c:v>0.42120406460965049</c:v>
                </c:pt>
                <c:pt idx="85">
                  <c:v>0.42816619794298383</c:v>
                </c:pt>
                <c:pt idx="86">
                  <c:v>0.43518539794298378</c:v>
                </c:pt>
                <c:pt idx="87">
                  <c:v>0.44226166460965055</c:v>
                </c:pt>
                <c:pt idx="88">
                  <c:v>0.44939499794298376</c:v>
                </c:pt>
                <c:pt idx="89">
                  <c:v>0.45658539794298375</c:v>
                </c:pt>
                <c:pt idx="90">
                  <c:v>0.46383286460965056</c:v>
                </c:pt>
                <c:pt idx="91">
                  <c:v>0.47113739794298393</c:v>
                </c:pt>
                <c:pt idx="92">
                  <c:v>0.47849899794298378</c:v>
                </c:pt>
                <c:pt idx="93">
                  <c:v>0.48591766460965047</c:v>
                </c:pt>
                <c:pt idx="94">
                  <c:v>0.49339339794298387</c:v>
                </c:pt>
                <c:pt idx="95">
                  <c:v>0.50092619794298388</c:v>
                </c:pt>
                <c:pt idx="96">
                  <c:v>0.5085160646096506</c:v>
                </c:pt>
                <c:pt idx="97">
                  <c:v>0.5161629979429837</c:v>
                </c:pt>
                <c:pt idx="98">
                  <c:v>0.52386699794298386</c:v>
                </c:pt>
                <c:pt idx="99">
                  <c:v>0.53162806460965029</c:v>
                </c:pt>
                <c:pt idx="100">
                  <c:v>0.53944619794298365</c:v>
                </c:pt>
                <c:pt idx="101">
                  <c:v>0.54732139794298384</c:v>
                </c:pt>
                <c:pt idx="102">
                  <c:v>0.55525366460965064</c:v>
                </c:pt>
                <c:pt idx="103">
                  <c:v>0.56324299794298383</c:v>
                </c:pt>
                <c:pt idx="104">
                  <c:v>0.57128939794298383</c:v>
                </c:pt>
                <c:pt idx="105">
                  <c:v>0.57939286460965056</c:v>
                </c:pt>
                <c:pt idx="106">
                  <c:v>0.58755339794298367</c:v>
                </c:pt>
                <c:pt idx="107">
                  <c:v>0.59577099794298372</c:v>
                </c:pt>
                <c:pt idx="108">
                  <c:v>0.60404566460965059</c:v>
                </c:pt>
                <c:pt idx="109">
                  <c:v>0.61237739794298385</c:v>
                </c:pt>
                <c:pt idx="110">
                  <c:v>0.62076619794298393</c:v>
                </c:pt>
                <c:pt idx="111">
                  <c:v>0.62921206460965062</c:v>
                </c:pt>
                <c:pt idx="112">
                  <c:v>0.63771499794298392</c:v>
                </c:pt>
                <c:pt idx="113">
                  <c:v>0.64627499794298382</c:v>
                </c:pt>
                <c:pt idx="114">
                  <c:v>0.65489206460965055</c:v>
                </c:pt>
                <c:pt idx="115">
                  <c:v>0.66356619794298388</c:v>
                </c:pt>
                <c:pt idx="116">
                  <c:v>0.67229739794298382</c:v>
                </c:pt>
                <c:pt idx="117">
                  <c:v>0.68108566460965048</c:v>
                </c:pt>
                <c:pt idx="118">
                  <c:v>0.68993099794298374</c:v>
                </c:pt>
                <c:pt idx="119">
                  <c:v>0.69883339794298394</c:v>
                </c:pt>
                <c:pt idx="120">
                  <c:v>0.70779286460965063</c:v>
                </c:pt>
                <c:pt idx="121">
                  <c:v>0.71680939794298371</c:v>
                </c:pt>
                <c:pt idx="122">
                  <c:v>0.72588299794298372</c:v>
                </c:pt>
                <c:pt idx="123">
                  <c:v>0.73501366460965056</c:v>
                </c:pt>
                <c:pt idx="124">
                  <c:v>0.74420139794298379</c:v>
                </c:pt>
                <c:pt idx="125">
                  <c:v>0.75344619794298384</c:v>
                </c:pt>
                <c:pt idx="126">
                  <c:v>0.7627480646096505</c:v>
                </c:pt>
                <c:pt idx="127">
                  <c:v>0.77210699794298399</c:v>
                </c:pt>
                <c:pt idx="128">
                  <c:v>0.78152299794298385</c:v>
                </c:pt>
                <c:pt idx="129">
                  <c:v>0.79099606460965055</c:v>
                </c:pt>
                <c:pt idx="130">
                  <c:v>0.80052619794298385</c:v>
                </c:pt>
                <c:pt idx="131">
                  <c:v>0.81011339794298398</c:v>
                </c:pt>
                <c:pt idx="132">
                  <c:v>0.8197576646096506</c:v>
                </c:pt>
                <c:pt idx="133">
                  <c:v>0.82945899794298383</c:v>
                </c:pt>
                <c:pt idx="134">
                  <c:v>0.83921739794298367</c:v>
                </c:pt>
                <c:pt idx="135">
                  <c:v>0.84903286460965055</c:v>
                </c:pt>
                <c:pt idx="136">
                  <c:v>0.85890539794298371</c:v>
                </c:pt>
                <c:pt idx="137">
                  <c:v>0.86883499794298391</c:v>
                </c:pt>
                <c:pt idx="138">
                  <c:v>0.87882166460965072</c:v>
                </c:pt>
                <c:pt idx="139">
                  <c:v>0.88886539794298414</c:v>
                </c:pt>
                <c:pt idx="140">
                  <c:v>0.89896619794298394</c:v>
                </c:pt>
                <c:pt idx="141">
                  <c:v>0.90912406460965045</c:v>
                </c:pt>
                <c:pt idx="142">
                  <c:v>0.9193389979429839</c:v>
                </c:pt>
                <c:pt idx="143">
                  <c:v>0.92961099794298385</c:v>
                </c:pt>
                <c:pt idx="144">
                  <c:v>0.93994006460965018</c:v>
                </c:pt>
                <c:pt idx="145">
                  <c:v>0.9503261979429839</c:v>
                </c:pt>
                <c:pt idx="146">
                  <c:v>0.96076939794298366</c:v>
                </c:pt>
                <c:pt idx="147">
                  <c:v>0.97126966460965058</c:v>
                </c:pt>
                <c:pt idx="148">
                  <c:v>0.98182699794298378</c:v>
                </c:pt>
                <c:pt idx="149">
                  <c:v>0.99244139794298403</c:v>
                </c:pt>
                <c:pt idx="150">
                  <c:v>1.0031128646096508</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4.8136955192593237E-3</c:v>
                </c:pt>
                <c:pt idx="1">
                  <c:v>4.8613996859259902E-3</c:v>
                </c:pt>
                <c:pt idx="2">
                  <c:v>5.0045121859259899E-3</c:v>
                </c:pt>
                <c:pt idx="3">
                  <c:v>5.2430330192593235E-3</c:v>
                </c:pt>
                <c:pt idx="4">
                  <c:v>5.5769621859259912E-3</c:v>
                </c:pt>
                <c:pt idx="5">
                  <c:v>6.006299685925991E-3</c:v>
                </c:pt>
                <c:pt idx="6">
                  <c:v>6.5310455192593223E-3</c:v>
                </c:pt>
                <c:pt idx="7">
                  <c:v>7.1511996859259935E-3</c:v>
                </c:pt>
                <c:pt idx="8">
                  <c:v>7.866762185925991E-3</c:v>
                </c:pt>
                <c:pt idx="9">
                  <c:v>8.6777330192593233E-3</c:v>
                </c:pt>
                <c:pt idx="10">
                  <c:v>9.5841121859259922E-3</c:v>
                </c:pt>
                <c:pt idx="11">
                  <c:v>1.0585899685925991E-2</c:v>
                </c:pt>
                <c:pt idx="12">
                  <c:v>1.1683095519259326E-2</c:v>
                </c:pt>
                <c:pt idx="13">
                  <c:v>1.2875699685925994E-2</c:v>
                </c:pt>
                <c:pt idx="14">
                  <c:v>1.4163712185925994E-2</c:v>
                </c:pt>
                <c:pt idx="15">
                  <c:v>1.5547133019259324E-2</c:v>
                </c:pt>
                <c:pt idx="16">
                  <c:v>1.7025962185925995E-2</c:v>
                </c:pt>
                <c:pt idx="17">
                  <c:v>1.8600199685925991E-2</c:v>
                </c:pt>
                <c:pt idx="18">
                  <c:v>2.0269845519259318E-2</c:v>
                </c:pt>
                <c:pt idx="19">
                  <c:v>2.2034899685925993E-2</c:v>
                </c:pt>
                <c:pt idx="20">
                  <c:v>2.3895362185925993E-2</c:v>
                </c:pt>
                <c:pt idx="21">
                  <c:v>2.5851233019259314E-2</c:v>
                </c:pt>
                <c:pt idx="22">
                  <c:v>2.7902512185925998E-2</c:v>
                </c:pt>
                <c:pt idx="23">
                  <c:v>3.0049199685925995E-2</c:v>
                </c:pt>
                <c:pt idx="24">
                  <c:v>3.2291295519259314E-2</c:v>
                </c:pt>
                <c:pt idx="25">
                  <c:v>3.4628799685925991E-2</c:v>
                </c:pt>
                <c:pt idx="26">
                  <c:v>3.7061712185925993E-2</c:v>
                </c:pt>
                <c:pt idx="27">
                  <c:v>3.9590033019259334E-2</c:v>
                </c:pt>
                <c:pt idx="28">
                  <c:v>4.2213762185925999E-2</c:v>
                </c:pt>
                <c:pt idx="29">
                  <c:v>4.4932899685925981E-2</c:v>
                </c:pt>
                <c:pt idx="30">
                  <c:v>4.7747445519259329E-2</c:v>
                </c:pt>
                <c:pt idx="31">
                  <c:v>5.0657399685925995E-2</c:v>
                </c:pt>
                <c:pt idx="32">
                  <c:v>5.3662762185926006E-2</c:v>
                </c:pt>
                <c:pt idx="33">
                  <c:v>5.6763533019259342E-2</c:v>
                </c:pt>
                <c:pt idx="34">
                  <c:v>5.9959712185925995E-2</c:v>
                </c:pt>
                <c:pt idx="35">
                  <c:v>6.3251299685926007E-2</c:v>
                </c:pt>
                <c:pt idx="36">
                  <c:v>6.6638295519259316E-2</c:v>
                </c:pt>
                <c:pt idx="37">
                  <c:v>7.0120699685925977E-2</c:v>
                </c:pt>
                <c:pt idx="38">
                  <c:v>7.3698512185926005E-2</c:v>
                </c:pt>
                <c:pt idx="39">
                  <c:v>7.7371733019259356E-2</c:v>
                </c:pt>
                <c:pt idx="40">
                  <c:v>8.1140362185926004E-2</c:v>
                </c:pt>
                <c:pt idx="41">
                  <c:v>8.5004399685926019E-2</c:v>
                </c:pt>
                <c:pt idx="42">
                  <c:v>8.8963845519259316E-2</c:v>
                </c:pt>
                <c:pt idx="43">
                  <c:v>9.3018699685925979E-2</c:v>
                </c:pt>
                <c:pt idx="44">
                  <c:v>9.7168962185925967E-2</c:v>
                </c:pt>
                <c:pt idx="45">
                  <c:v>0.10141463301925932</c:v>
                </c:pt>
                <c:pt idx="46">
                  <c:v>0.105755712185926</c:v>
                </c:pt>
                <c:pt idx="47">
                  <c:v>0.11019219968592606</c:v>
                </c:pt>
                <c:pt idx="48">
                  <c:v>0.11472409551925933</c:v>
                </c:pt>
                <c:pt idx="49">
                  <c:v>0.11935139968592597</c:v>
                </c:pt>
                <c:pt idx="50">
                  <c:v>0.12407411218592596</c:v>
                </c:pt>
                <c:pt idx="51">
                  <c:v>0.12889223301925934</c:v>
                </c:pt>
                <c:pt idx="52">
                  <c:v>0.13380576218592602</c:v>
                </c:pt>
                <c:pt idx="53">
                  <c:v>0.138814699685926</c:v>
                </c:pt>
                <c:pt idx="54">
                  <c:v>0.14391904551925933</c:v>
                </c:pt>
                <c:pt idx="55">
                  <c:v>0.14911879968592598</c:v>
                </c:pt>
                <c:pt idx="56">
                  <c:v>0.15441396218592601</c:v>
                </c:pt>
                <c:pt idx="57">
                  <c:v>0.15980453301925931</c:v>
                </c:pt>
                <c:pt idx="58">
                  <c:v>0.16529051218592597</c:v>
                </c:pt>
                <c:pt idx="59">
                  <c:v>0.17087189968592598</c:v>
                </c:pt>
                <c:pt idx="60">
                  <c:v>0.17654869551925936</c:v>
                </c:pt>
                <c:pt idx="61">
                  <c:v>0.18232089968592596</c:v>
                </c:pt>
                <c:pt idx="62">
                  <c:v>0.18818851218592597</c:v>
                </c:pt>
                <c:pt idx="63">
                  <c:v>0.19415153301925928</c:v>
                </c:pt>
                <c:pt idx="64">
                  <c:v>0.20020996218592604</c:v>
                </c:pt>
                <c:pt idx="65">
                  <c:v>0.20636379968592602</c:v>
                </c:pt>
                <c:pt idx="66">
                  <c:v>0.21261304551925939</c:v>
                </c:pt>
                <c:pt idx="67">
                  <c:v>0.21895769968592596</c:v>
                </c:pt>
                <c:pt idx="68">
                  <c:v>0.225397762185926</c:v>
                </c:pt>
                <c:pt idx="69">
                  <c:v>0.23193323301925939</c:v>
                </c:pt>
                <c:pt idx="70">
                  <c:v>0.23856411218592599</c:v>
                </c:pt>
                <c:pt idx="71">
                  <c:v>0.245290399685926</c:v>
                </c:pt>
                <c:pt idx="72">
                  <c:v>0.25211209551925923</c:v>
                </c:pt>
                <c:pt idx="73">
                  <c:v>0.25902919968592591</c:v>
                </c:pt>
                <c:pt idx="74">
                  <c:v>0.26604171218592593</c:v>
                </c:pt>
                <c:pt idx="75">
                  <c:v>0.27314963301925926</c:v>
                </c:pt>
                <c:pt idx="76">
                  <c:v>0.28035296218592609</c:v>
                </c:pt>
                <c:pt idx="77">
                  <c:v>0.28765169968592602</c:v>
                </c:pt>
                <c:pt idx="78">
                  <c:v>0.29504584551925944</c:v>
                </c:pt>
                <c:pt idx="79">
                  <c:v>0.30253539968592602</c:v>
                </c:pt>
                <c:pt idx="80">
                  <c:v>0.31012036218592604</c:v>
                </c:pt>
                <c:pt idx="81">
                  <c:v>0.31780073301925937</c:v>
                </c:pt>
                <c:pt idx="82">
                  <c:v>0.32557651218592609</c:v>
                </c:pt>
                <c:pt idx="83">
                  <c:v>0.33344769968592608</c:v>
                </c:pt>
                <c:pt idx="84">
                  <c:v>0.34141429551925928</c:v>
                </c:pt>
                <c:pt idx="85">
                  <c:v>0.34947629968592603</c:v>
                </c:pt>
                <c:pt idx="86">
                  <c:v>0.35763371218592599</c:v>
                </c:pt>
                <c:pt idx="87">
                  <c:v>0.36588653301925927</c:v>
                </c:pt>
                <c:pt idx="88">
                  <c:v>0.374234762185926</c:v>
                </c:pt>
                <c:pt idx="89">
                  <c:v>0.3826783996859261</c:v>
                </c:pt>
                <c:pt idx="90">
                  <c:v>0.39121744551925924</c:v>
                </c:pt>
                <c:pt idx="91">
                  <c:v>0.39985189968592605</c:v>
                </c:pt>
                <c:pt idx="92">
                  <c:v>0.40858176218592607</c:v>
                </c:pt>
                <c:pt idx="93">
                  <c:v>0.4174070330192593</c:v>
                </c:pt>
                <c:pt idx="94">
                  <c:v>0.42632771218592619</c:v>
                </c:pt>
                <c:pt idx="95">
                  <c:v>0.43534379968592596</c:v>
                </c:pt>
                <c:pt idx="96">
                  <c:v>0.44445529551925922</c:v>
                </c:pt>
                <c:pt idx="97">
                  <c:v>0.4536621996859258</c:v>
                </c:pt>
                <c:pt idx="98">
                  <c:v>0.46296451218592594</c:v>
                </c:pt>
                <c:pt idx="99">
                  <c:v>0.47236223301925906</c:v>
                </c:pt>
                <c:pt idx="100">
                  <c:v>0.48185536218592578</c:v>
                </c:pt>
                <c:pt idx="101">
                  <c:v>0.49144389968592594</c:v>
                </c:pt>
                <c:pt idx="102">
                  <c:v>0.50112784551925926</c:v>
                </c:pt>
                <c:pt idx="103">
                  <c:v>0.51090719968592602</c:v>
                </c:pt>
                <c:pt idx="104">
                  <c:v>0.52078196218592598</c:v>
                </c:pt>
                <c:pt idx="105">
                  <c:v>0.53075213301925939</c:v>
                </c:pt>
                <c:pt idx="106">
                  <c:v>0.540817712185926</c:v>
                </c:pt>
                <c:pt idx="107">
                  <c:v>0.55097869968592605</c:v>
                </c:pt>
                <c:pt idx="108">
                  <c:v>0.56123509551925954</c:v>
                </c:pt>
                <c:pt idx="109">
                  <c:v>0.57158689968592613</c:v>
                </c:pt>
                <c:pt idx="110">
                  <c:v>0.58203411218592604</c:v>
                </c:pt>
                <c:pt idx="111">
                  <c:v>0.59257673301925939</c:v>
                </c:pt>
                <c:pt idx="112">
                  <c:v>0.60321476218592618</c:v>
                </c:pt>
                <c:pt idx="113">
                  <c:v>0.61394819968592618</c:v>
                </c:pt>
                <c:pt idx="114">
                  <c:v>0.62477704551925928</c:v>
                </c:pt>
                <c:pt idx="115">
                  <c:v>0.63570129968592615</c:v>
                </c:pt>
                <c:pt idx="116">
                  <c:v>0.6467209621859259</c:v>
                </c:pt>
                <c:pt idx="117">
                  <c:v>0.65783603301925919</c:v>
                </c:pt>
                <c:pt idx="118">
                  <c:v>0.66904651218592603</c:v>
                </c:pt>
                <c:pt idx="119">
                  <c:v>0.68035239968592598</c:v>
                </c:pt>
                <c:pt idx="120">
                  <c:v>0.69175369551925947</c:v>
                </c:pt>
                <c:pt idx="121">
                  <c:v>0.70325039968592595</c:v>
                </c:pt>
                <c:pt idx="122">
                  <c:v>0.71484251218592576</c:v>
                </c:pt>
                <c:pt idx="123">
                  <c:v>0.72653003301925922</c:v>
                </c:pt>
                <c:pt idx="124">
                  <c:v>0.73831296218592601</c:v>
                </c:pt>
                <c:pt idx="125">
                  <c:v>0.75019129968592602</c:v>
                </c:pt>
                <c:pt idx="126">
                  <c:v>0.76216504551925923</c:v>
                </c:pt>
                <c:pt idx="127">
                  <c:v>0.77423419968592622</c:v>
                </c:pt>
                <c:pt idx="128">
                  <c:v>0.78639876218592608</c:v>
                </c:pt>
                <c:pt idx="129">
                  <c:v>0.79865873301925927</c:v>
                </c:pt>
                <c:pt idx="130">
                  <c:v>0.81101411218592623</c:v>
                </c:pt>
                <c:pt idx="131">
                  <c:v>0.82346489968592618</c:v>
                </c:pt>
                <c:pt idx="132">
                  <c:v>0.83601109551925956</c:v>
                </c:pt>
                <c:pt idx="133">
                  <c:v>0.84865269968592605</c:v>
                </c:pt>
                <c:pt idx="134">
                  <c:v>0.86138971218592564</c:v>
                </c:pt>
                <c:pt idx="135">
                  <c:v>0.87422213301925955</c:v>
                </c:pt>
                <c:pt idx="136">
                  <c:v>0.8871499621859259</c:v>
                </c:pt>
                <c:pt idx="137">
                  <c:v>0.90017319968592602</c:v>
                </c:pt>
                <c:pt idx="138">
                  <c:v>0.91329184551925968</c:v>
                </c:pt>
                <c:pt idx="139">
                  <c:v>0.92650589968592612</c:v>
                </c:pt>
                <c:pt idx="140">
                  <c:v>0.9398153621859261</c:v>
                </c:pt>
                <c:pt idx="141">
                  <c:v>0.95322023301925929</c:v>
                </c:pt>
                <c:pt idx="142">
                  <c:v>0.96672051218592581</c:v>
                </c:pt>
                <c:pt idx="143">
                  <c:v>0.98031619968592576</c:v>
                </c:pt>
                <c:pt idx="144">
                  <c:v>0.99400729551925893</c:v>
                </c:pt>
                <c:pt idx="145">
                  <c:v>1.0077937996859261</c:v>
                </c:pt>
                <c:pt idx="146">
                  <c:v>1.0216757121859259</c:v>
                </c:pt>
                <c:pt idx="147">
                  <c:v>1.0356530330192595</c:v>
                </c:pt>
                <c:pt idx="148">
                  <c:v>1.0497257621859255</c:v>
                </c:pt>
                <c:pt idx="149">
                  <c:v>1.063893899685926</c:v>
                </c:pt>
                <c:pt idx="150">
                  <c:v>1.0781574455192593</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36.275111727538778</c:v>
                </c:pt>
                <c:pt idx="2">
                  <c:v>53.008333491422924</c:v>
                </c:pt>
                <c:pt idx="3">
                  <c:v>62.636070406046088</c:v>
                </c:pt>
                <c:pt idx="4">
                  <c:v>68.888866175556103</c:v>
                </c:pt>
                <c:pt idx="5">
                  <c:v>73.274730843862358</c:v>
                </c:pt>
                <c:pt idx="6">
                  <c:v>76.519718181932291</c:v>
                </c:pt>
                <c:pt idx="7">
                  <c:v>79.016601891782486</c:v>
                </c:pt>
                <c:pt idx="8">
                  <c:v>80.996421197833044</c:v>
                </c:pt>
                <c:pt idx="9">
                  <c:v>82.60395868348769</c:v>
                </c:pt>
                <c:pt idx="10">
                  <c:v>83.934557929549712</c:v>
                </c:pt>
                <c:pt idx="11">
                  <c:v>85.053566197851694</c:v>
                </c:pt>
                <c:pt idx="12">
                  <c:v>86.007270786976903</c:v>
                </c:pt>
                <c:pt idx="13">
                  <c:v>86.829375827961385</c:v>
                </c:pt>
                <c:pt idx="14">
                  <c:v>87.545006082609291</c:v>
                </c:pt>
                <c:pt idx="15">
                  <c:v>88.173273459548966</c:v>
                </c:pt>
                <c:pt idx="16">
                  <c:v>88.728974214293345</c:v>
                </c:pt>
                <c:pt idx="17">
                  <c:v>89.223742001611967</c:v>
                </c:pt>
                <c:pt idx="18">
                  <c:v>89.666849994505881</c:v>
                </c:pt>
                <c:pt idx="19">
                  <c:v>90.065780662490724</c:v>
                </c:pt>
                <c:pt idx="20">
                  <c:v>90.426638109345632</c:v>
                </c:pt>
                <c:pt idx="21">
                  <c:v>90.754451490267584</c:v>
                </c:pt>
                <c:pt idx="22">
                  <c:v>91.053401660027291</c:v>
                </c:pt>
                <c:pt idx="23">
                  <c:v>91.326992796165044</c:v>
                </c:pt>
                <c:pt idx="24">
                  <c:v>91.578183976388061</c:v>
                </c:pt>
                <c:pt idx="25">
                  <c:v>91.809491203550792</c:v>
                </c:pt>
                <c:pt idx="26">
                  <c:v>92.02306734255508</c:v>
                </c:pt>
                <c:pt idx="27">
                  <c:v>92.220765353873475</c:v>
                </c:pt>
                <c:pt idx="28">
                  <c:v>92.404188758658051</c:v>
                </c:pt>
                <c:pt idx="29">
                  <c:v>92.574732245469562</c:v>
                </c:pt>
                <c:pt idx="30">
                  <c:v>92.733614594592268</c:v>
                </c:pt>
                <c:pt idx="31">
                  <c:v>92.881905563782325</c:v>
                </c:pt>
                <c:pt idx="32">
                  <c:v>93.020547989229158</c:v>
                </c:pt>
                <c:pt idx="33">
                  <c:v>93.150376066570374</c:v>
                </c:pt>
                <c:pt idx="34">
                  <c:v>93.272130560674753</c:v>
                </c:pt>
                <c:pt idx="35">
                  <c:v>93.386471529762986</c:v>
                </c:pt>
                <c:pt idx="36">
                  <c:v>93.493989025223243</c:v>
                </c:pt>
                <c:pt idx="37">
                  <c:v>93.595212133142041</c:v>
                </c:pt>
                <c:pt idx="38">
                  <c:v>93.690616649839924</c:v>
                </c:pt>
                <c:pt idx="39">
                  <c:v>93.780631626268672</c:v>
                </c:pt>
                <c:pt idx="40">
                  <c:v>93.865644971085558</c:v>
                </c:pt>
                <c:pt idx="41">
                  <c:v>93.946008266669082</c:v>
                </c:pt>
                <c:pt idx="42">
                  <c:v>94.02204092410912</c:v>
                </c:pt>
                <c:pt idx="43">
                  <c:v>94.094033780655579</c:v>
                </c:pt>
                <c:pt idx="44">
                  <c:v>94.162252224999051</c:v>
                </c:pt>
                <c:pt idx="45">
                  <c:v>94.226938921137474</c:v>
                </c:pt>
                <c:pt idx="46">
                  <c:v>94.288316189718529</c:v>
                </c:pt>
                <c:pt idx="47">
                  <c:v>94.346588096077681</c:v>
                </c:pt>
                <c:pt idx="48">
                  <c:v>94.401942286270113</c:v>
                </c:pt>
                <c:pt idx="49">
                  <c:v>94.454551605881051</c:v>
                </c:pt>
                <c:pt idx="50">
                  <c:v>94.504575531017494</c:v>
                </c:pt>
                <c:pt idx="51">
                  <c:v>94.552161436421827</c:v>
                </c:pt>
                <c:pt idx="52">
                  <c:v>94.597445721934037</c:v>
                </c:pt>
                <c:pt idx="53">
                  <c:v>94.640554815424736</c:v>
                </c:pt>
                <c:pt idx="54">
                  <c:v>94.681606067719599</c:v>
                </c:pt>
                <c:pt idx="55">
                  <c:v>94.720708552846148</c:v>
                </c:pt>
                <c:pt idx="56">
                  <c:v>94.757963785086346</c:v>
                </c:pt>
                <c:pt idx="57">
                  <c:v>94.79346636275335</c:v>
                </c:pt>
                <c:pt idx="58">
                  <c:v>94.827304547282225</c:v>
                </c:pt>
                <c:pt idx="59">
                  <c:v>94.85956078509281</c:v>
                </c:pt>
                <c:pt idx="60">
                  <c:v>94.89031217871559</c:v>
                </c:pt>
                <c:pt idx="61">
                  <c:v>94.919630912843829</c:v>
                </c:pt>
                <c:pt idx="62">
                  <c:v>94.947584640264125</c:v>
                </c:pt>
                <c:pt idx="63">
                  <c:v>94.974236832005161</c:v>
                </c:pt>
                <c:pt idx="64">
                  <c:v>94.999647095516139</c:v>
                </c:pt>
                <c:pt idx="65">
                  <c:v>95.023871464229686</c:v>
                </c:pt>
                <c:pt idx="66">
                  <c:v>95.046962661467006</c:v>
                </c:pt>
                <c:pt idx="67">
                  <c:v>95.068970341299291</c:v>
                </c:pt>
                <c:pt idx="68">
                  <c:v>95.0899413086793</c:v>
                </c:pt>
                <c:pt idx="69">
                  <c:v>95.109919720894965</c:v>
                </c:pt>
                <c:pt idx="70">
                  <c:v>95.128947272168091</c:v>
                </c:pt>
                <c:pt idx="71">
                  <c:v>95.14706336302126</c:v>
                </c:pt>
                <c:pt idx="72">
                  <c:v>95.164305255858665</c:v>
                </c:pt>
                <c:pt idx="73">
                  <c:v>95.180708218052985</c:v>
                </c:pt>
                <c:pt idx="74">
                  <c:v>95.196305653693301</c:v>
                </c:pt>
                <c:pt idx="75">
                  <c:v>95.211129225028628</c:v>
                </c:pt>
                <c:pt idx="76">
                  <c:v>95.225208964535128</c:v>
                </c:pt>
                <c:pt idx="77">
                  <c:v>95.238573378441288</c:v>
                </c:pt>
                <c:pt idx="78">
                  <c:v>95.251249542460499</c:v>
                </c:pt>
                <c:pt idx="79">
                  <c:v>95.263263190407514</c:v>
                </c:pt>
                <c:pt idx="80">
                  <c:v>95.274638796307769</c:v>
                </c:pt>
                <c:pt idx="81">
                  <c:v>95.285399650550957</c:v>
                </c:pt>
                <c:pt idx="82">
                  <c:v>95.29556793058606</c:v>
                </c:pt>
                <c:pt idx="83">
                  <c:v>95.305164766609664</c:v>
                </c:pt>
                <c:pt idx="84">
                  <c:v>95.314210302655795</c:v>
                </c:pt>
                <c:pt idx="85">
                  <c:v>95.322723753459044</c:v>
                </c:pt>
                <c:pt idx="86">
                  <c:v>95.330723457427695</c:v>
                </c:pt>
                <c:pt idx="87">
                  <c:v>95.338226926034409</c:v>
                </c:pt>
                <c:pt idx="88">
                  <c:v>95.345250889903539</c:v>
                </c:pt>
                <c:pt idx="89">
                  <c:v>95.351811341850265</c:v>
                </c:pt>
                <c:pt idx="90">
                  <c:v>95.357923577103875</c:v>
                </c:pt>
                <c:pt idx="91">
                  <c:v>95.363602230928208</c:v>
                </c:pt>
                <c:pt idx="92">
                  <c:v>95.368861313833335</c:v>
                </c:pt>
                <c:pt idx="93">
                  <c:v>95.373714244556709</c:v>
                </c:pt>
                <c:pt idx="94">
                  <c:v>95.37817388097676</c:v>
                </c:pt>
                <c:pt idx="95">
                  <c:v>95.382252549108685</c:v>
                </c:pt>
                <c:pt idx="96">
                  <c:v>95.385962070319792</c:v>
                </c:pt>
                <c:pt idx="97">
                  <c:v>95.38931378689071</c:v>
                </c:pt>
                <c:pt idx="98">
                  <c:v>95.3923185860384</c:v>
                </c:pt>
                <c:pt idx="99">
                  <c:v>95.394986922508096</c:v>
                </c:pt>
                <c:pt idx="100">
                  <c:v>95.397328839832582</c:v>
                </c:pt>
                <c:pt idx="101">
                  <c:v>95.399353990349553</c:v>
                </c:pt>
                <c:pt idx="102">
                  <c:v>95.401071654061013</c:v>
                </c:pt>
                <c:pt idx="103">
                  <c:v>95.402490756411922</c:v>
                </c:pt>
                <c:pt idx="104">
                  <c:v>95.40361988506001</c:v>
                </c:pt>
                <c:pt idx="105">
                  <c:v>95.404467305702497</c:v>
                </c:pt>
                <c:pt idx="106">
                  <c:v>95.405040977021244</c:v>
                </c:pt>
                <c:pt idx="107">
                  <c:v>95.405348564803262</c:v>
                </c:pt>
                <c:pt idx="108">
                  <c:v>95.405397455288693</c:v>
                </c:pt>
                <c:pt idx="109">
                  <c:v>95.405194767795734</c:v>
                </c:pt>
                <c:pt idx="110">
                  <c:v>95.404747366667181</c:v>
                </c:pt>
                <c:pt idx="111">
                  <c:v>95.404061872581394</c:v>
                </c:pt>
                <c:pt idx="112">
                  <c:v>95.403144673266056</c:v>
                </c:pt>
                <c:pt idx="113">
                  <c:v>95.402001933651903</c:v>
                </c:pt>
                <c:pt idx="114">
                  <c:v>95.400639605499734</c:v>
                </c:pt>
                <c:pt idx="115">
                  <c:v>95.399063436532671</c:v>
                </c:pt>
                <c:pt idx="116">
                  <c:v>95.397278979102737</c:v>
                </c:pt>
                <c:pt idx="117">
                  <c:v>95.395291598419703</c:v>
                </c:pt>
                <c:pt idx="118">
                  <c:v>95.393106480367294</c:v>
                </c:pt>
                <c:pt idx="119">
                  <c:v>95.390728638930895</c:v>
                </c:pt>
                <c:pt idx="120">
                  <c:v>95.388162923259188</c:v>
                </c:pt>
                <c:pt idx="121">
                  <c:v>95.38541402438058</c:v>
                </c:pt>
                <c:pt idx="122">
                  <c:v>95.382486481593617</c:v>
                </c:pt>
                <c:pt idx="123">
                  <c:v>95.379384688550331</c:v>
                </c:pt>
                <c:pt idx="124">
                  <c:v>95.376112899048891</c:v>
                </c:pt>
                <c:pt idx="125">
                  <c:v>95.372675232552211</c:v>
                </c:pt>
                <c:pt idx="126">
                  <c:v>95.369075679447249</c:v>
                </c:pt>
                <c:pt idx="127">
                  <c:v>95.36531810605895</c:v>
                </c:pt>
                <c:pt idx="128">
                  <c:v>95.361406259432613</c:v>
                </c:pt>
                <c:pt idx="129">
                  <c:v>95.357343771896382</c:v>
                </c:pt>
                <c:pt idx="130">
                  <c:v>95.353134165416179</c:v>
                </c:pt>
                <c:pt idx="131">
                  <c:v>95.348780855753589</c:v>
                </c:pt>
                <c:pt idx="132">
                  <c:v>95.344287156437218</c:v>
                </c:pt>
                <c:pt idx="133">
                  <c:v>95.339656282557186</c:v>
                </c:pt>
                <c:pt idx="134">
                  <c:v>95.334891354391843</c:v>
                </c:pt>
                <c:pt idx="135">
                  <c:v>95.329995400875347</c:v>
                </c:pt>
                <c:pt idx="136">
                  <c:v>95.324971362914141</c:v>
                </c:pt>
                <c:pt idx="137">
                  <c:v>95.319822096559946</c:v>
                </c:pt>
                <c:pt idx="138">
                  <c:v>95.314550376046554</c:v>
                </c:pt>
                <c:pt idx="139">
                  <c:v>95.309158896697127</c:v>
                </c:pt>
                <c:pt idx="140">
                  <c:v>95.303650277708357</c:v>
                </c:pt>
                <c:pt idx="141">
                  <c:v>95.298027064817575</c:v>
                </c:pt>
                <c:pt idx="142">
                  <c:v>95.29229173285853</c:v>
                </c:pt>
                <c:pt idx="143">
                  <c:v>95.286446688211299</c:v>
                </c:pt>
                <c:pt idx="144">
                  <c:v>95.280494271151156</c:v>
                </c:pt>
                <c:pt idx="145">
                  <c:v>95.274436758101416</c:v>
                </c:pt>
                <c:pt idx="146">
                  <c:v>95.268276363794854</c:v>
                </c:pt>
                <c:pt idx="147">
                  <c:v>95.262015243347875</c:v>
                </c:pt>
                <c:pt idx="148">
                  <c:v>95.255655494251542</c:v>
                </c:pt>
                <c:pt idx="149">
                  <c:v>95.249199158283361</c:v>
                </c:pt>
                <c:pt idx="150">
                  <c:v>95.242648223343423</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9.9573016348541744E-3</c:v>
                </c:pt>
                <c:pt idx="1">
                  <c:v>4.1792932645653348E-2</c:v>
                </c:pt>
                <c:pt idx="2">
                  <c:v>7.3825919212008081E-2</c:v>
                </c:pt>
                <c:pt idx="3">
                  <c:v>0.10605626133391836</c:v>
                </c:pt>
                <c:pt idx="4">
                  <c:v>0.13848395901138419</c:v>
                </c:pt>
                <c:pt idx="5">
                  <c:v>0.17110901224440561</c:v>
                </c:pt>
                <c:pt idx="6">
                  <c:v>0.20393142103298256</c:v>
                </c:pt>
                <c:pt idx="7">
                  <c:v>0.23695118537711507</c:v>
                </c:pt>
                <c:pt idx="8">
                  <c:v>0.27016830527680308</c:v>
                </c:pt>
                <c:pt idx="9">
                  <c:v>0.3035827807320467</c:v>
                </c:pt>
                <c:pt idx="10">
                  <c:v>0.33719461174284593</c:v>
                </c:pt>
                <c:pt idx="11">
                  <c:v>0.37100379830920066</c:v>
                </c:pt>
                <c:pt idx="12">
                  <c:v>0.40501034043111095</c:v>
                </c:pt>
                <c:pt idx="13">
                  <c:v>0.43921423810857674</c:v>
                </c:pt>
                <c:pt idx="14">
                  <c:v>0.47361549134159819</c:v>
                </c:pt>
                <c:pt idx="15">
                  <c:v>0.50821410013017509</c:v>
                </c:pt>
                <c:pt idx="16">
                  <c:v>0.54301006447430755</c:v>
                </c:pt>
                <c:pt idx="17">
                  <c:v>0.57800338437399557</c:v>
                </c:pt>
                <c:pt idx="18">
                  <c:v>0.61319405982923925</c:v>
                </c:pt>
                <c:pt idx="19">
                  <c:v>0.64858209084003848</c:v>
                </c:pt>
                <c:pt idx="20">
                  <c:v>0.68416747740639328</c:v>
                </c:pt>
                <c:pt idx="21">
                  <c:v>0.7199502195283034</c:v>
                </c:pt>
                <c:pt idx="22">
                  <c:v>0.75593031720576942</c:v>
                </c:pt>
                <c:pt idx="23">
                  <c:v>0.79210777043879066</c:v>
                </c:pt>
                <c:pt idx="24">
                  <c:v>0.82848257922736768</c:v>
                </c:pt>
                <c:pt idx="25">
                  <c:v>0.86505474357150003</c:v>
                </c:pt>
                <c:pt idx="26">
                  <c:v>0.90182426347118816</c:v>
                </c:pt>
                <c:pt idx="27">
                  <c:v>0.93879113892643185</c:v>
                </c:pt>
                <c:pt idx="28">
                  <c:v>0.9759553699372312</c:v>
                </c:pt>
                <c:pt idx="29">
                  <c:v>1.0133169565035856</c:v>
                </c:pt>
                <c:pt idx="30">
                  <c:v>1.050875898625496</c:v>
                </c:pt>
                <c:pt idx="31">
                  <c:v>1.0886321963029617</c:v>
                </c:pt>
                <c:pt idx="32">
                  <c:v>1.1265858495359831</c:v>
                </c:pt>
                <c:pt idx="33">
                  <c:v>1.1647368583245603</c:v>
                </c:pt>
                <c:pt idx="34">
                  <c:v>1.2030852226686926</c:v>
                </c:pt>
                <c:pt idx="35">
                  <c:v>1.2416309425683809</c:v>
                </c:pt>
                <c:pt idx="36">
                  <c:v>1.2803740180236243</c:v>
                </c:pt>
                <c:pt idx="37">
                  <c:v>1.3193144490344235</c:v>
                </c:pt>
                <c:pt idx="38">
                  <c:v>1.3584522356007784</c:v>
                </c:pt>
                <c:pt idx="39">
                  <c:v>1.3977873777226886</c:v>
                </c:pt>
                <c:pt idx="40">
                  <c:v>1.4373198754001544</c:v>
                </c:pt>
                <c:pt idx="41">
                  <c:v>1.4770497286331761</c:v>
                </c:pt>
                <c:pt idx="42">
                  <c:v>1.5169769374217525</c:v>
                </c:pt>
                <c:pt idx="43">
                  <c:v>1.5571015017658851</c:v>
                </c:pt>
                <c:pt idx="44">
                  <c:v>1.5974234216655734</c:v>
                </c:pt>
                <c:pt idx="45">
                  <c:v>1.6379426971208171</c:v>
                </c:pt>
                <c:pt idx="46">
                  <c:v>1.678659328131616</c:v>
                </c:pt>
                <c:pt idx="47">
                  <c:v>1.719573314697971</c:v>
                </c:pt>
                <c:pt idx="48">
                  <c:v>1.7606846568198813</c:v>
                </c:pt>
                <c:pt idx="49">
                  <c:v>1.8019933544973468</c:v>
                </c:pt>
                <c:pt idx="50">
                  <c:v>1.8434994077303681</c:v>
                </c:pt>
                <c:pt idx="51">
                  <c:v>1.8852028165189454</c:v>
                </c:pt>
                <c:pt idx="52">
                  <c:v>1.9271035808630779</c:v>
                </c:pt>
                <c:pt idx="53">
                  <c:v>1.9692017007627658</c:v>
                </c:pt>
                <c:pt idx="54">
                  <c:v>2.0114971762180098</c:v>
                </c:pt>
                <c:pt idx="55">
                  <c:v>2.0539900072288089</c:v>
                </c:pt>
                <c:pt idx="56">
                  <c:v>2.096680193795164</c:v>
                </c:pt>
                <c:pt idx="57">
                  <c:v>2.1395677359170739</c:v>
                </c:pt>
                <c:pt idx="58">
                  <c:v>2.1826526335945391</c:v>
                </c:pt>
                <c:pt idx="59">
                  <c:v>2.2259348868275612</c:v>
                </c:pt>
                <c:pt idx="60">
                  <c:v>2.2694144956161377</c:v>
                </c:pt>
                <c:pt idx="61">
                  <c:v>2.3130914599602699</c:v>
                </c:pt>
                <c:pt idx="62">
                  <c:v>2.3569657798599581</c:v>
                </c:pt>
                <c:pt idx="63">
                  <c:v>2.4010374553152021</c:v>
                </c:pt>
                <c:pt idx="64">
                  <c:v>2.4453064863260012</c:v>
                </c:pt>
                <c:pt idx="65">
                  <c:v>2.489772872892356</c:v>
                </c:pt>
                <c:pt idx="66">
                  <c:v>2.5344366150142661</c:v>
                </c:pt>
                <c:pt idx="67">
                  <c:v>2.5792977126917318</c:v>
                </c:pt>
                <c:pt idx="68">
                  <c:v>2.6243561659247532</c:v>
                </c:pt>
                <c:pt idx="69">
                  <c:v>2.6696119747133307</c:v>
                </c:pt>
                <c:pt idx="70">
                  <c:v>2.7150651390574634</c:v>
                </c:pt>
                <c:pt idx="71">
                  <c:v>2.7607156589571513</c:v>
                </c:pt>
                <c:pt idx="72">
                  <c:v>2.806563534412394</c:v>
                </c:pt>
                <c:pt idx="73">
                  <c:v>2.8526087654231937</c:v>
                </c:pt>
                <c:pt idx="74">
                  <c:v>2.8988513519895482</c:v>
                </c:pt>
                <c:pt idx="75">
                  <c:v>2.9452912941114584</c:v>
                </c:pt>
                <c:pt idx="76">
                  <c:v>2.9919285917889251</c:v>
                </c:pt>
                <c:pt idx="77">
                  <c:v>3.0387632450219462</c:v>
                </c:pt>
                <c:pt idx="78">
                  <c:v>3.0857952538105229</c:v>
                </c:pt>
                <c:pt idx="79">
                  <c:v>3.1330246181546553</c:v>
                </c:pt>
                <c:pt idx="80">
                  <c:v>3.1804513380543442</c:v>
                </c:pt>
                <c:pt idx="81">
                  <c:v>3.228075413509587</c:v>
                </c:pt>
                <c:pt idx="82">
                  <c:v>3.2758968445203864</c:v>
                </c:pt>
                <c:pt idx="83">
                  <c:v>3.3239156310867415</c:v>
                </c:pt>
                <c:pt idx="84">
                  <c:v>3.3721317732086513</c:v>
                </c:pt>
                <c:pt idx="85">
                  <c:v>3.4205452708861168</c:v>
                </c:pt>
                <c:pt idx="86">
                  <c:v>3.469156124119138</c:v>
                </c:pt>
                <c:pt idx="87">
                  <c:v>3.5179643329077153</c:v>
                </c:pt>
                <c:pt idx="88">
                  <c:v>3.5669698972518482</c:v>
                </c:pt>
                <c:pt idx="89">
                  <c:v>3.6161728171515364</c:v>
                </c:pt>
                <c:pt idx="90">
                  <c:v>3.6655730926067802</c:v>
                </c:pt>
                <c:pt idx="91">
                  <c:v>3.7151707236175793</c:v>
                </c:pt>
                <c:pt idx="92">
                  <c:v>3.7649657101839331</c:v>
                </c:pt>
                <c:pt idx="93">
                  <c:v>3.8149580523058435</c:v>
                </c:pt>
                <c:pt idx="94">
                  <c:v>3.8651477499833105</c:v>
                </c:pt>
                <c:pt idx="95">
                  <c:v>3.9155348032163309</c:v>
                </c:pt>
                <c:pt idx="96">
                  <c:v>3.9661192120049087</c:v>
                </c:pt>
                <c:pt idx="97">
                  <c:v>4.0169009763490404</c:v>
                </c:pt>
                <c:pt idx="98">
                  <c:v>4.0678800962487287</c:v>
                </c:pt>
                <c:pt idx="99">
                  <c:v>4.1190565717039709</c:v>
                </c:pt>
                <c:pt idx="100">
                  <c:v>4.1704304027147705</c:v>
                </c:pt>
                <c:pt idx="101">
                  <c:v>4.2220015892811267</c:v>
                </c:pt>
                <c:pt idx="102">
                  <c:v>4.2737701314030367</c:v>
                </c:pt>
                <c:pt idx="103">
                  <c:v>4.3257360290805025</c:v>
                </c:pt>
                <c:pt idx="104">
                  <c:v>4.3778992823135239</c:v>
                </c:pt>
                <c:pt idx="105">
                  <c:v>4.4302598911021001</c:v>
                </c:pt>
                <c:pt idx="106">
                  <c:v>4.4828178554462337</c:v>
                </c:pt>
                <c:pt idx="107">
                  <c:v>4.5355731753459212</c:v>
                </c:pt>
                <c:pt idx="108">
                  <c:v>4.5885258508011653</c:v>
                </c:pt>
                <c:pt idx="109">
                  <c:v>4.6416758818119641</c:v>
                </c:pt>
                <c:pt idx="110">
                  <c:v>4.6950232683783195</c:v>
                </c:pt>
                <c:pt idx="111">
                  <c:v>4.7485680105002288</c:v>
                </c:pt>
                <c:pt idx="112">
                  <c:v>4.8023101081776955</c:v>
                </c:pt>
                <c:pt idx="113">
                  <c:v>4.8562495614107162</c:v>
                </c:pt>
                <c:pt idx="114">
                  <c:v>4.9103863701992942</c:v>
                </c:pt>
                <c:pt idx="115">
                  <c:v>4.9647205345434262</c:v>
                </c:pt>
                <c:pt idx="116">
                  <c:v>5.0192520544431121</c:v>
                </c:pt>
                <c:pt idx="117">
                  <c:v>5.0739809298983571</c:v>
                </c:pt>
                <c:pt idx="118">
                  <c:v>5.1289071609091579</c:v>
                </c:pt>
                <c:pt idx="119">
                  <c:v>5.1840307474755107</c:v>
                </c:pt>
                <c:pt idx="120">
                  <c:v>5.2393516895974219</c:v>
                </c:pt>
                <c:pt idx="121">
                  <c:v>5.294869987274887</c:v>
                </c:pt>
                <c:pt idx="122">
                  <c:v>5.3505856405079086</c:v>
                </c:pt>
                <c:pt idx="123">
                  <c:v>5.406498649296485</c:v>
                </c:pt>
                <c:pt idx="124">
                  <c:v>5.462609013640618</c:v>
                </c:pt>
                <c:pt idx="125">
                  <c:v>5.5189167335403067</c:v>
                </c:pt>
                <c:pt idx="126">
                  <c:v>5.5754218089955501</c:v>
                </c:pt>
                <c:pt idx="127">
                  <c:v>5.63212424000635</c:v>
                </c:pt>
                <c:pt idx="128">
                  <c:v>5.6890240265727039</c:v>
                </c:pt>
                <c:pt idx="129">
                  <c:v>5.7461211686946143</c:v>
                </c:pt>
                <c:pt idx="130">
                  <c:v>5.8034156663720804</c:v>
                </c:pt>
                <c:pt idx="131">
                  <c:v>5.8609075196051021</c:v>
                </c:pt>
                <c:pt idx="132">
                  <c:v>5.9185967283936787</c:v>
                </c:pt>
                <c:pt idx="133">
                  <c:v>5.97648329273781</c:v>
                </c:pt>
                <c:pt idx="134">
                  <c:v>6.0345672126374978</c:v>
                </c:pt>
                <c:pt idx="135">
                  <c:v>6.0928484880927432</c:v>
                </c:pt>
                <c:pt idx="136">
                  <c:v>6.1513271191035415</c:v>
                </c:pt>
                <c:pt idx="137">
                  <c:v>6.2100031056698963</c:v>
                </c:pt>
                <c:pt idx="138">
                  <c:v>6.2688764477918077</c:v>
                </c:pt>
                <c:pt idx="139">
                  <c:v>6.3279471454692731</c:v>
                </c:pt>
                <c:pt idx="140">
                  <c:v>6.387215198702294</c:v>
                </c:pt>
                <c:pt idx="141">
                  <c:v>6.4466806074908707</c:v>
                </c:pt>
                <c:pt idx="142">
                  <c:v>6.5063433718350039</c:v>
                </c:pt>
                <c:pt idx="143">
                  <c:v>6.566203491734691</c:v>
                </c:pt>
                <c:pt idx="144">
                  <c:v>6.6262609671899337</c:v>
                </c:pt>
                <c:pt idx="145">
                  <c:v>6.6865157982007331</c:v>
                </c:pt>
                <c:pt idx="146">
                  <c:v>6.746967984767088</c:v>
                </c:pt>
                <c:pt idx="147">
                  <c:v>6.8076175268889987</c:v>
                </c:pt>
                <c:pt idx="148">
                  <c:v>6.8684644245664641</c:v>
                </c:pt>
                <c:pt idx="149">
                  <c:v>6.929508677799487</c:v>
                </c:pt>
                <c:pt idx="150">
                  <c:v>6.9907502865880637</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4.0112864609650439E-2</c:v>
                </c:pt>
                <c:pt idx="1">
                  <c:v>4.2281397942983766E-2</c:v>
                </c:pt>
                <c:pt idx="2">
                  <c:v>4.4506997942983774E-2</c:v>
                </c:pt>
                <c:pt idx="3">
                  <c:v>4.6789664609650443E-2</c:v>
                </c:pt>
                <c:pt idx="4">
                  <c:v>4.9129397942983766E-2</c:v>
                </c:pt>
                <c:pt idx="5">
                  <c:v>5.152619794298377E-2</c:v>
                </c:pt>
                <c:pt idx="6">
                  <c:v>5.3980064609650442E-2</c:v>
                </c:pt>
                <c:pt idx="7">
                  <c:v>5.6490997942983762E-2</c:v>
                </c:pt>
                <c:pt idx="8">
                  <c:v>5.9058997942983776E-2</c:v>
                </c:pt>
                <c:pt idx="9">
                  <c:v>6.1684064609650424E-2</c:v>
                </c:pt>
                <c:pt idx="10">
                  <c:v>6.4366197942983761E-2</c:v>
                </c:pt>
                <c:pt idx="11">
                  <c:v>6.7105397942983772E-2</c:v>
                </c:pt>
                <c:pt idx="12">
                  <c:v>6.9901664609650443E-2</c:v>
                </c:pt>
                <c:pt idx="13">
                  <c:v>7.2754997942983776E-2</c:v>
                </c:pt>
                <c:pt idx="14">
                  <c:v>7.5665397942983784E-2</c:v>
                </c:pt>
                <c:pt idx="15">
                  <c:v>7.8632864609650452E-2</c:v>
                </c:pt>
                <c:pt idx="16">
                  <c:v>8.1657397942983767E-2</c:v>
                </c:pt>
                <c:pt idx="17">
                  <c:v>8.4738997942983757E-2</c:v>
                </c:pt>
                <c:pt idx="18">
                  <c:v>8.7877664609650435E-2</c:v>
                </c:pt>
                <c:pt idx="19">
                  <c:v>9.1073397942983789E-2</c:v>
                </c:pt>
                <c:pt idx="20">
                  <c:v>9.4326197942983775E-2</c:v>
                </c:pt>
                <c:pt idx="21">
                  <c:v>9.7636064609650422E-2</c:v>
                </c:pt>
                <c:pt idx="22">
                  <c:v>0.10100299794298377</c:v>
                </c:pt>
                <c:pt idx="23">
                  <c:v>0.10442699794298377</c:v>
                </c:pt>
                <c:pt idx="24">
                  <c:v>0.10790806460965044</c:v>
                </c:pt>
                <c:pt idx="25">
                  <c:v>0.11144619794298377</c:v>
                </c:pt>
                <c:pt idx="26">
                  <c:v>0.11504139794298378</c:v>
                </c:pt>
                <c:pt idx="27">
                  <c:v>0.11869366460965045</c:v>
                </c:pt>
                <c:pt idx="28">
                  <c:v>0.12240299794298379</c:v>
                </c:pt>
                <c:pt idx="29">
                  <c:v>0.12616939794298376</c:v>
                </c:pt>
                <c:pt idx="30">
                  <c:v>0.12999286460965048</c:v>
                </c:pt>
                <c:pt idx="31">
                  <c:v>0.13387339794298375</c:v>
                </c:pt>
                <c:pt idx="32">
                  <c:v>0.13781099794298379</c:v>
                </c:pt>
                <c:pt idx="33">
                  <c:v>0.14180566460965049</c:v>
                </c:pt>
                <c:pt idx="34">
                  <c:v>0.14585739794298375</c:v>
                </c:pt>
                <c:pt idx="35">
                  <c:v>0.1499661979429838</c:v>
                </c:pt>
                <c:pt idx="36">
                  <c:v>0.1541320646096504</c:v>
                </c:pt>
                <c:pt idx="37">
                  <c:v>0.15835499794298374</c:v>
                </c:pt>
                <c:pt idx="38">
                  <c:v>0.16263499794298378</c:v>
                </c:pt>
                <c:pt idx="39">
                  <c:v>0.1669720646096505</c:v>
                </c:pt>
                <c:pt idx="40">
                  <c:v>0.17136619794298374</c:v>
                </c:pt>
                <c:pt idx="41">
                  <c:v>0.17581739794298379</c:v>
                </c:pt>
                <c:pt idx="42">
                  <c:v>0.18032566460965044</c:v>
                </c:pt>
                <c:pt idx="43">
                  <c:v>0.18489099794298375</c:v>
                </c:pt>
                <c:pt idx="44">
                  <c:v>0.18951339794298377</c:v>
                </c:pt>
                <c:pt idx="45">
                  <c:v>0.19419286460965046</c:v>
                </c:pt>
                <c:pt idx="46">
                  <c:v>0.19892939794298378</c:v>
                </c:pt>
                <c:pt idx="47">
                  <c:v>0.20372299794298382</c:v>
                </c:pt>
                <c:pt idx="48">
                  <c:v>0.20857366460965049</c:v>
                </c:pt>
                <c:pt idx="49">
                  <c:v>0.21348139794298376</c:v>
                </c:pt>
                <c:pt idx="50">
                  <c:v>0.21844619794298376</c:v>
                </c:pt>
                <c:pt idx="51">
                  <c:v>0.22346806460965049</c:v>
                </c:pt>
                <c:pt idx="52">
                  <c:v>0.22854699794298378</c:v>
                </c:pt>
                <c:pt idx="53">
                  <c:v>0.23368299794298375</c:v>
                </c:pt>
                <c:pt idx="54">
                  <c:v>0.23887606460965044</c:v>
                </c:pt>
                <c:pt idx="55">
                  <c:v>0.24412619794298379</c:v>
                </c:pt>
                <c:pt idx="56">
                  <c:v>0.24943339794298383</c:v>
                </c:pt>
                <c:pt idx="57">
                  <c:v>0.25479766460965048</c:v>
                </c:pt>
                <c:pt idx="58">
                  <c:v>0.26021899794298375</c:v>
                </c:pt>
                <c:pt idx="59">
                  <c:v>0.2656973979429838</c:v>
                </c:pt>
                <c:pt idx="60">
                  <c:v>0.27123286460965051</c:v>
                </c:pt>
                <c:pt idx="61">
                  <c:v>0.27682539794298378</c:v>
                </c:pt>
                <c:pt idx="62">
                  <c:v>0.28247499794298381</c:v>
                </c:pt>
                <c:pt idx="63">
                  <c:v>0.28818166460965045</c:v>
                </c:pt>
                <c:pt idx="64">
                  <c:v>0.2939453979429838</c:v>
                </c:pt>
                <c:pt idx="65">
                  <c:v>0.29976619794298381</c:v>
                </c:pt>
                <c:pt idx="66">
                  <c:v>0.30564406460965055</c:v>
                </c:pt>
                <c:pt idx="67">
                  <c:v>0.31157899794298377</c:v>
                </c:pt>
                <c:pt idx="68">
                  <c:v>0.31757099794298382</c:v>
                </c:pt>
                <c:pt idx="69">
                  <c:v>0.32362006460965054</c:v>
                </c:pt>
                <c:pt idx="70">
                  <c:v>0.32972619794298386</c:v>
                </c:pt>
                <c:pt idx="71">
                  <c:v>0.33588939794298378</c:v>
                </c:pt>
                <c:pt idx="72">
                  <c:v>0.34210966460965031</c:v>
                </c:pt>
                <c:pt idx="73">
                  <c:v>0.34838699794298383</c:v>
                </c:pt>
                <c:pt idx="74">
                  <c:v>0.35472139794298374</c:v>
                </c:pt>
                <c:pt idx="75">
                  <c:v>0.36111286460965042</c:v>
                </c:pt>
                <c:pt idx="76">
                  <c:v>0.36756139794298393</c:v>
                </c:pt>
                <c:pt idx="77">
                  <c:v>0.3740669979429837</c:v>
                </c:pt>
                <c:pt idx="78">
                  <c:v>0.38062966460965048</c:v>
                </c:pt>
                <c:pt idx="79">
                  <c:v>0.38724939794298385</c:v>
                </c:pt>
                <c:pt idx="80">
                  <c:v>0.39392619794298389</c:v>
                </c:pt>
                <c:pt idx="81">
                  <c:v>0.40066006460965053</c:v>
                </c:pt>
                <c:pt idx="82">
                  <c:v>0.40745099794298384</c:v>
                </c:pt>
                <c:pt idx="83">
                  <c:v>0.41429899794298375</c:v>
                </c:pt>
                <c:pt idx="84">
                  <c:v>0.42120406460965049</c:v>
                </c:pt>
                <c:pt idx="85">
                  <c:v>0.42816619794298383</c:v>
                </c:pt>
                <c:pt idx="86">
                  <c:v>0.43518539794298378</c:v>
                </c:pt>
                <c:pt idx="87">
                  <c:v>0.44226166460965055</c:v>
                </c:pt>
                <c:pt idx="88">
                  <c:v>0.44939499794298376</c:v>
                </c:pt>
                <c:pt idx="89">
                  <c:v>0.45658539794298375</c:v>
                </c:pt>
                <c:pt idx="90">
                  <c:v>0.46383286460965056</c:v>
                </c:pt>
                <c:pt idx="91">
                  <c:v>0.47113739794298393</c:v>
                </c:pt>
                <c:pt idx="92">
                  <c:v>0.47849899794298378</c:v>
                </c:pt>
                <c:pt idx="93">
                  <c:v>0.48591766460965047</c:v>
                </c:pt>
                <c:pt idx="94">
                  <c:v>0.49339339794298387</c:v>
                </c:pt>
                <c:pt idx="95">
                  <c:v>0.50092619794298388</c:v>
                </c:pt>
                <c:pt idx="96">
                  <c:v>0.5085160646096506</c:v>
                </c:pt>
                <c:pt idx="97">
                  <c:v>0.5161629979429837</c:v>
                </c:pt>
                <c:pt idx="98">
                  <c:v>0.52386699794298386</c:v>
                </c:pt>
                <c:pt idx="99">
                  <c:v>0.53162806460965029</c:v>
                </c:pt>
                <c:pt idx="100">
                  <c:v>0.53944619794298365</c:v>
                </c:pt>
                <c:pt idx="101">
                  <c:v>0.54732139794298384</c:v>
                </c:pt>
                <c:pt idx="102">
                  <c:v>0.55525366460965064</c:v>
                </c:pt>
                <c:pt idx="103">
                  <c:v>0.56324299794298383</c:v>
                </c:pt>
                <c:pt idx="104">
                  <c:v>0.57128939794298383</c:v>
                </c:pt>
                <c:pt idx="105">
                  <c:v>0.57939286460965056</c:v>
                </c:pt>
                <c:pt idx="106">
                  <c:v>0.58755339794298367</c:v>
                </c:pt>
                <c:pt idx="107">
                  <c:v>0.59577099794298372</c:v>
                </c:pt>
                <c:pt idx="108">
                  <c:v>0.60404566460965059</c:v>
                </c:pt>
                <c:pt idx="109">
                  <c:v>0.61237739794298385</c:v>
                </c:pt>
                <c:pt idx="110">
                  <c:v>0.62076619794298393</c:v>
                </c:pt>
                <c:pt idx="111">
                  <c:v>0.62921206460965062</c:v>
                </c:pt>
                <c:pt idx="112">
                  <c:v>0.63771499794298392</c:v>
                </c:pt>
                <c:pt idx="113">
                  <c:v>0.64627499794298382</c:v>
                </c:pt>
                <c:pt idx="114">
                  <c:v>0.65489206460965055</c:v>
                </c:pt>
                <c:pt idx="115">
                  <c:v>0.66356619794298388</c:v>
                </c:pt>
                <c:pt idx="116">
                  <c:v>0.67229739794298382</c:v>
                </c:pt>
                <c:pt idx="117">
                  <c:v>0.68108566460965048</c:v>
                </c:pt>
                <c:pt idx="118">
                  <c:v>0.68993099794298374</c:v>
                </c:pt>
                <c:pt idx="119">
                  <c:v>0.69883339794298394</c:v>
                </c:pt>
                <c:pt idx="120">
                  <c:v>0.70779286460965063</c:v>
                </c:pt>
                <c:pt idx="121">
                  <c:v>0.71680939794298371</c:v>
                </c:pt>
                <c:pt idx="122">
                  <c:v>0.72588299794298372</c:v>
                </c:pt>
                <c:pt idx="123">
                  <c:v>0.73501366460965056</c:v>
                </c:pt>
                <c:pt idx="124">
                  <c:v>0.74420139794298379</c:v>
                </c:pt>
                <c:pt idx="125">
                  <c:v>0.75344619794298384</c:v>
                </c:pt>
                <c:pt idx="126">
                  <c:v>0.7627480646096505</c:v>
                </c:pt>
                <c:pt idx="127">
                  <c:v>0.77210699794298399</c:v>
                </c:pt>
                <c:pt idx="128">
                  <c:v>0.78152299794298385</c:v>
                </c:pt>
                <c:pt idx="129">
                  <c:v>0.79099606460965055</c:v>
                </c:pt>
                <c:pt idx="130">
                  <c:v>0.80052619794298385</c:v>
                </c:pt>
                <c:pt idx="131">
                  <c:v>0.81011339794298398</c:v>
                </c:pt>
                <c:pt idx="132">
                  <c:v>0.8197576646096506</c:v>
                </c:pt>
                <c:pt idx="133">
                  <c:v>0.82945899794298383</c:v>
                </c:pt>
                <c:pt idx="134">
                  <c:v>0.83921739794298367</c:v>
                </c:pt>
                <c:pt idx="135">
                  <c:v>0.84903286460965055</c:v>
                </c:pt>
                <c:pt idx="136">
                  <c:v>0.85890539794298371</c:v>
                </c:pt>
                <c:pt idx="137">
                  <c:v>0.86883499794298391</c:v>
                </c:pt>
                <c:pt idx="138">
                  <c:v>0.87882166460965072</c:v>
                </c:pt>
                <c:pt idx="139">
                  <c:v>0.88886539794298414</c:v>
                </c:pt>
                <c:pt idx="140">
                  <c:v>0.89896619794298394</c:v>
                </c:pt>
                <c:pt idx="141">
                  <c:v>0.90912406460965045</c:v>
                </c:pt>
                <c:pt idx="142">
                  <c:v>0.9193389979429839</c:v>
                </c:pt>
                <c:pt idx="143">
                  <c:v>0.92961099794298385</c:v>
                </c:pt>
                <c:pt idx="144">
                  <c:v>0.93994006460965018</c:v>
                </c:pt>
                <c:pt idx="145">
                  <c:v>0.9503261979429839</c:v>
                </c:pt>
                <c:pt idx="146">
                  <c:v>0.96076939794298366</c:v>
                </c:pt>
                <c:pt idx="147">
                  <c:v>0.97126966460965058</c:v>
                </c:pt>
                <c:pt idx="148">
                  <c:v>0.98182699794298378</c:v>
                </c:pt>
                <c:pt idx="149">
                  <c:v>0.99244139794298403</c:v>
                </c:pt>
                <c:pt idx="150">
                  <c:v>1.0031128646096508</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4.8136955192593237E-3</c:v>
                </c:pt>
                <c:pt idx="1">
                  <c:v>4.8613996859259902E-3</c:v>
                </c:pt>
                <c:pt idx="2">
                  <c:v>5.0045121859259899E-3</c:v>
                </c:pt>
                <c:pt idx="3">
                  <c:v>5.2430330192593235E-3</c:v>
                </c:pt>
                <c:pt idx="4">
                  <c:v>5.5769621859259912E-3</c:v>
                </c:pt>
                <c:pt idx="5">
                  <c:v>6.006299685925991E-3</c:v>
                </c:pt>
                <c:pt idx="6">
                  <c:v>6.5310455192593223E-3</c:v>
                </c:pt>
                <c:pt idx="7">
                  <c:v>7.1511996859259935E-3</c:v>
                </c:pt>
                <c:pt idx="8">
                  <c:v>7.866762185925991E-3</c:v>
                </c:pt>
                <c:pt idx="9">
                  <c:v>8.6777330192593233E-3</c:v>
                </c:pt>
                <c:pt idx="10">
                  <c:v>9.5841121859259922E-3</c:v>
                </c:pt>
                <c:pt idx="11">
                  <c:v>1.0585899685925991E-2</c:v>
                </c:pt>
                <c:pt idx="12">
                  <c:v>1.1683095519259326E-2</c:v>
                </c:pt>
                <c:pt idx="13">
                  <c:v>1.2875699685925994E-2</c:v>
                </c:pt>
                <c:pt idx="14">
                  <c:v>1.4163712185925994E-2</c:v>
                </c:pt>
                <c:pt idx="15">
                  <c:v>1.5547133019259324E-2</c:v>
                </c:pt>
                <c:pt idx="16">
                  <c:v>1.7025962185925995E-2</c:v>
                </c:pt>
                <c:pt idx="17">
                  <c:v>1.8600199685925991E-2</c:v>
                </c:pt>
                <c:pt idx="18">
                  <c:v>2.0269845519259318E-2</c:v>
                </c:pt>
                <c:pt idx="19">
                  <c:v>2.2034899685925993E-2</c:v>
                </c:pt>
                <c:pt idx="20">
                  <c:v>2.3895362185925993E-2</c:v>
                </c:pt>
                <c:pt idx="21">
                  <c:v>2.5851233019259314E-2</c:v>
                </c:pt>
                <c:pt idx="22">
                  <c:v>2.7902512185925998E-2</c:v>
                </c:pt>
                <c:pt idx="23">
                  <c:v>3.0049199685925995E-2</c:v>
                </c:pt>
                <c:pt idx="24">
                  <c:v>3.2291295519259314E-2</c:v>
                </c:pt>
                <c:pt idx="25">
                  <c:v>3.4628799685925991E-2</c:v>
                </c:pt>
                <c:pt idx="26">
                  <c:v>3.7061712185925993E-2</c:v>
                </c:pt>
                <c:pt idx="27">
                  <c:v>3.9590033019259334E-2</c:v>
                </c:pt>
                <c:pt idx="28">
                  <c:v>4.2213762185925999E-2</c:v>
                </c:pt>
                <c:pt idx="29">
                  <c:v>4.4932899685925981E-2</c:v>
                </c:pt>
                <c:pt idx="30">
                  <c:v>4.7747445519259329E-2</c:v>
                </c:pt>
                <c:pt idx="31">
                  <c:v>5.0657399685925995E-2</c:v>
                </c:pt>
                <c:pt idx="32">
                  <c:v>5.3662762185926006E-2</c:v>
                </c:pt>
                <c:pt idx="33">
                  <c:v>5.6763533019259342E-2</c:v>
                </c:pt>
                <c:pt idx="34">
                  <c:v>5.9959712185925995E-2</c:v>
                </c:pt>
                <c:pt idx="35">
                  <c:v>6.3251299685926007E-2</c:v>
                </c:pt>
                <c:pt idx="36">
                  <c:v>6.6638295519259316E-2</c:v>
                </c:pt>
                <c:pt idx="37">
                  <c:v>7.0120699685925977E-2</c:v>
                </c:pt>
                <c:pt idx="38">
                  <c:v>7.3698512185926005E-2</c:v>
                </c:pt>
                <c:pt idx="39">
                  <c:v>7.7371733019259356E-2</c:v>
                </c:pt>
                <c:pt idx="40">
                  <c:v>8.1140362185926004E-2</c:v>
                </c:pt>
                <c:pt idx="41">
                  <c:v>8.5004399685926019E-2</c:v>
                </c:pt>
                <c:pt idx="42">
                  <c:v>8.8963845519259316E-2</c:v>
                </c:pt>
                <c:pt idx="43">
                  <c:v>9.3018699685925979E-2</c:v>
                </c:pt>
                <c:pt idx="44">
                  <c:v>9.7168962185925967E-2</c:v>
                </c:pt>
                <c:pt idx="45">
                  <c:v>0.10141463301925932</c:v>
                </c:pt>
                <c:pt idx="46">
                  <c:v>0.105755712185926</c:v>
                </c:pt>
                <c:pt idx="47">
                  <c:v>0.11019219968592606</c:v>
                </c:pt>
                <c:pt idx="48">
                  <c:v>0.11472409551925933</c:v>
                </c:pt>
                <c:pt idx="49">
                  <c:v>0.11935139968592597</c:v>
                </c:pt>
                <c:pt idx="50">
                  <c:v>0.12407411218592596</c:v>
                </c:pt>
                <c:pt idx="51">
                  <c:v>0.12889223301925934</c:v>
                </c:pt>
                <c:pt idx="52">
                  <c:v>0.13380576218592602</c:v>
                </c:pt>
                <c:pt idx="53">
                  <c:v>0.138814699685926</c:v>
                </c:pt>
                <c:pt idx="54">
                  <c:v>0.14391904551925933</c:v>
                </c:pt>
                <c:pt idx="55">
                  <c:v>0.14911879968592598</c:v>
                </c:pt>
                <c:pt idx="56">
                  <c:v>0.15441396218592601</c:v>
                </c:pt>
                <c:pt idx="57">
                  <c:v>0.15980453301925931</c:v>
                </c:pt>
                <c:pt idx="58">
                  <c:v>0.16529051218592597</c:v>
                </c:pt>
                <c:pt idx="59">
                  <c:v>0.17087189968592598</c:v>
                </c:pt>
                <c:pt idx="60">
                  <c:v>0.17654869551925936</c:v>
                </c:pt>
                <c:pt idx="61">
                  <c:v>0.18232089968592596</c:v>
                </c:pt>
                <c:pt idx="62">
                  <c:v>0.18818851218592597</c:v>
                </c:pt>
                <c:pt idx="63">
                  <c:v>0.19415153301925928</c:v>
                </c:pt>
                <c:pt idx="64">
                  <c:v>0.20020996218592604</c:v>
                </c:pt>
                <c:pt idx="65">
                  <c:v>0.20636379968592602</c:v>
                </c:pt>
                <c:pt idx="66">
                  <c:v>0.21261304551925939</c:v>
                </c:pt>
                <c:pt idx="67">
                  <c:v>0.21895769968592596</c:v>
                </c:pt>
                <c:pt idx="68">
                  <c:v>0.225397762185926</c:v>
                </c:pt>
                <c:pt idx="69">
                  <c:v>0.23193323301925939</c:v>
                </c:pt>
                <c:pt idx="70">
                  <c:v>0.23856411218592599</c:v>
                </c:pt>
                <c:pt idx="71">
                  <c:v>0.245290399685926</c:v>
                </c:pt>
                <c:pt idx="72">
                  <c:v>0.25211209551925923</c:v>
                </c:pt>
                <c:pt idx="73">
                  <c:v>0.25902919968592591</c:v>
                </c:pt>
                <c:pt idx="74">
                  <c:v>0.26604171218592593</c:v>
                </c:pt>
                <c:pt idx="75">
                  <c:v>0.27314963301925926</c:v>
                </c:pt>
                <c:pt idx="76">
                  <c:v>0.28035296218592609</c:v>
                </c:pt>
                <c:pt idx="77">
                  <c:v>0.28765169968592602</c:v>
                </c:pt>
                <c:pt idx="78">
                  <c:v>0.29504584551925944</c:v>
                </c:pt>
                <c:pt idx="79">
                  <c:v>0.30253539968592602</c:v>
                </c:pt>
                <c:pt idx="80">
                  <c:v>0.31012036218592604</c:v>
                </c:pt>
                <c:pt idx="81">
                  <c:v>0.31780073301925937</c:v>
                </c:pt>
                <c:pt idx="82">
                  <c:v>0.32557651218592609</c:v>
                </c:pt>
                <c:pt idx="83">
                  <c:v>0.33344769968592608</c:v>
                </c:pt>
                <c:pt idx="84">
                  <c:v>0.34141429551925928</c:v>
                </c:pt>
                <c:pt idx="85">
                  <c:v>0.34947629968592603</c:v>
                </c:pt>
                <c:pt idx="86">
                  <c:v>0.35763371218592599</c:v>
                </c:pt>
                <c:pt idx="87">
                  <c:v>0.36588653301925927</c:v>
                </c:pt>
                <c:pt idx="88">
                  <c:v>0.374234762185926</c:v>
                </c:pt>
                <c:pt idx="89">
                  <c:v>0.3826783996859261</c:v>
                </c:pt>
                <c:pt idx="90">
                  <c:v>0.39121744551925924</c:v>
                </c:pt>
                <c:pt idx="91">
                  <c:v>0.39985189968592605</c:v>
                </c:pt>
                <c:pt idx="92">
                  <c:v>0.40858176218592607</c:v>
                </c:pt>
                <c:pt idx="93">
                  <c:v>0.4174070330192593</c:v>
                </c:pt>
                <c:pt idx="94">
                  <c:v>0.42632771218592619</c:v>
                </c:pt>
                <c:pt idx="95">
                  <c:v>0.43534379968592596</c:v>
                </c:pt>
                <c:pt idx="96">
                  <c:v>0.44445529551925922</c:v>
                </c:pt>
                <c:pt idx="97">
                  <c:v>0.4536621996859258</c:v>
                </c:pt>
                <c:pt idx="98">
                  <c:v>0.46296451218592594</c:v>
                </c:pt>
                <c:pt idx="99">
                  <c:v>0.47236223301925906</c:v>
                </c:pt>
                <c:pt idx="100">
                  <c:v>0.48185536218592578</c:v>
                </c:pt>
                <c:pt idx="101">
                  <c:v>0.49144389968592594</c:v>
                </c:pt>
                <c:pt idx="102">
                  <c:v>0.50112784551925926</c:v>
                </c:pt>
                <c:pt idx="103">
                  <c:v>0.51090719968592602</c:v>
                </c:pt>
                <c:pt idx="104">
                  <c:v>0.52078196218592598</c:v>
                </c:pt>
                <c:pt idx="105">
                  <c:v>0.53075213301925939</c:v>
                </c:pt>
                <c:pt idx="106">
                  <c:v>0.540817712185926</c:v>
                </c:pt>
                <c:pt idx="107">
                  <c:v>0.55097869968592605</c:v>
                </c:pt>
                <c:pt idx="108">
                  <c:v>0.56123509551925954</c:v>
                </c:pt>
                <c:pt idx="109">
                  <c:v>0.57158689968592613</c:v>
                </c:pt>
                <c:pt idx="110">
                  <c:v>0.58203411218592604</c:v>
                </c:pt>
                <c:pt idx="111">
                  <c:v>0.59257673301925939</c:v>
                </c:pt>
                <c:pt idx="112">
                  <c:v>0.60321476218592618</c:v>
                </c:pt>
                <c:pt idx="113">
                  <c:v>0.61394819968592618</c:v>
                </c:pt>
                <c:pt idx="114">
                  <c:v>0.62477704551925928</c:v>
                </c:pt>
                <c:pt idx="115">
                  <c:v>0.63570129968592615</c:v>
                </c:pt>
                <c:pt idx="116">
                  <c:v>0.6467209621859259</c:v>
                </c:pt>
                <c:pt idx="117">
                  <c:v>0.65783603301925919</c:v>
                </c:pt>
                <c:pt idx="118">
                  <c:v>0.66904651218592603</c:v>
                </c:pt>
                <c:pt idx="119">
                  <c:v>0.68035239968592598</c:v>
                </c:pt>
                <c:pt idx="120">
                  <c:v>0.69175369551925947</c:v>
                </c:pt>
                <c:pt idx="121">
                  <c:v>0.70325039968592595</c:v>
                </c:pt>
                <c:pt idx="122">
                  <c:v>0.71484251218592576</c:v>
                </c:pt>
                <c:pt idx="123">
                  <c:v>0.72653003301925922</c:v>
                </c:pt>
                <c:pt idx="124">
                  <c:v>0.73831296218592601</c:v>
                </c:pt>
                <c:pt idx="125">
                  <c:v>0.75019129968592602</c:v>
                </c:pt>
                <c:pt idx="126">
                  <c:v>0.76216504551925923</c:v>
                </c:pt>
                <c:pt idx="127">
                  <c:v>0.77423419968592622</c:v>
                </c:pt>
                <c:pt idx="128">
                  <c:v>0.78639876218592608</c:v>
                </c:pt>
                <c:pt idx="129">
                  <c:v>0.79865873301925927</c:v>
                </c:pt>
                <c:pt idx="130">
                  <c:v>0.81101411218592623</c:v>
                </c:pt>
                <c:pt idx="131">
                  <c:v>0.82346489968592618</c:v>
                </c:pt>
                <c:pt idx="132">
                  <c:v>0.83601109551925956</c:v>
                </c:pt>
                <c:pt idx="133">
                  <c:v>0.84865269968592605</c:v>
                </c:pt>
                <c:pt idx="134">
                  <c:v>0.86138971218592564</c:v>
                </c:pt>
                <c:pt idx="135">
                  <c:v>0.87422213301925955</c:v>
                </c:pt>
                <c:pt idx="136">
                  <c:v>0.8871499621859259</c:v>
                </c:pt>
                <c:pt idx="137">
                  <c:v>0.90017319968592602</c:v>
                </c:pt>
                <c:pt idx="138">
                  <c:v>0.91329184551925968</c:v>
                </c:pt>
                <c:pt idx="139">
                  <c:v>0.92650589968592612</c:v>
                </c:pt>
                <c:pt idx="140">
                  <c:v>0.9398153621859261</c:v>
                </c:pt>
                <c:pt idx="141">
                  <c:v>0.95322023301925929</c:v>
                </c:pt>
                <c:pt idx="142">
                  <c:v>0.96672051218592581</c:v>
                </c:pt>
                <c:pt idx="143">
                  <c:v>0.98031619968592576</c:v>
                </c:pt>
                <c:pt idx="144">
                  <c:v>0.99400729551925893</c:v>
                </c:pt>
                <c:pt idx="145">
                  <c:v>1.0077937996859261</c:v>
                </c:pt>
                <c:pt idx="146">
                  <c:v>1.0216757121859259</c:v>
                </c:pt>
                <c:pt idx="147">
                  <c:v>1.0356530330192595</c:v>
                </c:pt>
                <c:pt idx="148">
                  <c:v>1.0497257621859255</c:v>
                </c:pt>
                <c:pt idx="149">
                  <c:v>1.063893899685926</c:v>
                </c:pt>
                <c:pt idx="150">
                  <c:v>1.0781574455192593</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36.275111727538778</c:v>
                </c:pt>
                <c:pt idx="2">
                  <c:v>53.008333491422924</c:v>
                </c:pt>
                <c:pt idx="3">
                  <c:v>62.636070406046088</c:v>
                </c:pt>
                <c:pt idx="4">
                  <c:v>68.888866175556103</c:v>
                </c:pt>
                <c:pt idx="5">
                  <c:v>73.274730843862358</c:v>
                </c:pt>
                <c:pt idx="6">
                  <c:v>76.519718181932291</c:v>
                </c:pt>
                <c:pt idx="7">
                  <c:v>79.016601891782486</c:v>
                </c:pt>
                <c:pt idx="8">
                  <c:v>80.996421197833044</c:v>
                </c:pt>
                <c:pt idx="9">
                  <c:v>82.60395868348769</c:v>
                </c:pt>
                <c:pt idx="10">
                  <c:v>83.934557929549712</c:v>
                </c:pt>
                <c:pt idx="11">
                  <c:v>85.053566197851694</c:v>
                </c:pt>
                <c:pt idx="12">
                  <c:v>86.007270786976903</c:v>
                </c:pt>
                <c:pt idx="13">
                  <c:v>86.829375827961385</c:v>
                </c:pt>
                <c:pt idx="14">
                  <c:v>87.545006082609291</c:v>
                </c:pt>
                <c:pt idx="15">
                  <c:v>88.173273459548966</c:v>
                </c:pt>
                <c:pt idx="16">
                  <c:v>88.728974214293345</c:v>
                </c:pt>
                <c:pt idx="17">
                  <c:v>89.223742001611967</c:v>
                </c:pt>
                <c:pt idx="18">
                  <c:v>89.666849994505881</c:v>
                </c:pt>
                <c:pt idx="19">
                  <c:v>90.065780662490724</c:v>
                </c:pt>
                <c:pt idx="20">
                  <c:v>90.426638109345632</c:v>
                </c:pt>
                <c:pt idx="21">
                  <c:v>90.754451490267584</c:v>
                </c:pt>
                <c:pt idx="22">
                  <c:v>91.053401660027291</c:v>
                </c:pt>
                <c:pt idx="23">
                  <c:v>91.326992796165044</c:v>
                </c:pt>
                <c:pt idx="24">
                  <c:v>91.578183976388061</c:v>
                </c:pt>
                <c:pt idx="25">
                  <c:v>91.809491203550792</c:v>
                </c:pt>
                <c:pt idx="26">
                  <c:v>92.02306734255508</c:v>
                </c:pt>
                <c:pt idx="27">
                  <c:v>92.220765353873475</c:v>
                </c:pt>
                <c:pt idx="28">
                  <c:v>92.404188758658051</c:v>
                </c:pt>
                <c:pt idx="29">
                  <c:v>92.574732245469562</c:v>
                </c:pt>
                <c:pt idx="30">
                  <c:v>92.733614594592268</c:v>
                </c:pt>
                <c:pt idx="31">
                  <c:v>92.881905563782325</c:v>
                </c:pt>
                <c:pt idx="32">
                  <c:v>93.020547989229158</c:v>
                </c:pt>
                <c:pt idx="33">
                  <c:v>93.150376066570374</c:v>
                </c:pt>
                <c:pt idx="34">
                  <c:v>93.272130560674753</c:v>
                </c:pt>
                <c:pt idx="35">
                  <c:v>93.386471529762986</c:v>
                </c:pt>
                <c:pt idx="36">
                  <c:v>93.493989025223243</c:v>
                </c:pt>
                <c:pt idx="37">
                  <c:v>93.595212133142041</c:v>
                </c:pt>
                <c:pt idx="38">
                  <c:v>93.690616649839924</c:v>
                </c:pt>
                <c:pt idx="39">
                  <c:v>93.780631626268672</c:v>
                </c:pt>
                <c:pt idx="40">
                  <c:v>93.865644971085558</c:v>
                </c:pt>
                <c:pt idx="41">
                  <c:v>93.946008266669082</c:v>
                </c:pt>
                <c:pt idx="42">
                  <c:v>94.02204092410912</c:v>
                </c:pt>
                <c:pt idx="43">
                  <c:v>94.094033780655579</c:v>
                </c:pt>
                <c:pt idx="44">
                  <c:v>94.162252224999051</c:v>
                </c:pt>
                <c:pt idx="45">
                  <c:v>94.226938921137474</c:v>
                </c:pt>
                <c:pt idx="46">
                  <c:v>94.288316189718529</c:v>
                </c:pt>
                <c:pt idx="47">
                  <c:v>94.346588096077681</c:v>
                </c:pt>
                <c:pt idx="48">
                  <c:v>94.401942286270113</c:v>
                </c:pt>
                <c:pt idx="49">
                  <c:v>94.454551605881051</c:v>
                </c:pt>
                <c:pt idx="50">
                  <c:v>94.504575531017494</c:v>
                </c:pt>
                <c:pt idx="51">
                  <c:v>94.552161436421827</c:v>
                </c:pt>
                <c:pt idx="52">
                  <c:v>94.597445721934037</c:v>
                </c:pt>
                <c:pt idx="53">
                  <c:v>94.640554815424736</c:v>
                </c:pt>
                <c:pt idx="54">
                  <c:v>94.681606067719599</c:v>
                </c:pt>
                <c:pt idx="55">
                  <c:v>94.720708552846148</c:v>
                </c:pt>
                <c:pt idx="56">
                  <c:v>94.757963785086346</c:v>
                </c:pt>
                <c:pt idx="57">
                  <c:v>94.79346636275335</c:v>
                </c:pt>
                <c:pt idx="58">
                  <c:v>94.827304547282225</c:v>
                </c:pt>
                <c:pt idx="59">
                  <c:v>94.85956078509281</c:v>
                </c:pt>
                <c:pt idx="60">
                  <c:v>94.89031217871559</c:v>
                </c:pt>
                <c:pt idx="61">
                  <c:v>94.919630912843829</c:v>
                </c:pt>
                <c:pt idx="62">
                  <c:v>94.947584640264125</c:v>
                </c:pt>
                <c:pt idx="63">
                  <c:v>94.974236832005161</c:v>
                </c:pt>
                <c:pt idx="64">
                  <c:v>94.999647095516139</c:v>
                </c:pt>
                <c:pt idx="65">
                  <c:v>95.023871464229686</c:v>
                </c:pt>
                <c:pt idx="66">
                  <c:v>95.046962661467006</c:v>
                </c:pt>
                <c:pt idx="67">
                  <c:v>95.068970341299291</c:v>
                </c:pt>
                <c:pt idx="68">
                  <c:v>95.0899413086793</c:v>
                </c:pt>
                <c:pt idx="69">
                  <c:v>95.109919720894965</c:v>
                </c:pt>
                <c:pt idx="70">
                  <c:v>95.128947272168091</c:v>
                </c:pt>
                <c:pt idx="71">
                  <c:v>95.14706336302126</c:v>
                </c:pt>
                <c:pt idx="72">
                  <c:v>95.164305255858665</c:v>
                </c:pt>
                <c:pt idx="73">
                  <c:v>95.180708218052985</c:v>
                </c:pt>
                <c:pt idx="74">
                  <c:v>95.196305653693301</c:v>
                </c:pt>
                <c:pt idx="75">
                  <c:v>95.211129225028628</c:v>
                </c:pt>
                <c:pt idx="76">
                  <c:v>95.225208964535128</c:v>
                </c:pt>
                <c:pt idx="77">
                  <c:v>95.238573378441288</c:v>
                </c:pt>
                <c:pt idx="78">
                  <c:v>95.251249542460499</c:v>
                </c:pt>
                <c:pt idx="79">
                  <c:v>95.263263190407514</c:v>
                </c:pt>
                <c:pt idx="80">
                  <c:v>95.274638796307769</c:v>
                </c:pt>
                <c:pt idx="81">
                  <c:v>95.285399650550957</c:v>
                </c:pt>
                <c:pt idx="82">
                  <c:v>95.29556793058606</c:v>
                </c:pt>
                <c:pt idx="83">
                  <c:v>95.305164766609664</c:v>
                </c:pt>
                <c:pt idx="84">
                  <c:v>95.314210302655795</c:v>
                </c:pt>
                <c:pt idx="85">
                  <c:v>95.322723753459044</c:v>
                </c:pt>
                <c:pt idx="86">
                  <c:v>95.330723457427695</c:v>
                </c:pt>
                <c:pt idx="87">
                  <c:v>95.338226926034409</c:v>
                </c:pt>
                <c:pt idx="88">
                  <c:v>95.345250889903539</c:v>
                </c:pt>
                <c:pt idx="89">
                  <c:v>95.351811341850265</c:v>
                </c:pt>
                <c:pt idx="90">
                  <c:v>95.357923577103875</c:v>
                </c:pt>
                <c:pt idx="91">
                  <c:v>95.363602230928208</c:v>
                </c:pt>
                <c:pt idx="92">
                  <c:v>95.368861313833335</c:v>
                </c:pt>
                <c:pt idx="93">
                  <c:v>95.373714244556709</c:v>
                </c:pt>
                <c:pt idx="94">
                  <c:v>95.37817388097676</c:v>
                </c:pt>
                <c:pt idx="95">
                  <c:v>95.382252549108685</c:v>
                </c:pt>
                <c:pt idx="96">
                  <c:v>95.385962070319792</c:v>
                </c:pt>
                <c:pt idx="97">
                  <c:v>95.38931378689071</c:v>
                </c:pt>
                <c:pt idx="98">
                  <c:v>95.3923185860384</c:v>
                </c:pt>
                <c:pt idx="99">
                  <c:v>95.394986922508096</c:v>
                </c:pt>
                <c:pt idx="100">
                  <c:v>95.397328839832582</c:v>
                </c:pt>
                <c:pt idx="101">
                  <c:v>95.399353990349553</c:v>
                </c:pt>
                <c:pt idx="102">
                  <c:v>95.401071654061013</c:v>
                </c:pt>
                <c:pt idx="103">
                  <c:v>95.402490756411922</c:v>
                </c:pt>
                <c:pt idx="104">
                  <c:v>95.40361988506001</c:v>
                </c:pt>
                <c:pt idx="105">
                  <c:v>95.404467305702497</c:v>
                </c:pt>
                <c:pt idx="106">
                  <c:v>95.405040977021244</c:v>
                </c:pt>
                <c:pt idx="107">
                  <c:v>95.405348564803262</c:v>
                </c:pt>
                <c:pt idx="108">
                  <c:v>95.405397455288693</c:v>
                </c:pt>
                <c:pt idx="109">
                  <c:v>95.405194767795734</c:v>
                </c:pt>
                <c:pt idx="110">
                  <c:v>95.404747366667181</c:v>
                </c:pt>
                <c:pt idx="111">
                  <c:v>95.404061872581394</c:v>
                </c:pt>
                <c:pt idx="112">
                  <c:v>95.403144673266056</c:v>
                </c:pt>
                <c:pt idx="113">
                  <c:v>95.402001933651903</c:v>
                </c:pt>
                <c:pt idx="114">
                  <c:v>95.400639605499734</c:v>
                </c:pt>
                <c:pt idx="115">
                  <c:v>95.399063436532671</c:v>
                </c:pt>
                <c:pt idx="116">
                  <c:v>95.397278979102737</c:v>
                </c:pt>
                <c:pt idx="117">
                  <c:v>95.395291598419703</c:v>
                </c:pt>
                <c:pt idx="118">
                  <c:v>95.393106480367294</c:v>
                </c:pt>
                <c:pt idx="119">
                  <c:v>95.390728638930895</c:v>
                </c:pt>
                <c:pt idx="120">
                  <c:v>95.388162923259188</c:v>
                </c:pt>
                <c:pt idx="121">
                  <c:v>95.38541402438058</c:v>
                </c:pt>
                <c:pt idx="122">
                  <c:v>95.382486481593617</c:v>
                </c:pt>
                <c:pt idx="123">
                  <c:v>95.379384688550331</c:v>
                </c:pt>
                <c:pt idx="124">
                  <c:v>95.376112899048891</c:v>
                </c:pt>
                <c:pt idx="125">
                  <c:v>95.372675232552211</c:v>
                </c:pt>
                <c:pt idx="126">
                  <c:v>95.369075679447249</c:v>
                </c:pt>
                <c:pt idx="127">
                  <c:v>95.36531810605895</c:v>
                </c:pt>
                <c:pt idx="128">
                  <c:v>95.361406259432613</c:v>
                </c:pt>
                <c:pt idx="129">
                  <c:v>95.357343771896382</c:v>
                </c:pt>
                <c:pt idx="130">
                  <c:v>95.353134165416179</c:v>
                </c:pt>
                <c:pt idx="131">
                  <c:v>95.348780855753589</c:v>
                </c:pt>
                <c:pt idx="132">
                  <c:v>95.344287156437218</c:v>
                </c:pt>
                <c:pt idx="133">
                  <c:v>95.339656282557186</c:v>
                </c:pt>
                <c:pt idx="134">
                  <c:v>95.334891354391843</c:v>
                </c:pt>
                <c:pt idx="135">
                  <c:v>95.329995400875347</c:v>
                </c:pt>
                <c:pt idx="136">
                  <c:v>95.324971362914141</c:v>
                </c:pt>
                <c:pt idx="137">
                  <c:v>95.319822096559946</c:v>
                </c:pt>
                <c:pt idx="138">
                  <c:v>95.314550376046554</c:v>
                </c:pt>
                <c:pt idx="139">
                  <c:v>95.309158896697127</c:v>
                </c:pt>
                <c:pt idx="140">
                  <c:v>95.303650277708357</c:v>
                </c:pt>
                <c:pt idx="141">
                  <c:v>95.298027064817575</c:v>
                </c:pt>
                <c:pt idx="142">
                  <c:v>95.29229173285853</c:v>
                </c:pt>
                <c:pt idx="143">
                  <c:v>95.286446688211299</c:v>
                </c:pt>
                <c:pt idx="144">
                  <c:v>95.280494271151156</c:v>
                </c:pt>
                <c:pt idx="145">
                  <c:v>95.274436758101416</c:v>
                </c:pt>
                <c:pt idx="146">
                  <c:v>95.268276363794854</c:v>
                </c:pt>
                <c:pt idx="147">
                  <c:v>95.262015243347875</c:v>
                </c:pt>
                <c:pt idx="148">
                  <c:v>95.255655494251542</c:v>
                </c:pt>
                <c:pt idx="149">
                  <c:v>95.249199158283361</c:v>
                </c:pt>
                <c:pt idx="150">
                  <c:v>95.242648223343423</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9.9573016348541744E-3</c:v>
                </c:pt>
                <c:pt idx="1">
                  <c:v>4.1792932645653348E-2</c:v>
                </c:pt>
                <c:pt idx="2">
                  <c:v>7.3825919212008081E-2</c:v>
                </c:pt>
                <c:pt idx="3">
                  <c:v>0.10605626133391836</c:v>
                </c:pt>
                <c:pt idx="4">
                  <c:v>0.13848395901138419</c:v>
                </c:pt>
                <c:pt idx="5">
                  <c:v>0.17110901224440561</c:v>
                </c:pt>
                <c:pt idx="6">
                  <c:v>0.20393142103298256</c:v>
                </c:pt>
                <c:pt idx="7">
                  <c:v>0.23695118537711507</c:v>
                </c:pt>
                <c:pt idx="8">
                  <c:v>0.27016830527680308</c:v>
                </c:pt>
                <c:pt idx="9">
                  <c:v>0.3035827807320467</c:v>
                </c:pt>
                <c:pt idx="10">
                  <c:v>0.33719461174284593</c:v>
                </c:pt>
                <c:pt idx="11">
                  <c:v>0.37100379830920066</c:v>
                </c:pt>
                <c:pt idx="12">
                  <c:v>0.40501034043111095</c:v>
                </c:pt>
                <c:pt idx="13">
                  <c:v>0.43921423810857674</c:v>
                </c:pt>
                <c:pt idx="14">
                  <c:v>0.47361549134159819</c:v>
                </c:pt>
                <c:pt idx="15">
                  <c:v>0.50821410013017509</c:v>
                </c:pt>
                <c:pt idx="16">
                  <c:v>0.54301006447430755</c:v>
                </c:pt>
                <c:pt idx="17">
                  <c:v>0.57800338437399557</c:v>
                </c:pt>
                <c:pt idx="18">
                  <c:v>0.61319405982923925</c:v>
                </c:pt>
                <c:pt idx="19">
                  <c:v>0.64858209084003848</c:v>
                </c:pt>
                <c:pt idx="20">
                  <c:v>0.68416747740639328</c:v>
                </c:pt>
                <c:pt idx="21">
                  <c:v>0.7199502195283034</c:v>
                </c:pt>
                <c:pt idx="22">
                  <c:v>0.75593031720576942</c:v>
                </c:pt>
                <c:pt idx="23">
                  <c:v>0.79210777043879066</c:v>
                </c:pt>
                <c:pt idx="24">
                  <c:v>0.82848257922736768</c:v>
                </c:pt>
                <c:pt idx="25">
                  <c:v>0.86505474357150003</c:v>
                </c:pt>
                <c:pt idx="26">
                  <c:v>0.90182426347118816</c:v>
                </c:pt>
                <c:pt idx="27">
                  <c:v>0.93879113892643185</c:v>
                </c:pt>
                <c:pt idx="28">
                  <c:v>0.9759553699372312</c:v>
                </c:pt>
                <c:pt idx="29">
                  <c:v>1.0133169565035856</c:v>
                </c:pt>
                <c:pt idx="30">
                  <c:v>1.050875898625496</c:v>
                </c:pt>
                <c:pt idx="31">
                  <c:v>1.0886321963029617</c:v>
                </c:pt>
                <c:pt idx="32">
                  <c:v>1.1265858495359831</c:v>
                </c:pt>
                <c:pt idx="33">
                  <c:v>1.1647368583245603</c:v>
                </c:pt>
                <c:pt idx="34">
                  <c:v>1.2030852226686926</c:v>
                </c:pt>
                <c:pt idx="35">
                  <c:v>1.2416309425683809</c:v>
                </c:pt>
                <c:pt idx="36">
                  <c:v>1.2803740180236243</c:v>
                </c:pt>
                <c:pt idx="37">
                  <c:v>1.3193144490344235</c:v>
                </c:pt>
                <c:pt idx="38">
                  <c:v>1.3584522356007784</c:v>
                </c:pt>
                <c:pt idx="39">
                  <c:v>1.3977873777226886</c:v>
                </c:pt>
                <c:pt idx="40">
                  <c:v>1.4373198754001544</c:v>
                </c:pt>
                <c:pt idx="41">
                  <c:v>1.4770497286331761</c:v>
                </c:pt>
                <c:pt idx="42">
                  <c:v>1.5169769374217525</c:v>
                </c:pt>
                <c:pt idx="43">
                  <c:v>1.5571015017658851</c:v>
                </c:pt>
                <c:pt idx="44">
                  <c:v>1.5974234216655734</c:v>
                </c:pt>
                <c:pt idx="45">
                  <c:v>1.6379426971208171</c:v>
                </c:pt>
                <c:pt idx="46">
                  <c:v>1.678659328131616</c:v>
                </c:pt>
                <c:pt idx="47">
                  <c:v>1.719573314697971</c:v>
                </c:pt>
                <c:pt idx="48">
                  <c:v>1.7606846568198813</c:v>
                </c:pt>
                <c:pt idx="49">
                  <c:v>1.8019933544973468</c:v>
                </c:pt>
                <c:pt idx="50">
                  <c:v>1.8434994077303681</c:v>
                </c:pt>
                <c:pt idx="51">
                  <c:v>1.8852028165189454</c:v>
                </c:pt>
                <c:pt idx="52">
                  <c:v>1.9271035808630779</c:v>
                </c:pt>
                <c:pt idx="53">
                  <c:v>1.9692017007627658</c:v>
                </c:pt>
                <c:pt idx="54">
                  <c:v>2.0114971762180098</c:v>
                </c:pt>
                <c:pt idx="55">
                  <c:v>2.0539900072288089</c:v>
                </c:pt>
                <c:pt idx="56">
                  <c:v>2.096680193795164</c:v>
                </c:pt>
                <c:pt idx="57">
                  <c:v>2.1395677359170739</c:v>
                </c:pt>
                <c:pt idx="58">
                  <c:v>2.1826526335945391</c:v>
                </c:pt>
                <c:pt idx="59">
                  <c:v>2.2259348868275612</c:v>
                </c:pt>
                <c:pt idx="60">
                  <c:v>2.2694144956161377</c:v>
                </c:pt>
                <c:pt idx="61">
                  <c:v>2.3130914599602699</c:v>
                </c:pt>
                <c:pt idx="62">
                  <c:v>2.3569657798599581</c:v>
                </c:pt>
                <c:pt idx="63">
                  <c:v>2.4010374553152021</c:v>
                </c:pt>
                <c:pt idx="64">
                  <c:v>2.4453064863260012</c:v>
                </c:pt>
                <c:pt idx="65">
                  <c:v>2.489772872892356</c:v>
                </c:pt>
                <c:pt idx="66">
                  <c:v>2.5344366150142661</c:v>
                </c:pt>
                <c:pt idx="67">
                  <c:v>2.5792977126917318</c:v>
                </c:pt>
                <c:pt idx="68">
                  <c:v>2.6243561659247532</c:v>
                </c:pt>
                <c:pt idx="69">
                  <c:v>2.6696119747133307</c:v>
                </c:pt>
                <c:pt idx="70">
                  <c:v>2.7150651390574634</c:v>
                </c:pt>
                <c:pt idx="71">
                  <c:v>2.7607156589571513</c:v>
                </c:pt>
                <c:pt idx="72">
                  <c:v>2.806563534412394</c:v>
                </c:pt>
                <c:pt idx="73">
                  <c:v>2.8526087654231937</c:v>
                </c:pt>
                <c:pt idx="74">
                  <c:v>2.8988513519895482</c:v>
                </c:pt>
                <c:pt idx="75">
                  <c:v>2.9452912941114584</c:v>
                </c:pt>
                <c:pt idx="76">
                  <c:v>2.9919285917889251</c:v>
                </c:pt>
                <c:pt idx="77">
                  <c:v>3.0387632450219462</c:v>
                </c:pt>
                <c:pt idx="78">
                  <c:v>3.0857952538105229</c:v>
                </c:pt>
                <c:pt idx="79">
                  <c:v>3.1330246181546553</c:v>
                </c:pt>
                <c:pt idx="80">
                  <c:v>3.1804513380543442</c:v>
                </c:pt>
                <c:pt idx="81">
                  <c:v>3.228075413509587</c:v>
                </c:pt>
                <c:pt idx="82">
                  <c:v>3.2758968445203864</c:v>
                </c:pt>
                <c:pt idx="83">
                  <c:v>3.3239156310867415</c:v>
                </c:pt>
                <c:pt idx="84">
                  <c:v>3.3721317732086513</c:v>
                </c:pt>
                <c:pt idx="85">
                  <c:v>3.4205452708861168</c:v>
                </c:pt>
                <c:pt idx="86">
                  <c:v>3.469156124119138</c:v>
                </c:pt>
                <c:pt idx="87">
                  <c:v>3.5179643329077153</c:v>
                </c:pt>
                <c:pt idx="88">
                  <c:v>3.5669698972518482</c:v>
                </c:pt>
                <c:pt idx="89">
                  <c:v>3.6161728171515364</c:v>
                </c:pt>
                <c:pt idx="90">
                  <c:v>3.6655730926067802</c:v>
                </c:pt>
                <c:pt idx="91">
                  <c:v>3.7151707236175793</c:v>
                </c:pt>
                <c:pt idx="92">
                  <c:v>3.7649657101839331</c:v>
                </c:pt>
                <c:pt idx="93">
                  <c:v>3.8149580523058435</c:v>
                </c:pt>
                <c:pt idx="94">
                  <c:v>3.8651477499833105</c:v>
                </c:pt>
                <c:pt idx="95">
                  <c:v>3.9155348032163309</c:v>
                </c:pt>
                <c:pt idx="96">
                  <c:v>3.9661192120049087</c:v>
                </c:pt>
                <c:pt idx="97">
                  <c:v>4.0169009763490404</c:v>
                </c:pt>
                <c:pt idx="98">
                  <c:v>4.0678800962487287</c:v>
                </c:pt>
                <c:pt idx="99">
                  <c:v>4.1190565717039709</c:v>
                </c:pt>
                <c:pt idx="100">
                  <c:v>4.1704304027147705</c:v>
                </c:pt>
                <c:pt idx="101">
                  <c:v>4.2220015892811267</c:v>
                </c:pt>
                <c:pt idx="102">
                  <c:v>4.2737701314030367</c:v>
                </c:pt>
                <c:pt idx="103">
                  <c:v>4.3257360290805025</c:v>
                </c:pt>
                <c:pt idx="104">
                  <c:v>4.3778992823135239</c:v>
                </c:pt>
                <c:pt idx="105">
                  <c:v>4.4302598911021001</c:v>
                </c:pt>
                <c:pt idx="106">
                  <c:v>4.4828178554462337</c:v>
                </c:pt>
                <c:pt idx="107">
                  <c:v>4.5355731753459212</c:v>
                </c:pt>
                <c:pt idx="108">
                  <c:v>4.5885258508011653</c:v>
                </c:pt>
                <c:pt idx="109">
                  <c:v>4.6416758818119641</c:v>
                </c:pt>
                <c:pt idx="110">
                  <c:v>4.6950232683783195</c:v>
                </c:pt>
                <c:pt idx="111">
                  <c:v>4.7485680105002288</c:v>
                </c:pt>
                <c:pt idx="112">
                  <c:v>4.8023101081776955</c:v>
                </c:pt>
                <c:pt idx="113">
                  <c:v>4.8562495614107162</c:v>
                </c:pt>
                <c:pt idx="114">
                  <c:v>4.9103863701992942</c:v>
                </c:pt>
                <c:pt idx="115">
                  <c:v>4.9647205345434262</c:v>
                </c:pt>
                <c:pt idx="116">
                  <c:v>5.0192520544431121</c:v>
                </c:pt>
                <c:pt idx="117">
                  <c:v>5.0739809298983571</c:v>
                </c:pt>
                <c:pt idx="118">
                  <c:v>5.1289071609091579</c:v>
                </c:pt>
                <c:pt idx="119">
                  <c:v>5.1840307474755107</c:v>
                </c:pt>
                <c:pt idx="120">
                  <c:v>5.2393516895974219</c:v>
                </c:pt>
                <c:pt idx="121">
                  <c:v>5.294869987274887</c:v>
                </c:pt>
                <c:pt idx="122">
                  <c:v>5.3505856405079086</c:v>
                </c:pt>
                <c:pt idx="123">
                  <c:v>5.406498649296485</c:v>
                </c:pt>
                <c:pt idx="124">
                  <c:v>5.462609013640618</c:v>
                </c:pt>
                <c:pt idx="125">
                  <c:v>5.5189167335403067</c:v>
                </c:pt>
                <c:pt idx="126">
                  <c:v>5.5754218089955501</c:v>
                </c:pt>
                <c:pt idx="127">
                  <c:v>5.63212424000635</c:v>
                </c:pt>
                <c:pt idx="128">
                  <c:v>5.6890240265727039</c:v>
                </c:pt>
                <c:pt idx="129">
                  <c:v>5.7461211686946143</c:v>
                </c:pt>
                <c:pt idx="130">
                  <c:v>5.8034156663720804</c:v>
                </c:pt>
                <c:pt idx="131">
                  <c:v>5.8609075196051021</c:v>
                </c:pt>
                <c:pt idx="132">
                  <c:v>5.9185967283936787</c:v>
                </c:pt>
                <c:pt idx="133">
                  <c:v>5.97648329273781</c:v>
                </c:pt>
                <c:pt idx="134">
                  <c:v>6.0345672126374978</c:v>
                </c:pt>
                <c:pt idx="135">
                  <c:v>6.0928484880927432</c:v>
                </c:pt>
                <c:pt idx="136">
                  <c:v>6.1513271191035415</c:v>
                </c:pt>
                <c:pt idx="137">
                  <c:v>6.2100031056698963</c:v>
                </c:pt>
                <c:pt idx="138">
                  <c:v>6.2688764477918077</c:v>
                </c:pt>
                <c:pt idx="139">
                  <c:v>6.3279471454692731</c:v>
                </c:pt>
                <c:pt idx="140">
                  <c:v>6.387215198702294</c:v>
                </c:pt>
                <c:pt idx="141">
                  <c:v>6.4466806074908707</c:v>
                </c:pt>
                <c:pt idx="142">
                  <c:v>6.5063433718350039</c:v>
                </c:pt>
                <c:pt idx="143">
                  <c:v>6.566203491734691</c:v>
                </c:pt>
                <c:pt idx="144">
                  <c:v>6.6262609671899337</c:v>
                </c:pt>
                <c:pt idx="145">
                  <c:v>6.6865157982007331</c:v>
                </c:pt>
                <c:pt idx="146">
                  <c:v>6.746967984767088</c:v>
                </c:pt>
                <c:pt idx="147">
                  <c:v>6.8076175268889987</c:v>
                </c:pt>
                <c:pt idx="148">
                  <c:v>6.8684644245664641</c:v>
                </c:pt>
                <c:pt idx="149">
                  <c:v>6.929508677799487</c:v>
                </c:pt>
                <c:pt idx="150">
                  <c:v>6.9907502865880637</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4.0112864609650439E-2</c:v>
                </c:pt>
                <c:pt idx="1">
                  <c:v>4.2281397942983766E-2</c:v>
                </c:pt>
                <c:pt idx="2">
                  <c:v>4.4506997942983774E-2</c:v>
                </c:pt>
                <c:pt idx="3">
                  <c:v>4.6789664609650443E-2</c:v>
                </c:pt>
                <c:pt idx="4">
                  <c:v>4.9129397942983766E-2</c:v>
                </c:pt>
                <c:pt idx="5">
                  <c:v>5.152619794298377E-2</c:v>
                </c:pt>
                <c:pt idx="6">
                  <c:v>5.3980064609650442E-2</c:v>
                </c:pt>
                <c:pt idx="7">
                  <c:v>5.6490997942983762E-2</c:v>
                </c:pt>
                <c:pt idx="8">
                  <c:v>5.9058997942983776E-2</c:v>
                </c:pt>
                <c:pt idx="9">
                  <c:v>6.1684064609650424E-2</c:v>
                </c:pt>
                <c:pt idx="10">
                  <c:v>6.4366197942983761E-2</c:v>
                </c:pt>
                <c:pt idx="11">
                  <c:v>6.7105397942983772E-2</c:v>
                </c:pt>
                <c:pt idx="12">
                  <c:v>6.9901664609650443E-2</c:v>
                </c:pt>
                <c:pt idx="13">
                  <c:v>7.2754997942983776E-2</c:v>
                </c:pt>
                <c:pt idx="14">
                  <c:v>7.5665397942983784E-2</c:v>
                </c:pt>
                <c:pt idx="15">
                  <c:v>7.8632864609650452E-2</c:v>
                </c:pt>
                <c:pt idx="16">
                  <c:v>8.1657397942983767E-2</c:v>
                </c:pt>
                <c:pt idx="17">
                  <c:v>8.4738997942983757E-2</c:v>
                </c:pt>
                <c:pt idx="18">
                  <c:v>8.7877664609650435E-2</c:v>
                </c:pt>
                <c:pt idx="19">
                  <c:v>9.1073397942983789E-2</c:v>
                </c:pt>
                <c:pt idx="20">
                  <c:v>9.4326197942983775E-2</c:v>
                </c:pt>
                <c:pt idx="21">
                  <c:v>9.7636064609650422E-2</c:v>
                </c:pt>
                <c:pt idx="22">
                  <c:v>0.10100299794298377</c:v>
                </c:pt>
                <c:pt idx="23">
                  <c:v>0.10442699794298377</c:v>
                </c:pt>
                <c:pt idx="24">
                  <c:v>0.10790806460965044</c:v>
                </c:pt>
                <c:pt idx="25">
                  <c:v>0.11144619794298377</c:v>
                </c:pt>
                <c:pt idx="26">
                  <c:v>0.11504139794298378</c:v>
                </c:pt>
                <c:pt idx="27">
                  <c:v>0.11869366460965045</c:v>
                </c:pt>
                <c:pt idx="28">
                  <c:v>0.12240299794298379</c:v>
                </c:pt>
                <c:pt idx="29">
                  <c:v>0.12616939794298376</c:v>
                </c:pt>
                <c:pt idx="30">
                  <c:v>0.12999286460965048</c:v>
                </c:pt>
                <c:pt idx="31">
                  <c:v>0.13387339794298375</c:v>
                </c:pt>
                <c:pt idx="32">
                  <c:v>0.13781099794298379</c:v>
                </c:pt>
                <c:pt idx="33">
                  <c:v>0.14180566460965049</c:v>
                </c:pt>
                <c:pt idx="34">
                  <c:v>0.14585739794298375</c:v>
                </c:pt>
                <c:pt idx="35">
                  <c:v>0.1499661979429838</c:v>
                </c:pt>
                <c:pt idx="36">
                  <c:v>0.1541320646096504</c:v>
                </c:pt>
                <c:pt idx="37">
                  <c:v>0.15835499794298374</c:v>
                </c:pt>
                <c:pt idx="38">
                  <c:v>0.16263499794298378</c:v>
                </c:pt>
                <c:pt idx="39">
                  <c:v>0.1669720646096505</c:v>
                </c:pt>
                <c:pt idx="40">
                  <c:v>0.17136619794298374</c:v>
                </c:pt>
                <c:pt idx="41">
                  <c:v>0.17581739794298379</c:v>
                </c:pt>
                <c:pt idx="42">
                  <c:v>0.18032566460965044</c:v>
                </c:pt>
                <c:pt idx="43">
                  <c:v>0.18489099794298375</c:v>
                </c:pt>
                <c:pt idx="44">
                  <c:v>0.18951339794298377</c:v>
                </c:pt>
                <c:pt idx="45">
                  <c:v>0.19419286460965046</c:v>
                </c:pt>
                <c:pt idx="46">
                  <c:v>0.19892939794298378</c:v>
                </c:pt>
                <c:pt idx="47">
                  <c:v>0.20372299794298382</c:v>
                </c:pt>
                <c:pt idx="48">
                  <c:v>0.20857366460965049</c:v>
                </c:pt>
                <c:pt idx="49">
                  <c:v>0.21348139794298376</c:v>
                </c:pt>
                <c:pt idx="50">
                  <c:v>0.21844619794298376</c:v>
                </c:pt>
                <c:pt idx="51">
                  <c:v>0.22346806460965049</c:v>
                </c:pt>
                <c:pt idx="52">
                  <c:v>0.22854699794298378</c:v>
                </c:pt>
                <c:pt idx="53">
                  <c:v>0.23368299794298375</c:v>
                </c:pt>
                <c:pt idx="54">
                  <c:v>0.23887606460965044</c:v>
                </c:pt>
                <c:pt idx="55">
                  <c:v>0.24412619794298379</c:v>
                </c:pt>
                <c:pt idx="56">
                  <c:v>0.24943339794298383</c:v>
                </c:pt>
                <c:pt idx="57">
                  <c:v>0.25479766460965048</c:v>
                </c:pt>
                <c:pt idx="58">
                  <c:v>0.26021899794298375</c:v>
                </c:pt>
                <c:pt idx="59">
                  <c:v>0.2656973979429838</c:v>
                </c:pt>
                <c:pt idx="60">
                  <c:v>0.27123286460965051</c:v>
                </c:pt>
                <c:pt idx="61">
                  <c:v>0.27682539794298378</c:v>
                </c:pt>
                <c:pt idx="62">
                  <c:v>0.28247499794298381</c:v>
                </c:pt>
                <c:pt idx="63">
                  <c:v>0.28818166460965045</c:v>
                </c:pt>
                <c:pt idx="64">
                  <c:v>0.2939453979429838</c:v>
                </c:pt>
                <c:pt idx="65">
                  <c:v>0.29976619794298381</c:v>
                </c:pt>
                <c:pt idx="66">
                  <c:v>0.30564406460965055</c:v>
                </c:pt>
                <c:pt idx="67">
                  <c:v>0.31157899794298377</c:v>
                </c:pt>
                <c:pt idx="68">
                  <c:v>0.31757099794298382</c:v>
                </c:pt>
                <c:pt idx="69">
                  <c:v>0.32362006460965054</c:v>
                </c:pt>
                <c:pt idx="70">
                  <c:v>0.32972619794298386</c:v>
                </c:pt>
                <c:pt idx="71">
                  <c:v>0.33588939794298378</c:v>
                </c:pt>
                <c:pt idx="72">
                  <c:v>0.34210966460965031</c:v>
                </c:pt>
                <c:pt idx="73">
                  <c:v>0.34838699794298383</c:v>
                </c:pt>
                <c:pt idx="74">
                  <c:v>0.35472139794298374</c:v>
                </c:pt>
                <c:pt idx="75">
                  <c:v>0.36111286460965042</c:v>
                </c:pt>
                <c:pt idx="76">
                  <c:v>0.36756139794298393</c:v>
                </c:pt>
                <c:pt idx="77">
                  <c:v>0.3740669979429837</c:v>
                </c:pt>
                <c:pt idx="78">
                  <c:v>0.38062966460965048</c:v>
                </c:pt>
                <c:pt idx="79">
                  <c:v>0.38724939794298385</c:v>
                </c:pt>
                <c:pt idx="80">
                  <c:v>0.39392619794298389</c:v>
                </c:pt>
                <c:pt idx="81">
                  <c:v>0.40066006460965053</c:v>
                </c:pt>
                <c:pt idx="82">
                  <c:v>0.40745099794298384</c:v>
                </c:pt>
                <c:pt idx="83">
                  <c:v>0.41429899794298375</c:v>
                </c:pt>
                <c:pt idx="84">
                  <c:v>0.42120406460965049</c:v>
                </c:pt>
                <c:pt idx="85">
                  <c:v>0.42816619794298383</c:v>
                </c:pt>
                <c:pt idx="86">
                  <c:v>0.43518539794298378</c:v>
                </c:pt>
                <c:pt idx="87">
                  <c:v>0.44226166460965055</c:v>
                </c:pt>
                <c:pt idx="88">
                  <c:v>0.44939499794298376</c:v>
                </c:pt>
                <c:pt idx="89">
                  <c:v>0.45658539794298375</c:v>
                </c:pt>
                <c:pt idx="90">
                  <c:v>0.46383286460965056</c:v>
                </c:pt>
                <c:pt idx="91">
                  <c:v>0.47113739794298393</c:v>
                </c:pt>
                <c:pt idx="92">
                  <c:v>0.47849899794298378</c:v>
                </c:pt>
                <c:pt idx="93">
                  <c:v>0.48591766460965047</c:v>
                </c:pt>
                <c:pt idx="94">
                  <c:v>0.49339339794298387</c:v>
                </c:pt>
                <c:pt idx="95">
                  <c:v>0.50092619794298388</c:v>
                </c:pt>
                <c:pt idx="96">
                  <c:v>0.5085160646096506</c:v>
                </c:pt>
                <c:pt idx="97">
                  <c:v>0.5161629979429837</c:v>
                </c:pt>
                <c:pt idx="98">
                  <c:v>0.52386699794298386</c:v>
                </c:pt>
                <c:pt idx="99">
                  <c:v>0.53162806460965029</c:v>
                </c:pt>
                <c:pt idx="100">
                  <c:v>0.53944619794298365</c:v>
                </c:pt>
                <c:pt idx="101">
                  <c:v>0.54732139794298384</c:v>
                </c:pt>
                <c:pt idx="102">
                  <c:v>0.55525366460965064</c:v>
                </c:pt>
                <c:pt idx="103">
                  <c:v>0.56324299794298383</c:v>
                </c:pt>
                <c:pt idx="104">
                  <c:v>0.57128939794298383</c:v>
                </c:pt>
                <c:pt idx="105">
                  <c:v>0.57939286460965056</c:v>
                </c:pt>
                <c:pt idx="106">
                  <c:v>0.58755339794298367</c:v>
                </c:pt>
                <c:pt idx="107">
                  <c:v>0.59577099794298372</c:v>
                </c:pt>
                <c:pt idx="108">
                  <c:v>0.60404566460965059</c:v>
                </c:pt>
                <c:pt idx="109">
                  <c:v>0.61237739794298385</c:v>
                </c:pt>
                <c:pt idx="110">
                  <c:v>0.62076619794298393</c:v>
                </c:pt>
                <c:pt idx="111">
                  <c:v>0.62921206460965062</c:v>
                </c:pt>
                <c:pt idx="112">
                  <c:v>0.63771499794298392</c:v>
                </c:pt>
                <c:pt idx="113">
                  <c:v>0.64627499794298382</c:v>
                </c:pt>
                <c:pt idx="114">
                  <c:v>0.65489206460965055</c:v>
                </c:pt>
                <c:pt idx="115">
                  <c:v>0.66356619794298388</c:v>
                </c:pt>
                <c:pt idx="116">
                  <c:v>0.67229739794298382</c:v>
                </c:pt>
                <c:pt idx="117">
                  <c:v>0.68108566460965048</c:v>
                </c:pt>
                <c:pt idx="118">
                  <c:v>0.68993099794298374</c:v>
                </c:pt>
                <c:pt idx="119">
                  <c:v>0.69883339794298394</c:v>
                </c:pt>
                <c:pt idx="120">
                  <c:v>0.70779286460965063</c:v>
                </c:pt>
                <c:pt idx="121">
                  <c:v>0.71680939794298371</c:v>
                </c:pt>
                <c:pt idx="122">
                  <c:v>0.72588299794298372</c:v>
                </c:pt>
                <c:pt idx="123">
                  <c:v>0.73501366460965056</c:v>
                </c:pt>
                <c:pt idx="124">
                  <c:v>0.74420139794298379</c:v>
                </c:pt>
                <c:pt idx="125">
                  <c:v>0.75344619794298384</c:v>
                </c:pt>
                <c:pt idx="126">
                  <c:v>0.7627480646096505</c:v>
                </c:pt>
                <c:pt idx="127">
                  <c:v>0.77210699794298399</c:v>
                </c:pt>
                <c:pt idx="128">
                  <c:v>0.78152299794298385</c:v>
                </c:pt>
                <c:pt idx="129">
                  <c:v>0.79099606460965055</c:v>
                </c:pt>
                <c:pt idx="130">
                  <c:v>0.80052619794298385</c:v>
                </c:pt>
                <c:pt idx="131">
                  <c:v>0.81011339794298398</c:v>
                </c:pt>
                <c:pt idx="132">
                  <c:v>0.8197576646096506</c:v>
                </c:pt>
                <c:pt idx="133">
                  <c:v>0.82945899794298383</c:v>
                </c:pt>
                <c:pt idx="134">
                  <c:v>0.83921739794298367</c:v>
                </c:pt>
                <c:pt idx="135">
                  <c:v>0.84903286460965055</c:v>
                </c:pt>
                <c:pt idx="136">
                  <c:v>0.85890539794298371</c:v>
                </c:pt>
                <c:pt idx="137">
                  <c:v>0.86883499794298391</c:v>
                </c:pt>
                <c:pt idx="138">
                  <c:v>0.87882166460965072</c:v>
                </c:pt>
                <c:pt idx="139">
                  <c:v>0.88886539794298414</c:v>
                </c:pt>
                <c:pt idx="140">
                  <c:v>0.89896619794298394</c:v>
                </c:pt>
                <c:pt idx="141">
                  <c:v>0.90912406460965045</c:v>
                </c:pt>
                <c:pt idx="142">
                  <c:v>0.9193389979429839</c:v>
                </c:pt>
                <c:pt idx="143">
                  <c:v>0.92961099794298385</c:v>
                </c:pt>
                <c:pt idx="144">
                  <c:v>0.93994006460965018</c:v>
                </c:pt>
                <c:pt idx="145">
                  <c:v>0.9503261979429839</c:v>
                </c:pt>
                <c:pt idx="146">
                  <c:v>0.96076939794298366</c:v>
                </c:pt>
                <c:pt idx="147">
                  <c:v>0.97126966460965058</c:v>
                </c:pt>
                <c:pt idx="148">
                  <c:v>0.98182699794298378</c:v>
                </c:pt>
                <c:pt idx="149">
                  <c:v>0.99244139794298403</c:v>
                </c:pt>
                <c:pt idx="150">
                  <c:v>1.0031128646096508</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4.8136955192593237E-3</c:v>
                </c:pt>
                <c:pt idx="1">
                  <c:v>4.8613996859259902E-3</c:v>
                </c:pt>
                <c:pt idx="2">
                  <c:v>5.0045121859259899E-3</c:v>
                </c:pt>
                <c:pt idx="3">
                  <c:v>5.2430330192593235E-3</c:v>
                </c:pt>
                <c:pt idx="4">
                  <c:v>5.5769621859259912E-3</c:v>
                </c:pt>
                <c:pt idx="5">
                  <c:v>6.006299685925991E-3</c:v>
                </c:pt>
                <c:pt idx="6">
                  <c:v>6.5310455192593223E-3</c:v>
                </c:pt>
                <c:pt idx="7">
                  <c:v>7.1511996859259935E-3</c:v>
                </c:pt>
                <c:pt idx="8">
                  <c:v>7.866762185925991E-3</c:v>
                </c:pt>
                <c:pt idx="9">
                  <c:v>8.6777330192593233E-3</c:v>
                </c:pt>
                <c:pt idx="10">
                  <c:v>9.5841121859259922E-3</c:v>
                </c:pt>
                <c:pt idx="11">
                  <c:v>1.0585899685925991E-2</c:v>
                </c:pt>
                <c:pt idx="12">
                  <c:v>1.1683095519259326E-2</c:v>
                </c:pt>
                <c:pt idx="13">
                  <c:v>1.2875699685925994E-2</c:v>
                </c:pt>
                <c:pt idx="14">
                  <c:v>1.4163712185925994E-2</c:v>
                </c:pt>
                <c:pt idx="15">
                  <c:v>1.5547133019259324E-2</c:v>
                </c:pt>
                <c:pt idx="16">
                  <c:v>1.7025962185925995E-2</c:v>
                </c:pt>
                <c:pt idx="17">
                  <c:v>1.8600199685925991E-2</c:v>
                </c:pt>
                <c:pt idx="18">
                  <c:v>2.0269845519259318E-2</c:v>
                </c:pt>
                <c:pt idx="19">
                  <c:v>2.2034899685925993E-2</c:v>
                </c:pt>
                <c:pt idx="20">
                  <c:v>2.3895362185925993E-2</c:v>
                </c:pt>
                <c:pt idx="21">
                  <c:v>2.5851233019259314E-2</c:v>
                </c:pt>
                <c:pt idx="22">
                  <c:v>2.7902512185925998E-2</c:v>
                </c:pt>
                <c:pt idx="23">
                  <c:v>3.0049199685925995E-2</c:v>
                </c:pt>
                <c:pt idx="24">
                  <c:v>3.2291295519259314E-2</c:v>
                </c:pt>
                <c:pt idx="25">
                  <c:v>3.4628799685925991E-2</c:v>
                </c:pt>
                <c:pt idx="26">
                  <c:v>3.7061712185925993E-2</c:v>
                </c:pt>
                <c:pt idx="27">
                  <c:v>3.9590033019259334E-2</c:v>
                </c:pt>
                <c:pt idx="28">
                  <c:v>4.2213762185925999E-2</c:v>
                </c:pt>
                <c:pt idx="29">
                  <c:v>4.4932899685925981E-2</c:v>
                </c:pt>
                <c:pt idx="30">
                  <c:v>4.7747445519259329E-2</c:v>
                </c:pt>
                <c:pt idx="31">
                  <c:v>5.0657399685925995E-2</c:v>
                </c:pt>
                <c:pt idx="32">
                  <c:v>5.3662762185926006E-2</c:v>
                </c:pt>
                <c:pt idx="33">
                  <c:v>5.6763533019259342E-2</c:v>
                </c:pt>
                <c:pt idx="34">
                  <c:v>5.9959712185925995E-2</c:v>
                </c:pt>
                <c:pt idx="35">
                  <c:v>6.3251299685926007E-2</c:v>
                </c:pt>
                <c:pt idx="36">
                  <c:v>6.6638295519259316E-2</c:v>
                </c:pt>
                <c:pt idx="37">
                  <c:v>7.0120699685925977E-2</c:v>
                </c:pt>
                <c:pt idx="38">
                  <c:v>7.3698512185926005E-2</c:v>
                </c:pt>
                <c:pt idx="39">
                  <c:v>7.7371733019259356E-2</c:v>
                </c:pt>
                <c:pt idx="40">
                  <c:v>8.1140362185926004E-2</c:v>
                </c:pt>
                <c:pt idx="41">
                  <c:v>8.5004399685926019E-2</c:v>
                </c:pt>
                <c:pt idx="42">
                  <c:v>8.8963845519259316E-2</c:v>
                </c:pt>
                <c:pt idx="43">
                  <c:v>9.3018699685925979E-2</c:v>
                </c:pt>
                <c:pt idx="44">
                  <c:v>9.7168962185925967E-2</c:v>
                </c:pt>
                <c:pt idx="45">
                  <c:v>0.10141463301925932</c:v>
                </c:pt>
                <c:pt idx="46">
                  <c:v>0.105755712185926</c:v>
                </c:pt>
                <c:pt idx="47">
                  <c:v>0.11019219968592606</c:v>
                </c:pt>
                <c:pt idx="48">
                  <c:v>0.11472409551925933</c:v>
                </c:pt>
                <c:pt idx="49">
                  <c:v>0.11935139968592597</c:v>
                </c:pt>
                <c:pt idx="50">
                  <c:v>0.12407411218592596</c:v>
                </c:pt>
                <c:pt idx="51">
                  <c:v>0.12889223301925934</c:v>
                </c:pt>
                <c:pt idx="52">
                  <c:v>0.13380576218592602</c:v>
                </c:pt>
                <c:pt idx="53">
                  <c:v>0.138814699685926</c:v>
                </c:pt>
                <c:pt idx="54">
                  <c:v>0.14391904551925933</c:v>
                </c:pt>
                <c:pt idx="55">
                  <c:v>0.14911879968592598</c:v>
                </c:pt>
                <c:pt idx="56">
                  <c:v>0.15441396218592601</c:v>
                </c:pt>
                <c:pt idx="57">
                  <c:v>0.15980453301925931</c:v>
                </c:pt>
                <c:pt idx="58">
                  <c:v>0.16529051218592597</c:v>
                </c:pt>
                <c:pt idx="59">
                  <c:v>0.17087189968592598</c:v>
                </c:pt>
                <c:pt idx="60">
                  <c:v>0.17654869551925936</c:v>
                </c:pt>
                <c:pt idx="61">
                  <c:v>0.18232089968592596</c:v>
                </c:pt>
                <c:pt idx="62">
                  <c:v>0.18818851218592597</c:v>
                </c:pt>
                <c:pt idx="63">
                  <c:v>0.19415153301925928</c:v>
                </c:pt>
                <c:pt idx="64">
                  <c:v>0.20020996218592604</c:v>
                </c:pt>
                <c:pt idx="65">
                  <c:v>0.20636379968592602</c:v>
                </c:pt>
                <c:pt idx="66">
                  <c:v>0.21261304551925939</c:v>
                </c:pt>
                <c:pt idx="67">
                  <c:v>0.21895769968592596</c:v>
                </c:pt>
                <c:pt idx="68">
                  <c:v>0.225397762185926</c:v>
                </c:pt>
                <c:pt idx="69">
                  <c:v>0.23193323301925939</c:v>
                </c:pt>
                <c:pt idx="70">
                  <c:v>0.23856411218592599</c:v>
                </c:pt>
                <c:pt idx="71">
                  <c:v>0.245290399685926</c:v>
                </c:pt>
                <c:pt idx="72">
                  <c:v>0.25211209551925923</c:v>
                </c:pt>
                <c:pt idx="73">
                  <c:v>0.25902919968592591</c:v>
                </c:pt>
                <c:pt idx="74">
                  <c:v>0.26604171218592593</c:v>
                </c:pt>
                <c:pt idx="75">
                  <c:v>0.27314963301925926</c:v>
                </c:pt>
                <c:pt idx="76">
                  <c:v>0.28035296218592609</c:v>
                </c:pt>
                <c:pt idx="77">
                  <c:v>0.28765169968592602</c:v>
                </c:pt>
                <c:pt idx="78">
                  <c:v>0.29504584551925944</c:v>
                </c:pt>
                <c:pt idx="79">
                  <c:v>0.30253539968592602</c:v>
                </c:pt>
                <c:pt idx="80">
                  <c:v>0.31012036218592604</c:v>
                </c:pt>
                <c:pt idx="81">
                  <c:v>0.31780073301925937</c:v>
                </c:pt>
                <c:pt idx="82">
                  <c:v>0.32557651218592609</c:v>
                </c:pt>
                <c:pt idx="83">
                  <c:v>0.33344769968592608</c:v>
                </c:pt>
                <c:pt idx="84">
                  <c:v>0.34141429551925928</c:v>
                </c:pt>
                <c:pt idx="85">
                  <c:v>0.34947629968592603</c:v>
                </c:pt>
                <c:pt idx="86">
                  <c:v>0.35763371218592599</c:v>
                </c:pt>
                <c:pt idx="87">
                  <c:v>0.36588653301925927</c:v>
                </c:pt>
                <c:pt idx="88">
                  <c:v>0.374234762185926</c:v>
                </c:pt>
                <c:pt idx="89">
                  <c:v>0.3826783996859261</c:v>
                </c:pt>
                <c:pt idx="90">
                  <c:v>0.39121744551925924</c:v>
                </c:pt>
                <c:pt idx="91">
                  <c:v>0.39985189968592605</c:v>
                </c:pt>
                <c:pt idx="92">
                  <c:v>0.40858176218592607</c:v>
                </c:pt>
                <c:pt idx="93">
                  <c:v>0.4174070330192593</c:v>
                </c:pt>
                <c:pt idx="94">
                  <c:v>0.42632771218592619</c:v>
                </c:pt>
                <c:pt idx="95">
                  <c:v>0.43534379968592596</c:v>
                </c:pt>
                <c:pt idx="96">
                  <c:v>0.44445529551925922</c:v>
                </c:pt>
                <c:pt idx="97">
                  <c:v>0.4536621996859258</c:v>
                </c:pt>
                <c:pt idx="98">
                  <c:v>0.46296451218592594</c:v>
                </c:pt>
                <c:pt idx="99">
                  <c:v>0.47236223301925906</c:v>
                </c:pt>
                <c:pt idx="100">
                  <c:v>0.48185536218592578</c:v>
                </c:pt>
                <c:pt idx="101">
                  <c:v>0.49144389968592594</c:v>
                </c:pt>
                <c:pt idx="102">
                  <c:v>0.50112784551925926</c:v>
                </c:pt>
                <c:pt idx="103">
                  <c:v>0.51090719968592602</c:v>
                </c:pt>
                <c:pt idx="104">
                  <c:v>0.52078196218592598</c:v>
                </c:pt>
                <c:pt idx="105">
                  <c:v>0.53075213301925939</c:v>
                </c:pt>
                <c:pt idx="106">
                  <c:v>0.540817712185926</c:v>
                </c:pt>
                <c:pt idx="107">
                  <c:v>0.55097869968592605</c:v>
                </c:pt>
                <c:pt idx="108">
                  <c:v>0.56123509551925954</c:v>
                </c:pt>
                <c:pt idx="109">
                  <c:v>0.57158689968592613</c:v>
                </c:pt>
                <c:pt idx="110">
                  <c:v>0.58203411218592604</c:v>
                </c:pt>
                <c:pt idx="111">
                  <c:v>0.59257673301925939</c:v>
                </c:pt>
                <c:pt idx="112">
                  <c:v>0.60321476218592618</c:v>
                </c:pt>
                <c:pt idx="113">
                  <c:v>0.61394819968592618</c:v>
                </c:pt>
                <c:pt idx="114">
                  <c:v>0.62477704551925928</c:v>
                </c:pt>
                <c:pt idx="115">
                  <c:v>0.63570129968592615</c:v>
                </c:pt>
                <c:pt idx="116">
                  <c:v>0.6467209621859259</c:v>
                </c:pt>
                <c:pt idx="117">
                  <c:v>0.65783603301925919</c:v>
                </c:pt>
                <c:pt idx="118">
                  <c:v>0.66904651218592603</c:v>
                </c:pt>
                <c:pt idx="119">
                  <c:v>0.68035239968592598</c:v>
                </c:pt>
                <c:pt idx="120">
                  <c:v>0.69175369551925947</c:v>
                </c:pt>
                <c:pt idx="121">
                  <c:v>0.70325039968592595</c:v>
                </c:pt>
                <c:pt idx="122">
                  <c:v>0.71484251218592576</c:v>
                </c:pt>
                <c:pt idx="123">
                  <c:v>0.72653003301925922</c:v>
                </c:pt>
                <c:pt idx="124">
                  <c:v>0.73831296218592601</c:v>
                </c:pt>
                <c:pt idx="125">
                  <c:v>0.75019129968592602</c:v>
                </c:pt>
                <c:pt idx="126">
                  <c:v>0.76216504551925923</c:v>
                </c:pt>
                <c:pt idx="127">
                  <c:v>0.77423419968592622</c:v>
                </c:pt>
                <c:pt idx="128">
                  <c:v>0.78639876218592608</c:v>
                </c:pt>
                <c:pt idx="129">
                  <c:v>0.79865873301925927</c:v>
                </c:pt>
                <c:pt idx="130">
                  <c:v>0.81101411218592623</c:v>
                </c:pt>
                <c:pt idx="131">
                  <c:v>0.82346489968592618</c:v>
                </c:pt>
                <c:pt idx="132">
                  <c:v>0.83601109551925956</c:v>
                </c:pt>
                <c:pt idx="133">
                  <c:v>0.84865269968592605</c:v>
                </c:pt>
                <c:pt idx="134">
                  <c:v>0.86138971218592564</c:v>
                </c:pt>
                <c:pt idx="135">
                  <c:v>0.87422213301925955</c:v>
                </c:pt>
                <c:pt idx="136">
                  <c:v>0.8871499621859259</c:v>
                </c:pt>
                <c:pt idx="137">
                  <c:v>0.90017319968592602</c:v>
                </c:pt>
                <c:pt idx="138">
                  <c:v>0.91329184551925968</c:v>
                </c:pt>
                <c:pt idx="139">
                  <c:v>0.92650589968592612</c:v>
                </c:pt>
                <c:pt idx="140">
                  <c:v>0.9398153621859261</c:v>
                </c:pt>
                <c:pt idx="141">
                  <c:v>0.95322023301925929</c:v>
                </c:pt>
                <c:pt idx="142">
                  <c:v>0.96672051218592581</c:v>
                </c:pt>
                <c:pt idx="143">
                  <c:v>0.98031619968592576</c:v>
                </c:pt>
                <c:pt idx="144">
                  <c:v>0.99400729551925893</c:v>
                </c:pt>
                <c:pt idx="145">
                  <c:v>1.0077937996859261</c:v>
                </c:pt>
                <c:pt idx="146">
                  <c:v>1.0216757121859259</c:v>
                </c:pt>
                <c:pt idx="147">
                  <c:v>1.0356530330192595</c:v>
                </c:pt>
                <c:pt idx="148">
                  <c:v>1.0497257621859255</c:v>
                </c:pt>
                <c:pt idx="149">
                  <c:v>1.063893899685926</c:v>
                </c:pt>
                <c:pt idx="150">
                  <c:v>1.0781574455192593</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36.275111727538778</c:v>
                </c:pt>
                <c:pt idx="2">
                  <c:v>53.008333491422924</c:v>
                </c:pt>
                <c:pt idx="3">
                  <c:v>62.636070406046088</c:v>
                </c:pt>
                <c:pt idx="4">
                  <c:v>68.888866175556103</c:v>
                </c:pt>
                <c:pt idx="5">
                  <c:v>73.274730843862358</c:v>
                </c:pt>
                <c:pt idx="6">
                  <c:v>76.519718181932291</c:v>
                </c:pt>
                <c:pt idx="7">
                  <c:v>79.016601891782486</c:v>
                </c:pt>
                <c:pt idx="8">
                  <c:v>80.996421197833044</c:v>
                </c:pt>
                <c:pt idx="9">
                  <c:v>82.60395868348769</c:v>
                </c:pt>
                <c:pt idx="10">
                  <c:v>83.934557929549712</c:v>
                </c:pt>
                <c:pt idx="11">
                  <c:v>85.053566197851694</c:v>
                </c:pt>
                <c:pt idx="12">
                  <c:v>86.007270786976903</c:v>
                </c:pt>
                <c:pt idx="13">
                  <c:v>86.829375827961385</c:v>
                </c:pt>
                <c:pt idx="14">
                  <c:v>87.545006082609291</c:v>
                </c:pt>
                <c:pt idx="15">
                  <c:v>88.173273459548966</c:v>
                </c:pt>
                <c:pt idx="16">
                  <c:v>88.728974214293345</c:v>
                </c:pt>
                <c:pt idx="17">
                  <c:v>89.223742001611967</c:v>
                </c:pt>
                <c:pt idx="18">
                  <c:v>89.666849994505881</c:v>
                </c:pt>
                <c:pt idx="19">
                  <c:v>90.065780662490724</c:v>
                </c:pt>
                <c:pt idx="20">
                  <c:v>90.426638109345632</c:v>
                </c:pt>
                <c:pt idx="21">
                  <c:v>90.754451490267584</c:v>
                </c:pt>
                <c:pt idx="22">
                  <c:v>91.053401660027291</c:v>
                </c:pt>
                <c:pt idx="23">
                  <c:v>91.326992796165044</c:v>
                </c:pt>
                <c:pt idx="24">
                  <c:v>91.578183976388061</c:v>
                </c:pt>
                <c:pt idx="25">
                  <c:v>91.809491203550792</c:v>
                </c:pt>
                <c:pt idx="26">
                  <c:v>92.02306734255508</c:v>
                </c:pt>
                <c:pt idx="27">
                  <c:v>92.220765353873475</c:v>
                </c:pt>
                <c:pt idx="28">
                  <c:v>92.404188758658051</c:v>
                </c:pt>
                <c:pt idx="29">
                  <c:v>92.574732245469562</c:v>
                </c:pt>
                <c:pt idx="30">
                  <c:v>92.733614594592268</c:v>
                </c:pt>
                <c:pt idx="31">
                  <c:v>92.881905563782325</c:v>
                </c:pt>
                <c:pt idx="32">
                  <c:v>93.020547989229158</c:v>
                </c:pt>
                <c:pt idx="33">
                  <c:v>93.150376066570374</c:v>
                </c:pt>
                <c:pt idx="34">
                  <c:v>93.272130560674753</c:v>
                </c:pt>
                <c:pt idx="35">
                  <c:v>93.386471529762986</c:v>
                </c:pt>
                <c:pt idx="36">
                  <c:v>93.493989025223243</c:v>
                </c:pt>
                <c:pt idx="37">
                  <c:v>93.595212133142041</c:v>
                </c:pt>
                <c:pt idx="38">
                  <c:v>93.690616649839924</c:v>
                </c:pt>
                <c:pt idx="39">
                  <c:v>93.780631626268672</c:v>
                </c:pt>
                <c:pt idx="40">
                  <c:v>93.865644971085558</c:v>
                </c:pt>
                <c:pt idx="41">
                  <c:v>93.946008266669082</c:v>
                </c:pt>
                <c:pt idx="42">
                  <c:v>94.02204092410912</c:v>
                </c:pt>
                <c:pt idx="43">
                  <c:v>94.094033780655579</c:v>
                </c:pt>
                <c:pt idx="44">
                  <c:v>94.162252224999051</c:v>
                </c:pt>
                <c:pt idx="45">
                  <c:v>94.226938921137474</c:v>
                </c:pt>
                <c:pt idx="46">
                  <c:v>94.288316189718529</c:v>
                </c:pt>
                <c:pt idx="47">
                  <c:v>94.346588096077681</c:v>
                </c:pt>
                <c:pt idx="48">
                  <c:v>94.401942286270113</c:v>
                </c:pt>
                <c:pt idx="49">
                  <c:v>94.454551605881051</c:v>
                </c:pt>
                <c:pt idx="50">
                  <c:v>94.504575531017494</c:v>
                </c:pt>
                <c:pt idx="51">
                  <c:v>94.552161436421827</c:v>
                </c:pt>
                <c:pt idx="52">
                  <c:v>94.597445721934037</c:v>
                </c:pt>
                <c:pt idx="53">
                  <c:v>94.640554815424736</c:v>
                </c:pt>
                <c:pt idx="54">
                  <c:v>94.681606067719599</c:v>
                </c:pt>
                <c:pt idx="55">
                  <c:v>94.720708552846148</c:v>
                </c:pt>
                <c:pt idx="56">
                  <c:v>94.757963785086346</c:v>
                </c:pt>
                <c:pt idx="57">
                  <c:v>94.79346636275335</c:v>
                </c:pt>
                <c:pt idx="58">
                  <c:v>94.827304547282225</c:v>
                </c:pt>
                <c:pt idx="59">
                  <c:v>94.85956078509281</c:v>
                </c:pt>
                <c:pt idx="60">
                  <c:v>94.89031217871559</c:v>
                </c:pt>
                <c:pt idx="61">
                  <c:v>94.919630912843829</c:v>
                </c:pt>
                <c:pt idx="62">
                  <c:v>94.947584640264125</c:v>
                </c:pt>
                <c:pt idx="63">
                  <c:v>94.974236832005161</c:v>
                </c:pt>
                <c:pt idx="64">
                  <c:v>94.999647095516139</c:v>
                </c:pt>
                <c:pt idx="65">
                  <c:v>95.023871464229686</c:v>
                </c:pt>
                <c:pt idx="66">
                  <c:v>95.046962661467006</c:v>
                </c:pt>
                <c:pt idx="67">
                  <c:v>95.068970341299291</c:v>
                </c:pt>
                <c:pt idx="68">
                  <c:v>95.0899413086793</c:v>
                </c:pt>
                <c:pt idx="69">
                  <c:v>95.109919720894965</c:v>
                </c:pt>
                <c:pt idx="70">
                  <c:v>95.128947272168091</c:v>
                </c:pt>
                <c:pt idx="71">
                  <c:v>95.14706336302126</c:v>
                </c:pt>
                <c:pt idx="72">
                  <c:v>95.164305255858665</c:v>
                </c:pt>
                <c:pt idx="73">
                  <c:v>95.180708218052985</c:v>
                </c:pt>
                <c:pt idx="74">
                  <c:v>95.196305653693301</c:v>
                </c:pt>
                <c:pt idx="75">
                  <c:v>95.211129225028628</c:v>
                </c:pt>
                <c:pt idx="76">
                  <c:v>95.225208964535128</c:v>
                </c:pt>
                <c:pt idx="77">
                  <c:v>95.238573378441288</c:v>
                </c:pt>
                <c:pt idx="78">
                  <c:v>95.251249542460499</c:v>
                </c:pt>
                <c:pt idx="79">
                  <c:v>95.263263190407514</c:v>
                </c:pt>
                <c:pt idx="80">
                  <c:v>95.274638796307769</c:v>
                </c:pt>
                <c:pt idx="81">
                  <c:v>95.285399650550957</c:v>
                </c:pt>
                <c:pt idx="82">
                  <c:v>95.29556793058606</c:v>
                </c:pt>
                <c:pt idx="83">
                  <c:v>95.305164766609664</c:v>
                </c:pt>
                <c:pt idx="84">
                  <c:v>95.314210302655795</c:v>
                </c:pt>
                <c:pt idx="85">
                  <c:v>95.322723753459044</c:v>
                </c:pt>
                <c:pt idx="86">
                  <c:v>95.330723457427695</c:v>
                </c:pt>
                <c:pt idx="87">
                  <c:v>95.338226926034409</c:v>
                </c:pt>
                <c:pt idx="88">
                  <c:v>95.345250889903539</c:v>
                </c:pt>
                <c:pt idx="89">
                  <c:v>95.351811341850265</c:v>
                </c:pt>
                <c:pt idx="90">
                  <c:v>95.357923577103875</c:v>
                </c:pt>
                <c:pt idx="91">
                  <c:v>95.363602230928208</c:v>
                </c:pt>
                <c:pt idx="92">
                  <c:v>95.368861313833335</c:v>
                </c:pt>
                <c:pt idx="93">
                  <c:v>95.373714244556709</c:v>
                </c:pt>
                <c:pt idx="94">
                  <c:v>95.37817388097676</c:v>
                </c:pt>
                <c:pt idx="95">
                  <c:v>95.382252549108685</c:v>
                </c:pt>
                <c:pt idx="96">
                  <c:v>95.385962070319792</c:v>
                </c:pt>
                <c:pt idx="97">
                  <c:v>95.38931378689071</c:v>
                </c:pt>
                <c:pt idx="98">
                  <c:v>95.3923185860384</c:v>
                </c:pt>
                <c:pt idx="99">
                  <c:v>95.394986922508096</c:v>
                </c:pt>
                <c:pt idx="100">
                  <c:v>95.397328839832582</c:v>
                </c:pt>
                <c:pt idx="101">
                  <c:v>95.399353990349553</c:v>
                </c:pt>
                <c:pt idx="102">
                  <c:v>95.401071654061013</c:v>
                </c:pt>
                <c:pt idx="103">
                  <c:v>95.402490756411922</c:v>
                </c:pt>
                <c:pt idx="104">
                  <c:v>95.40361988506001</c:v>
                </c:pt>
                <c:pt idx="105">
                  <c:v>95.404467305702497</c:v>
                </c:pt>
                <c:pt idx="106">
                  <c:v>95.405040977021244</c:v>
                </c:pt>
                <c:pt idx="107">
                  <c:v>95.405348564803262</c:v>
                </c:pt>
                <c:pt idx="108">
                  <c:v>95.405397455288693</c:v>
                </c:pt>
                <c:pt idx="109">
                  <c:v>95.405194767795734</c:v>
                </c:pt>
                <c:pt idx="110">
                  <c:v>95.404747366667181</c:v>
                </c:pt>
                <c:pt idx="111">
                  <c:v>95.404061872581394</c:v>
                </c:pt>
                <c:pt idx="112">
                  <c:v>95.403144673266056</c:v>
                </c:pt>
                <c:pt idx="113">
                  <c:v>95.402001933651903</c:v>
                </c:pt>
                <c:pt idx="114">
                  <c:v>95.400639605499734</c:v>
                </c:pt>
                <c:pt idx="115">
                  <c:v>95.399063436532671</c:v>
                </c:pt>
                <c:pt idx="116">
                  <c:v>95.397278979102737</c:v>
                </c:pt>
                <c:pt idx="117">
                  <c:v>95.395291598419703</c:v>
                </c:pt>
                <c:pt idx="118">
                  <c:v>95.393106480367294</c:v>
                </c:pt>
                <c:pt idx="119">
                  <c:v>95.390728638930895</c:v>
                </c:pt>
                <c:pt idx="120">
                  <c:v>95.388162923259188</c:v>
                </c:pt>
                <c:pt idx="121">
                  <c:v>95.38541402438058</c:v>
                </c:pt>
                <c:pt idx="122">
                  <c:v>95.382486481593617</c:v>
                </c:pt>
                <c:pt idx="123">
                  <c:v>95.379384688550331</c:v>
                </c:pt>
                <c:pt idx="124">
                  <c:v>95.376112899048891</c:v>
                </c:pt>
                <c:pt idx="125">
                  <c:v>95.372675232552211</c:v>
                </c:pt>
                <c:pt idx="126">
                  <c:v>95.369075679447249</c:v>
                </c:pt>
                <c:pt idx="127">
                  <c:v>95.36531810605895</c:v>
                </c:pt>
                <c:pt idx="128">
                  <c:v>95.361406259432613</c:v>
                </c:pt>
                <c:pt idx="129">
                  <c:v>95.357343771896382</c:v>
                </c:pt>
                <c:pt idx="130">
                  <c:v>95.353134165416179</c:v>
                </c:pt>
                <c:pt idx="131">
                  <c:v>95.348780855753589</c:v>
                </c:pt>
                <c:pt idx="132">
                  <c:v>95.344287156437218</c:v>
                </c:pt>
                <c:pt idx="133">
                  <c:v>95.339656282557186</c:v>
                </c:pt>
                <c:pt idx="134">
                  <c:v>95.334891354391843</c:v>
                </c:pt>
                <c:pt idx="135">
                  <c:v>95.329995400875347</c:v>
                </c:pt>
                <c:pt idx="136">
                  <c:v>95.324971362914141</c:v>
                </c:pt>
                <c:pt idx="137">
                  <c:v>95.319822096559946</c:v>
                </c:pt>
                <c:pt idx="138">
                  <c:v>95.314550376046554</c:v>
                </c:pt>
                <c:pt idx="139">
                  <c:v>95.309158896697127</c:v>
                </c:pt>
                <c:pt idx="140">
                  <c:v>95.303650277708357</c:v>
                </c:pt>
                <c:pt idx="141">
                  <c:v>95.298027064817575</c:v>
                </c:pt>
                <c:pt idx="142">
                  <c:v>95.29229173285853</c:v>
                </c:pt>
                <c:pt idx="143">
                  <c:v>95.286446688211299</c:v>
                </c:pt>
                <c:pt idx="144">
                  <c:v>95.280494271151156</c:v>
                </c:pt>
                <c:pt idx="145">
                  <c:v>95.274436758101416</c:v>
                </c:pt>
                <c:pt idx="146">
                  <c:v>95.268276363794854</c:v>
                </c:pt>
                <c:pt idx="147">
                  <c:v>95.262015243347875</c:v>
                </c:pt>
                <c:pt idx="148">
                  <c:v>95.255655494251542</c:v>
                </c:pt>
                <c:pt idx="149">
                  <c:v>95.249199158283361</c:v>
                </c:pt>
                <c:pt idx="150">
                  <c:v>95.242648223343423</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9.9573016348541744E-3</c:v>
                </c:pt>
                <c:pt idx="1">
                  <c:v>4.1792932645653348E-2</c:v>
                </c:pt>
                <c:pt idx="2">
                  <c:v>7.3825919212008081E-2</c:v>
                </c:pt>
                <c:pt idx="3">
                  <c:v>0.10605626133391836</c:v>
                </c:pt>
                <c:pt idx="4">
                  <c:v>0.13848395901138419</c:v>
                </c:pt>
                <c:pt idx="5">
                  <c:v>0.17110901224440561</c:v>
                </c:pt>
                <c:pt idx="6">
                  <c:v>0.20393142103298256</c:v>
                </c:pt>
                <c:pt idx="7">
                  <c:v>0.23695118537711507</c:v>
                </c:pt>
                <c:pt idx="8">
                  <c:v>0.27016830527680308</c:v>
                </c:pt>
                <c:pt idx="9">
                  <c:v>0.3035827807320467</c:v>
                </c:pt>
                <c:pt idx="10">
                  <c:v>0.33719461174284593</c:v>
                </c:pt>
                <c:pt idx="11">
                  <c:v>0.37100379830920066</c:v>
                </c:pt>
                <c:pt idx="12">
                  <c:v>0.40501034043111095</c:v>
                </c:pt>
                <c:pt idx="13">
                  <c:v>0.43921423810857674</c:v>
                </c:pt>
                <c:pt idx="14">
                  <c:v>0.47361549134159819</c:v>
                </c:pt>
                <c:pt idx="15">
                  <c:v>0.50821410013017509</c:v>
                </c:pt>
                <c:pt idx="16">
                  <c:v>0.54301006447430755</c:v>
                </c:pt>
                <c:pt idx="17">
                  <c:v>0.57800338437399557</c:v>
                </c:pt>
                <c:pt idx="18">
                  <c:v>0.61319405982923925</c:v>
                </c:pt>
                <c:pt idx="19">
                  <c:v>0.64858209084003848</c:v>
                </c:pt>
                <c:pt idx="20">
                  <c:v>0.68416747740639328</c:v>
                </c:pt>
                <c:pt idx="21">
                  <c:v>0.7199502195283034</c:v>
                </c:pt>
                <c:pt idx="22">
                  <c:v>0.75593031720576942</c:v>
                </c:pt>
                <c:pt idx="23">
                  <c:v>0.79210777043879066</c:v>
                </c:pt>
                <c:pt idx="24">
                  <c:v>0.82848257922736768</c:v>
                </c:pt>
                <c:pt idx="25">
                  <c:v>0.86505474357150003</c:v>
                </c:pt>
                <c:pt idx="26">
                  <c:v>0.90182426347118816</c:v>
                </c:pt>
                <c:pt idx="27">
                  <c:v>0.93879113892643185</c:v>
                </c:pt>
                <c:pt idx="28">
                  <c:v>0.9759553699372312</c:v>
                </c:pt>
                <c:pt idx="29">
                  <c:v>1.0133169565035856</c:v>
                </c:pt>
                <c:pt idx="30">
                  <c:v>1.050875898625496</c:v>
                </c:pt>
                <c:pt idx="31">
                  <c:v>1.0886321963029617</c:v>
                </c:pt>
                <c:pt idx="32">
                  <c:v>1.1265858495359831</c:v>
                </c:pt>
                <c:pt idx="33">
                  <c:v>1.1647368583245603</c:v>
                </c:pt>
                <c:pt idx="34">
                  <c:v>1.2030852226686926</c:v>
                </c:pt>
                <c:pt idx="35">
                  <c:v>1.2416309425683809</c:v>
                </c:pt>
                <c:pt idx="36">
                  <c:v>1.2803740180236243</c:v>
                </c:pt>
                <c:pt idx="37">
                  <c:v>1.3193144490344235</c:v>
                </c:pt>
                <c:pt idx="38">
                  <c:v>1.3584522356007784</c:v>
                </c:pt>
                <c:pt idx="39">
                  <c:v>1.3977873777226886</c:v>
                </c:pt>
                <c:pt idx="40">
                  <c:v>1.4373198754001544</c:v>
                </c:pt>
                <c:pt idx="41">
                  <c:v>1.4770497286331761</c:v>
                </c:pt>
                <c:pt idx="42">
                  <c:v>1.5169769374217525</c:v>
                </c:pt>
                <c:pt idx="43">
                  <c:v>1.5571015017658851</c:v>
                </c:pt>
                <c:pt idx="44">
                  <c:v>1.5974234216655734</c:v>
                </c:pt>
                <c:pt idx="45">
                  <c:v>1.6379426971208171</c:v>
                </c:pt>
                <c:pt idx="46">
                  <c:v>1.678659328131616</c:v>
                </c:pt>
                <c:pt idx="47">
                  <c:v>1.719573314697971</c:v>
                </c:pt>
                <c:pt idx="48">
                  <c:v>1.7606846568198813</c:v>
                </c:pt>
                <c:pt idx="49">
                  <c:v>1.8019933544973468</c:v>
                </c:pt>
                <c:pt idx="50">
                  <c:v>1.8434994077303681</c:v>
                </c:pt>
                <c:pt idx="51">
                  <c:v>1.8852028165189454</c:v>
                </c:pt>
                <c:pt idx="52">
                  <c:v>1.9271035808630779</c:v>
                </c:pt>
                <c:pt idx="53">
                  <c:v>1.9692017007627658</c:v>
                </c:pt>
                <c:pt idx="54">
                  <c:v>2.0114971762180098</c:v>
                </c:pt>
                <c:pt idx="55">
                  <c:v>2.0539900072288089</c:v>
                </c:pt>
                <c:pt idx="56">
                  <c:v>2.096680193795164</c:v>
                </c:pt>
                <c:pt idx="57">
                  <c:v>2.1395677359170739</c:v>
                </c:pt>
                <c:pt idx="58">
                  <c:v>2.1826526335945391</c:v>
                </c:pt>
                <c:pt idx="59">
                  <c:v>2.2259348868275612</c:v>
                </c:pt>
                <c:pt idx="60">
                  <c:v>2.2694144956161377</c:v>
                </c:pt>
                <c:pt idx="61">
                  <c:v>2.3130914599602699</c:v>
                </c:pt>
                <c:pt idx="62">
                  <c:v>2.3569657798599581</c:v>
                </c:pt>
                <c:pt idx="63">
                  <c:v>2.4010374553152021</c:v>
                </c:pt>
                <c:pt idx="64">
                  <c:v>2.4453064863260012</c:v>
                </c:pt>
                <c:pt idx="65">
                  <c:v>2.489772872892356</c:v>
                </c:pt>
                <c:pt idx="66">
                  <c:v>2.5344366150142661</c:v>
                </c:pt>
                <c:pt idx="67">
                  <c:v>2.5792977126917318</c:v>
                </c:pt>
                <c:pt idx="68">
                  <c:v>2.6243561659247532</c:v>
                </c:pt>
                <c:pt idx="69">
                  <c:v>2.6696119747133307</c:v>
                </c:pt>
                <c:pt idx="70">
                  <c:v>2.7150651390574634</c:v>
                </c:pt>
                <c:pt idx="71">
                  <c:v>2.7607156589571513</c:v>
                </c:pt>
                <c:pt idx="72">
                  <c:v>2.806563534412394</c:v>
                </c:pt>
                <c:pt idx="73">
                  <c:v>2.8526087654231937</c:v>
                </c:pt>
                <c:pt idx="74">
                  <c:v>2.8988513519895482</c:v>
                </c:pt>
                <c:pt idx="75">
                  <c:v>2.9452912941114584</c:v>
                </c:pt>
                <c:pt idx="76">
                  <c:v>2.9919285917889251</c:v>
                </c:pt>
                <c:pt idx="77">
                  <c:v>3.0387632450219462</c:v>
                </c:pt>
                <c:pt idx="78">
                  <c:v>3.0857952538105229</c:v>
                </c:pt>
                <c:pt idx="79">
                  <c:v>3.1330246181546553</c:v>
                </c:pt>
                <c:pt idx="80">
                  <c:v>3.1804513380543442</c:v>
                </c:pt>
                <c:pt idx="81">
                  <c:v>3.228075413509587</c:v>
                </c:pt>
                <c:pt idx="82">
                  <c:v>3.2758968445203864</c:v>
                </c:pt>
                <c:pt idx="83">
                  <c:v>3.3239156310867415</c:v>
                </c:pt>
                <c:pt idx="84">
                  <c:v>3.3721317732086513</c:v>
                </c:pt>
                <c:pt idx="85">
                  <c:v>3.4205452708861168</c:v>
                </c:pt>
                <c:pt idx="86">
                  <c:v>3.469156124119138</c:v>
                </c:pt>
                <c:pt idx="87">
                  <c:v>3.5179643329077153</c:v>
                </c:pt>
                <c:pt idx="88">
                  <c:v>3.5669698972518482</c:v>
                </c:pt>
                <c:pt idx="89">
                  <c:v>3.6161728171515364</c:v>
                </c:pt>
                <c:pt idx="90">
                  <c:v>3.6655730926067802</c:v>
                </c:pt>
                <c:pt idx="91">
                  <c:v>3.7151707236175793</c:v>
                </c:pt>
                <c:pt idx="92">
                  <c:v>3.7649657101839331</c:v>
                </c:pt>
                <c:pt idx="93">
                  <c:v>3.8149580523058435</c:v>
                </c:pt>
                <c:pt idx="94">
                  <c:v>3.8651477499833105</c:v>
                </c:pt>
                <c:pt idx="95">
                  <c:v>3.9155348032163309</c:v>
                </c:pt>
                <c:pt idx="96">
                  <c:v>3.9661192120049087</c:v>
                </c:pt>
                <c:pt idx="97">
                  <c:v>4.0169009763490404</c:v>
                </c:pt>
                <c:pt idx="98">
                  <c:v>4.0678800962487287</c:v>
                </c:pt>
                <c:pt idx="99">
                  <c:v>4.1190565717039709</c:v>
                </c:pt>
                <c:pt idx="100">
                  <c:v>4.1704304027147705</c:v>
                </c:pt>
                <c:pt idx="101">
                  <c:v>4.2220015892811267</c:v>
                </c:pt>
                <c:pt idx="102">
                  <c:v>4.2737701314030367</c:v>
                </c:pt>
                <c:pt idx="103">
                  <c:v>4.3257360290805025</c:v>
                </c:pt>
                <c:pt idx="104">
                  <c:v>4.3778992823135239</c:v>
                </c:pt>
                <c:pt idx="105">
                  <c:v>4.4302598911021001</c:v>
                </c:pt>
                <c:pt idx="106">
                  <c:v>4.4828178554462337</c:v>
                </c:pt>
                <c:pt idx="107">
                  <c:v>4.5355731753459212</c:v>
                </c:pt>
                <c:pt idx="108">
                  <c:v>4.5885258508011653</c:v>
                </c:pt>
                <c:pt idx="109">
                  <c:v>4.6416758818119641</c:v>
                </c:pt>
                <c:pt idx="110">
                  <c:v>4.6950232683783195</c:v>
                </c:pt>
                <c:pt idx="111">
                  <c:v>4.7485680105002288</c:v>
                </c:pt>
                <c:pt idx="112">
                  <c:v>4.8023101081776955</c:v>
                </c:pt>
                <c:pt idx="113">
                  <c:v>4.8562495614107162</c:v>
                </c:pt>
                <c:pt idx="114">
                  <c:v>4.9103863701992942</c:v>
                </c:pt>
                <c:pt idx="115">
                  <c:v>4.9647205345434262</c:v>
                </c:pt>
                <c:pt idx="116">
                  <c:v>5.0192520544431121</c:v>
                </c:pt>
                <c:pt idx="117">
                  <c:v>5.0739809298983571</c:v>
                </c:pt>
                <c:pt idx="118">
                  <c:v>5.1289071609091579</c:v>
                </c:pt>
                <c:pt idx="119">
                  <c:v>5.1840307474755107</c:v>
                </c:pt>
                <c:pt idx="120">
                  <c:v>5.2393516895974219</c:v>
                </c:pt>
                <c:pt idx="121">
                  <c:v>5.294869987274887</c:v>
                </c:pt>
                <c:pt idx="122">
                  <c:v>5.3505856405079086</c:v>
                </c:pt>
                <c:pt idx="123">
                  <c:v>5.406498649296485</c:v>
                </c:pt>
                <c:pt idx="124">
                  <c:v>5.462609013640618</c:v>
                </c:pt>
                <c:pt idx="125">
                  <c:v>5.5189167335403067</c:v>
                </c:pt>
                <c:pt idx="126">
                  <c:v>5.5754218089955501</c:v>
                </c:pt>
                <c:pt idx="127">
                  <c:v>5.63212424000635</c:v>
                </c:pt>
                <c:pt idx="128">
                  <c:v>5.6890240265727039</c:v>
                </c:pt>
                <c:pt idx="129">
                  <c:v>5.7461211686946143</c:v>
                </c:pt>
                <c:pt idx="130">
                  <c:v>5.8034156663720804</c:v>
                </c:pt>
                <c:pt idx="131">
                  <c:v>5.8609075196051021</c:v>
                </c:pt>
                <c:pt idx="132">
                  <c:v>5.9185967283936787</c:v>
                </c:pt>
                <c:pt idx="133">
                  <c:v>5.97648329273781</c:v>
                </c:pt>
                <c:pt idx="134">
                  <c:v>6.0345672126374978</c:v>
                </c:pt>
                <c:pt idx="135">
                  <c:v>6.0928484880927432</c:v>
                </c:pt>
                <c:pt idx="136">
                  <c:v>6.1513271191035415</c:v>
                </c:pt>
                <c:pt idx="137">
                  <c:v>6.2100031056698963</c:v>
                </c:pt>
                <c:pt idx="138">
                  <c:v>6.2688764477918077</c:v>
                </c:pt>
                <c:pt idx="139">
                  <c:v>6.3279471454692731</c:v>
                </c:pt>
                <c:pt idx="140">
                  <c:v>6.387215198702294</c:v>
                </c:pt>
                <c:pt idx="141">
                  <c:v>6.4466806074908707</c:v>
                </c:pt>
                <c:pt idx="142">
                  <c:v>6.5063433718350039</c:v>
                </c:pt>
                <c:pt idx="143">
                  <c:v>6.566203491734691</c:v>
                </c:pt>
                <c:pt idx="144">
                  <c:v>6.6262609671899337</c:v>
                </c:pt>
                <c:pt idx="145">
                  <c:v>6.6865157982007331</c:v>
                </c:pt>
                <c:pt idx="146">
                  <c:v>6.746967984767088</c:v>
                </c:pt>
                <c:pt idx="147">
                  <c:v>6.8076175268889987</c:v>
                </c:pt>
                <c:pt idx="148">
                  <c:v>6.8684644245664641</c:v>
                </c:pt>
                <c:pt idx="149">
                  <c:v>6.929508677799487</c:v>
                </c:pt>
                <c:pt idx="150">
                  <c:v>6.9907502865880637</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4.0112864609650439E-2</c:v>
                </c:pt>
                <c:pt idx="1">
                  <c:v>4.2281397942983766E-2</c:v>
                </c:pt>
                <c:pt idx="2">
                  <c:v>4.4506997942983774E-2</c:v>
                </c:pt>
                <c:pt idx="3">
                  <c:v>4.6789664609650443E-2</c:v>
                </c:pt>
                <c:pt idx="4">
                  <c:v>4.9129397942983766E-2</c:v>
                </c:pt>
                <c:pt idx="5">
                  <c:v>5.152619794298377E-2</c:v>
                </c:pt>
                <c:pt idx="6">
                  <c:v>5.3980064609650442E-2</c:v>
                </c:pt>
                <c:pt idx="7">
                  <c:v>5.6490997942983762E-2</c:v>
                </c:pt>
                <c:pt idx="8">
                  <c:v>5.9058997942983776E-2</c:v>
                </c:pt>
                <c:pt idx="9">
                  <c:v>6.1684064609650424E-2</c:v>
                </c:pt>
                <c:pt idx="10">
                  <c:v>6.4366197942983761E-2</c:v>
                </c:pt>
                <c:pt idx="11">
                  <c:v>6.7105397942983772E-2</c:v>
                </c:pt>
                <c:pt idx="12">
                  <c:v>6.9901664609650443E-2</c:v>
                </c:pt>
                <c:pt idx="13">
                  <c:v>7.2754997942983776E-2</c:v>
                </c:pt>
                <c:pt idx="14">
                  <c:v>7.5665397942983784E-2</c:v>
                </c:pt>
                <c:pt idx="15">
                  <c:v>7.8632864609650452E-2</c:v>
                </c:pt>
                <c:pt idx="16">
                  <c:v>8.1657397942983767E-2</c:v>
                </c:pt>
                <c:pt idx="17">
                  <c:v>8.4738997942983757E-2</c:v>
                </c:pt>
                <c:pt idx="18">
                  <c:v>8.7877664609650435E-2</c:v>
                </c:pt>
                <c:pt idx="19">
                  <c:v>9.1073397942983789E-2</c:v>
                </c:pt>
                <c:pt idx="20">
                  <c:v>9.4326197942983775E-2</c:v>
                </c:pt>
                <c:pt idx="21">
                  <c:v>9.7636064609650422E-2</c:v>
                </c:pt>
                <c:pt idx="22">
                  <c:v>0.10100299794298377</c:v>
                </c:pt>
                <c:pt idx="23">
                  <c:v>0.10442699794298377</c:v>
                </c:pt>
                <c:pt idx="24">
                  <c:v>0.10790806460965044</c:v>
                </c:pt>
                <c:pt idx="25">
                  <c:v>0.11144619794298377</c:v>
                </c:pt>
                <c:pt idx="26">
                  <c:v>0.11504139794298378</c:v>
                </c:pt>
                <c:pt idx="27">
                  <c:v>0.11869366460965045</c:v>
                </c:pt>
                <c:pt idx="28">
                  <c:v>0.12240299794298379</c:v>
                </c:pt>
                <c:pt idx="29">
                  <c:v>0.12616939794298376</c:v>
                </c:pt>
                <c:pt idx="30">
                  <c:v>0.12999286460965048</c:v>
                </c:pt>
                <c:pt idx="31">
                  <c:v>0.13387339794298375</c:v>
                </c:pt>
                <c:pt idx="32">
                  <c:v>0.13781099794298379</c:v>
                </c:pt>
                <c:pt idx="33">
                  <c:v>0.14180566460965049</c:v>
                </c:pt>
                <c:pt idx="34">
                  <c:v>0.14585739794298375</c:v>
                </c:pt>
                <c:pt idx="35">
                  <c:v>0.1499661979429838</c:v>
                </c:pt>
                <c:pt idx="36">
                  <c:v>0.1541320646096504</c:v>
                </c:pt>
                <c:pt idx="37">
                  <c:v>0.15835499794298374</c:v>
                </c:pt>
                <c:pt idx="38">
                  <c:v>0.16263499794298378</c:v>
                </c:pt>
                <c:pt idx="39">
                  <c:v>0.1669720646096505</c:v>
                </c:pt>
                <c:pt idx="40">
                  <c:v>0.17136619794298374</c:v>
                </c:pt>
                <c:pt idx="41">
                  <c:v>0.17581739794298379</c:v>
                </c:pt>
                <c:pt idx="42">
                  <c:v>0.18032566460965044</c:v>
                </c:pt>
                <c:pt idx="43">
                  <c:v>0.18489099794298375</c:v>
                </c:pt>
                <c:pt idx="44">
                  <c:v>0.18951339794298377</c:v>
                </c:pt>
                <c:pt idx="45">
                  <c:v>0.19419286460965046</c:v>
                </c:pt>
                <c:pt idx="46">
                  <c:v>0.19892939794298378</c:v>
                </c:pt>
                <c:pt idx="47">
                  <c:v>0.20372299794298382</c:v>
                </c:pt>
                <c:pt idx="48">
                  <c:v>0.20857366460965049</c:v>
                </c:pt>
                <c:pt idx="49">
                  <c:v>0.21348139794298376</c:v>
                </c:pt>
                <c:pt idx="50">
                  <c:v>0.21844619794298376</c:v>
                </c:pt>
                <c:pt idx="51">
                  <c:v>0.22346806460965049</c:v>
                </c:pt>
                <c:pt idx="52">
                  <c:v>0.22854699794298378</c:v>
                </c:pt>
                <c:pt idx="53">
                  <c:v>0.23368299794298375</c:v>
                </c:pt>
                <c:pt idx="54">
                  <c:v>0.23887606460965044</c:v>
                </c:pt>
                <c:pt idx="55">
                  <c:v>0.24412619794298379</c:v>
                </c:pt>
                <c:pt idx="56">
                  <c:v>0.24943339794298383</c:v>
                </c:pt>
                <c:pt idx="57">
                  <c:v>0.25479766460965048</c:v>
                </c:pt>
                <c:pt idx="58">
                  <c:v>0.26021899794298375</c:v>
                </c:pt>
                <c:pt idx="59">
                  <c:v>0.2656973979429838</c:v>
                </c:pt>
                <c:pt idx="60">
                  <c:v>0.27123286460965051</c:v>
                </c:pt>
                <c:pt idx="61">
                  <c:v>0.27682539794298378</c:v>
                </c:pt>
                <c:pt idx="62">
                  <c:v>0.28247499794298381</c:v>
                </c:pt>
                <c:pt idx="63">
                  <c:v>0.28818166460965045</c:v>
                </c:pt>
                <c:pt idx="64">
                  <c:v>0.2939453979429838</c:v>
                </c:pt>
                <c:pt idx="65">
                  <c:v>0.29976619794298381</c:v>
                </c:pt>
                <c:pt idx="66">
                  <c:v>0.30564406460965055</c:v>
                </c:pt>
                <c:pt idx="67">
                  <c:v>0.31157899794298377</c:v>
                </c:pt>
                <c:pt idx="68">
                  <c:v>0.31757099794298382</c:v>
                </c:pt>
                <c:pt idx="69">
                  <c:v>0.32362006460965054</c:v>
                </c:pt>
                <c:pt idx="70">
                  <c:v>0.32972619794298386</c:v>
                </c:pt>
                <c:pt idx="71">
                  <c:v>0.33588939794298378</c:v>
                </c:pt>
                <c:pt idx="72">
                  <c:v>0.34210966460965031</c:v>
                </c:pt>
                <c:pt idx="73">
                  <c:v>0.34838699794298383</c:v>
                </c:pt>
                <c:pt idx="74">
                  <c:v>0.35472139794298374</c:v>
                </c:pt>
                <c:pt idx="75">
                  <c:v>0.36111286460965042</c:v>
                </c:pt>
                <c:pt idx="76">
                  <c:v>0.36756139794298393</c:v>
                </c:pt>
                <c:pt idx="77">
                  <c:v>0.3740669979429837</c:v>
                </c:pt>
                <c:pt idx="78">
                  <c:v>0.38062966460965048</c:v>
                </c:pt>
                <c:pt idx="79">
                  <c:v>0.38724939794298385</c:v>
                </c:pt>
                <c:pt idx="80">
                  <c:v>0.39392619794298389</c:v>
                </c:pt>
                <c:pt idx="81">
                  <c:v>0.40066006460965053</c:v>
                </c:pt>
                <c:pt idx="82">
                  <c:v>0.40745099794298384</c:v>
                </c:pt>
                <c:pt idx="83">
                  <c:v>0.41429899794298375</c:v>
                </c:pt>
                <c:pt idx="84">
                  <c:v>0.42120406460965049</c:v>
                </c:pt>
                <c:pt idx="85">
                  <c:v>0.42816619794298383</c:v>
                </c:pt>
                <c:pt idx="86">
                  <c:v>0.43518539794298378</c:v>
                </c:pt>
                <c:pt idx="87">
                  <c:v>0.44226166460965055</c:v>
                </c:pt>
                <c:pt idx="88">
                  <c:v>0.44939499794298376</c:v>
                </c:pt>
                <c:pt idx="89">
                  <c:v>0.45658539794298375</c:v>
                </c:pt>
                <c:pt idx="90">
                  <c:v>0.46383286460965056</c:v>
                </c:pt>
                <c:pt idx="91">
                  <c:v>0.47113739794298393</c:v>
                </c:pt>
                <c:pt idx="92">
                  <c:v>0.47849899794298378</c:v>
                </c:pt>
                <c:pt idx="93">
                  <c:v>0.48591766460965047</c:v>
                </c:pt>
                <c:pt idx="94">
                  <c:v>0.49339339794298387</c:v>
                </c:pt>
                <c:pt idx="95">
                  <c:v>0.50092619794298388</c:v>
                </c:pt>
                <c:pt idx="96">
                  <c:v>0.5085160646096506</c:v>
                </c:pt>
                <c:pt idx="97">
                  <c:v>0.5161629979429837</c:v>
                </c:pt>
                <c:pt idx="98">
                  <c:v>0.52386699794298386</c:v>
                </c:pt>
                <c:pt idx="99">
                  <c:v>0.53162806460965029</c:v>
                </c:pt>
                <c:pt idx="100">
                  <c:v>0.53944619794298365</c:v>
                </c:pt>
                <c:pt idx="101">
                  <c:v>0.54732139794298384</c:v>
                </c:pt>
                <c:pt idx="102">
                  <c:v>0.55525366460965064</c:v>
                </c:pt>
                <c:pt idx="103">
                  <c:v>0.56324299794298383</c:v>
                </c:pt>
                <c:pt idx="104">
                  <c:v>0.57128939794298383</c:v>
                </c:pt>
                <c:pt idx="105">
                  <c:v>0.57939286460965056</c:v>
                </c:pt>
                <c:pt idx="106">
                  <c:v>0.58755339794298367</c:v>
                </c:pt>
                <c:pt idx="107">
                  <c:v>0.59577099794298372</c:v>
                </c:pt>
                <c:pt idx="108">
                  <c:v>0.60404566460965059</c:v>
                </c:pt>
                <c:pt idx="109">
                  <c:v>0.61237739794298385</c:v>
                </c:pt>
                <c:pt idx="110">
                  <c:v>0.62076619794298393</c:v>
                </c:pt>
                <c:pt idx="111">
                  <c:v>0.62921206460965062</c:v>
                </c:pt>
                <c:pt idx="112">
                  <c:v>0.63771499794298392</c:v>
                </c:pt>
                <c:pt idx="113">
                  <c:v>0.64627499794298382</c:v>
                </c:pt>
                <c:pt idx="114">
                  <c:v>0.65489206460965055</c:v>
                </c:pt>
                <c:pt idx="115">
                  <c:v>0.66356619794298388</c:v>
                </c:pt>
                <c:pt idx="116">
                  <c:v>0.67229739794298382</c:v>
                </c:pt>
                <c:pt idx="117">
                  <c:v>0.68108566460965048</c:v>
                </c:pt>
                <c:pt idx="118">
                  <c:v>0.68993099794298374</c:v>
                </c:pt>
                <c:pt idx="119">
                  <c:v>0.69883339794298394</c:v>
                </c:pt>
                <c:pt idx="120">
                  <c:v>0.70779286460965063</c:v>
                </c:pt>
                <c:pt idx="121">
                  <c:v>0.71680939794298371</c:v>
                </c:pt>
                <c:pt idx="122">
                  <c:v>0.72588299794298372</c:v>
                </c:pt>
                <c:pt idx="123">
                  <c:v>0.73501366460965056</c:v>
                </c:pt>
                <c:pt idx="124">
                  <c:v>0.74420139794298379</c:v>
                </c:pt>
                <c:pt idx="125">
                  <c:v>0.75344619794298384</c:v>
                </c:pt>
                <c:pt idx="126">
                  <c:v>0.7627480646096505</c:v>
                </c:pt>
                <c:pt idx="127">
                  <c:v>0.77210699794298399</c:v>
                </c:pt>
                <c:pt idx="128">
                  <c:v>0.78152299794298385</c:v>
                </c:pt>
                <c:pt idx="129">
                  <c:v>0.79099606460965055</c:v>
                </c:pt>
                <c:pt idx="130">
                  <c:v>0.80052619794298385</c:v>
                </c:pt>
                <c:pt idx="131">
                  <c:v>0.81011339794298398</c:v>
                </c:pt>
                <c:pt idx="132">
                  <c:v>0.8197576646096506</c:v>
                </c:pt>
                <c:pt idx="133">
                  <c:v>0.82945899794298383</c:v>
                </c:pt>
                <c:pt idx="134">
                  <c:v>0.83921739794298367</c:v>
                </c:pt>
                <c:pt idx="135">
                  <c:v>0.84903286460965055</c:v>
                </c:pt>
                <c:pt idx="136">
                  <c:v>0.85890539794298371</c:v>
                </c:pt>
                <c:pt idx="137">
                  <c:v>0.86883499794298391</c:v>
                </c:pt>
                <c:pt idx="138">
                  <c:v>0.87882166460965072</c:v>
                </c:pt>
                <c:pt idx="139">
                  <c:v>0.88886539794298414</c:v>
                </c:pt>
                <c:pt idx="140">
                  <c:v>0.89896619794298394</c:v>
                </c:pt>
                <c:pt idx="141">
                  <c:v>0.90912406460965045</c:v>
                </c:pt>
                <c:pt idx="142">
                  <c:v>0.9193389979429839</c:v>
                </c:pt>
                <c:pt idx="143">
                  <c:v>0.92961099794298385</c:v>
                </c:pt>
                <c:pt idx="144">
                  <c:v>0.93994006460965018</c:v>
                </c:pt>
                <c:pt idx="145">
                  <c:v>0.9503261979429839</c:v>
                </c:pt>
                <c:pt idx="146">
                  <c:v>0.96076939794298366</c:v>
                </c:pt>
                <c:pt idx="147">
                  <c:v>0.97126966460965058</c:v>
                </c:pt>
                <c:pt idx="148">
                  <c:v>0.98182699794298378</c:v>
                </c:pt>
                <c:pt idx="149">
                  <c:v>0.99244139794298403</c:v>
                </c:pt>
                <c:pt idx="150">
                  <c:v>1.0031128646096508</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4.8136955192593237E-3</c:v>
                </c:pt>
                <c:pt idx="1">
                  <c:v>4.8613996859259902E-3</c:v>
                </c:pt>
                <c:pt idx="2">
                  <c:v>5.0045121859259899E-3</c:v>
                </c:pt>
                <c:pt idx="3">
                  <c:v>5.2430330192593235E-3</c:v>
                </c:pt>
                <c:pt idx="4">
                  <c:v>5.5769621859259912E-3</c:v>
                </c:pt>
                <c:pt idx="5">
                  <c:v>6.006299685925991E-3</c:v>
                </c:pt>
                <c:pt idx="6">
                  <c:v>6.5310455192593223E-3</c:v>
                </c:pt>
                <c:pt idx="7">
                  <c:v>7.1511996859259935E-3</c:v>
                </c:pt>
                <c:pt idx="8">
                  <c:v>7.866762185925991E-3</c:v>
                </c:pt>
                <c:pt idx="9">
                  <c:v>8.6777330192593233E-3</c:v>
                </c:pt>
                <c:pt idx="10">
                  <c:v>9.5841121859259922E-3</c:v>
                </c:pt>
                <c:pt idx="11">
                  <c:v>1.0585899685925991E-2</c:v>
                </c:pt>
                <c:pt idx="12">
                  <c:v>1.1683095519259326E-2</c:v>
                </c:pt>
                <c:pt idx="13">
                  <c:v>1.2875699685925994E-2</c:v>
                </c:pt>
                <c:pt idx="14">
                  <c:v>1.4163712185925994E-2</c:v>
                </c:pt>
                <c:pt idx="15">
                  <c:v>1.5547133019259324E-2</c:v>
                </c:pt>
                <c:pt idx="16">
                  <c:v>1.7025962185925995E-2</c:v>
                </c:pt>
                <c:pt idx="17">
                  <c:v>1.8600199685925991E-2</c:v>
                </c:pt>
                <c:pt idx="18">
                  <c:v>2.0269845519259318E-2</c:v>
                </c:pt>
                <c:pt idx="19">
                  <c:v>2.2034899685925993E-2</c:v>
                </c:pt>
                <c:pt idx="20">
                  <c:v>2.3895362185925993E-2</c:v>
                </c:pt>
                <c:pt idx="21">
                  <c:v>2.5851233019259314E-2</c:v>
                </c:pt>
                <c:pt idx="22">
                  <c:v>2.7902512185925998E-2</c:v>
                </c:pt>
                <c:pt idx="23">
                  <c:v>3.0049199685925995E-2</c:v>
                </c:pt>
                <c:pt idx="24">
                  <c:v>3.2291295519259314E-2</c:v>
                </c:pt>
                <c:pt idx="25">
                  <c:v>3.4628799685925991E-2</c:v>
                </c:pt>
                <c:pt idx="26">
                  <c:v>3.7061712185925993E-2</c:v>
                </c:pt>
                <c:pt idx="27">
                  <c:v>3.9590033019259334E-2</c:v>
                </c:pt>
                <c:pt idx="28">
                  <c:v>4.2213762185925999E-2</c:v>
                </c:pt>
                <c:pt idx="29">
                  <c:v>4.4932899685925981E-2</c:v>
                </c:pt>
                <c:pt idx="30">
                  <c:v>4.7747445519259329E-2</c:v>
                </c:pt>
                <c:pt idx="31">
                  <c:v>5.0657399685925995E-2</c:v>
                </c:pt>
                <c:pt idx="32">
                  <c:v>5.3662762185926006E-2</c:v>
                </c:pt>
                <c:pt idx="33">
                  <c:v>5.6763533019259342E-2</c:v>
                </c:pt>
                <c:pt idx="34">
                  <c:v>5.9959712185925995E-2</c:v>
                </c:pt>
                <c:pt idx="35">
                  <c:v>6.3251299685926007E-2</c:v>
                </c:pt>
                <c:pt idx="36">
                  <c:v>6.6638295519259316E-2</c:v>
                </c:pt>
                <c:pt idx="37">
                  <c:v>7.0120699685925977E-2</c:v>
                </c:pt>
                <c:pt idx="38">
                  <c:v>7.3698512185926005E-2</c:v>
                </c:pt>
                <c:pt idx="39">
                  <c:v>7.7371733019259356E-2</c:v>
                </c:pt>
                <c:pt idx="40">
                  <c:v>8.1140362185926004E-2</c:v>
                </c:pt>
                <c:pt idx="41">
                  <c:v>8.5004399685926019E-2</c:v>
                </c:pt>
                <c:pt idx="42">
                  <c:v>8.8963845519259316E-2</c:v>
                </c:pt>
                <c:pt idx="43">
                  <c:v>9.3018699685925979E-2</c:v>
                </c:pt>
                <c:pt idx="44">
                  <c:v>9.7168962185925967E-2</c:v>
                </c:pt>
                <c:pt idx="45">
                  <c:v>0.10141463301925932</c:v>
                </c:pt>
                <c:pt idx="46">
                  <c:v>0.105755712185926</c:v>
                </c:pt>
                <c:pt idx="47">
                  <c:v>0.11019219968592606</c:v>
                </c:pt>
                <c:pt idx="48">
                  <c:v>0.11472409551925933</c:v>
                </c:pt>
                <c:pt idx="49">
                  <c:v>0.11935139968592597</c:v>
                </c:pt>
                <c:pt idx="50">
                  <c:v>0.12407411218592596</c:v>
                </c:pt>
                <c:pt idx="51">
                  <c:v>0.12889223301925934</c:v>
                </c:pt>
                <c:pt idx="52">
                  <c:v>0.13380576218592602</c:v>
                </c:pt>
                <c:pt idx="53">
                  <c:v>0.138814699685926</c:v>
                </c:pt>
                <c:pt idx="54">
                  <c:v>0.14391904551925933</c:v>
                </c:pt>
                <c:pt idx="55">
                  <c:v>0.14911879968592598</c:v>
                </c:pt>
                <c:pt idx="56">
                  <c:v>0.15441396218592601</c:v>
                </c:pt>
                <c:pt idx="57">
                  <c:v>0.15980453301925931</c:v>
                </c:pt>
                <c:pt idx="58">
                  <c:v>0.16529051218592597</c:v>
                </c:pt>
                <c:pt idx="59">
                  <c:v>0.17087189968592598</c:v>
                </c:pt>
                <c:pt idx="60">
                  <c:v>0.17654869551925936</c:v>
                </c:pt>
                <c:pt idx="61">
                  <c:v>0.18232089968592596</c:v>
                </c:pt>
                <c:pt idx="62">
                  <c:v>0.18818851218592597</c:v>
                </c:pt>
                <c:pt idx="63">
                  <c:v>0.19415153301925928</c:v>
                </c:pt>
                <c:pt idx="64">
                  <c:v>0.20020996218592604</c:v>
                </c:pt>
                <c:pt idx="65">
                  <c:v>0.20636379968592602</c:v>
                </c:pt>
                <c:pt idx="66">
                  <c:v>0.21261304551925939</c:v>
                </c:pt>
                <c:pt idx="67">
                  <c:v>0.21895769968592596</c:v>
                </c:pt>
                <c:pt idx="68">
                  <c:v>0.225397762185926</c:v>
                </c:pt>
                <c:pt idx="69">
                  <c:v>0.23193323301925939</c:v>
                </c:pt>
                <c:pt idx="70">
                  <c:v>0.23856411218592599</c:v>
                </c:pt>
                <c:pt idx="71">
                  <c:v>0.245290399685926</c:v>
                </c:pt>
                <c:pt idx="72">
                  <c:v>0.25211209551925923</c:v>
                </c:pt>
                <c:pt idx="73">
                  <c:v>0.25902919968592591</c:v>
                </c:pt>
                <c:pt idx="74">
                  <c:v>0.26604171218592593</c:v>
                </c:pt>
                <c:pt idx="75">
                  <c:v>0.27314963301925926</c:v>
                </c:pt>
                <c:pt idx="76">
                  <c:v>0.28035296218592609</c:v>
                </c:pt>
                <c:pt idx="77">
                  <c:v>0.28765169968592602</c:v>
                </c:pt>
                <c:pt idx="78">
                  <c:v>0.29504584551925944</c:v>
                </c:pt>
                <c:pt idx="79">
                  <c:v>0.30253539968592602</c:v>
                </c:pt>
                <c:pt idx="80">
                  <c:v>0.31012036218592604</c:v>
                </c:pt>
                <c:pt idx="81">
                  <c:v>0.31780073301925937</c:v>
                </c:pt>
                <c:pt idx="82">
                  <c:v>0.32557651218592609</c:v>
                </c:pt>
                <c:pt idx="83">
                  <c:v>0.33344769968592608</c:v>
                </c:pt>
                <c:pt idx="84">
                  <c:v>0.34141429551925928</c:v>
                </c:pt>
                <c:pt idx="85">
                  <c:v>0.34947629968592603</c:v>
                </c:pt>
                <c:pt idx="86">
                  <c:v>0.35763371218592599</c:v>
                </c:pt>
                <c:pt idx="87">
                  <c:v>0.36588653301925927</c:v>
                </c:pt>
                <c:pt idx="88">
                  <c:v>0.374234762185926</c:v>
                </c:pt>
                <c:pt idx="89">
                  <c:v>0.3826783996859261</c:v>
                </c:pt>
                <c:pt idx="90">
                  <c:v>0.39121744551925924</c:v>
                </c:pt>
                <c:pt idx="91">
                  <c:v>0.39985189968592605</c:v>
                </c:pt>
                <c:pt idx="92">
                  <c:v>0.40858176218592607</c:v>
                </c:pt>
                <c:pt idx="93">
                  <c:v>0.4174070330192593</c:v>
                </c:pt>
                <c:pt idx="94">
                  <c:v>0.42632771218592619</c:v>
                </c:pt>
                <c:pt idx="95">
                  <c:v>0.43534379968592596</c:v>
                </c:pt>
                <c:pt idx="96">
                  <c:v>0.44445529551925922</c:v>
                </c:pt>
                <c:pt idx="97">
                  <c:v>0.4536621996859258</c:v>
                </c:pt>
                <c:pt idx="98">
                  <c:v>0.46296451218592594</c:v>
                </c:pt>
                <c:pt idx="99">
                  <c:v>0.47236223301925906</c:v>
                </c:pt>
                <c:pt idx="100">
                  <c:v>0.48185536218592578</c:v>
                </c:pt>
                <c:pt idx="101">
                  <c:v>0.49144389968592594</c:v>
                </c:pt>
                <c:pt idx="102">
                  <c:v>0.50112784551925926</c:v>
                </c:pt>
                <c:pt idx="103">
                  <c:v>0.51090719968592602</c:v>
                </c:pt>
                <c:pt idx="104">
                  <c:v>0.52078196218592598</c:v>
                </c:pt>
                <c:pt idx="105">
                  <c:v>0.53075213301925939</c:v>
                </c:pt>
                <c:pt idx="106">
                  <c:v>0.540817712185926</c:v>
                </c:pt>
                <c:pt idx="107">
                  <c:v>0.55097869968592605</c:v>
                </c:pt>
                <c:pt idx="108">
                  <c:v>0.56123509551925954</c:v>
                </c:pt>
                <c:pt idx="109">
                  <c:v>0.57158689968592613</c:v>
                </c:pt>
                <c:pt idx="110">
                  <c:v>0.58203411218592604</c:v>
                </c:pt>
                <c:pt idx="111">
                  <c:v>0.59257673301925939</c:v>
                </c:pt>
                <c:pt idx="112">
                  <c:v>0.60321476218592618</c:v>
                </c:pt>
                <c:pt idx="113">
                  <c:v>0.61394819968592618</c:v>
                </c:pt>
                <c:pt idx="114">
                  <c:v>0.62477704551925928</c:v>
                </c:pt>
                <c:pt idx="115">
                  <c:v>0.63570129968592615</c:v>
                </c:pt>
                <c:pt idx="116">
                  <c:v>0.6467209621859259</c:v>
                </c:pt>
                <c:pt idx="117">
                  <c:v>0.65783603301925919</c:v>
                </c:pt>
                <c:pt idx="118">
                  <c:v>0.66904651218592603</c:v>
                </c:pt>
                <c:pt idx="119">
                  <c:v>0.68035239968592598</c:v>
                </c:pt>
                <c:pt idx="120">
                  <c:v>0.69175369551925947</c:v>
                </c:pt>
                <c:pt idx="121">
                  <c:v>0.70325039968592595</c:v>
                </c:pt>
                <c:pt idx="122">
                  <c:v>0.71484251218592576</c:v>
                </c:pt>
                <c:pt idx="123">
                  <c:v>0.72653003301925922</c:v>
                </c:pt>
                <c:pt idx="124">
                  <c:v>0.73831296218592601</c:v>
                </c:pt>
                <c:pt idx="125">
                  <c:v>0.75019129968592602</c:v>
                </c:pt>
                <c:pt idx="126">
                  <c:v>0.76216504551925923</c:v>
                </c:pt>
                <c:pt idx="127">
                  <c:v>0.77423419968592622</c:v>
                </c:pt>
                <c:pt idx="128">
                  <c:v>0.78639876218592608</c:v>
                </c:pt>
                <c:pt idx="129">
                  <c:v>0.79865873301925927</c:v>
                </c:pt>
                <c:pt idx="130">
                  <c:v>0.81101411218592623</c:v>
                </c:pt>
                <c:pt idx="131">
                  <c:v>0.82346489968592618</c:v>
                </c:pt>
                <c:pt idx="132">
                  <c:v>0.83601109551925956</c:v>
                </c:pt>
                <c:pt idx="133">
                  <c:v>0.84865269968592605</c:v>
                </c:pt>
                <c:pt idx="134">
                  <c:v>0.86138971218592564</c:v>
                </c:pt>
                <c:pt idx="135">
                  <c:v>0.87422213301925955</c:v>
                </c:pt>
                <c:pt idx="136">
                  <c:v>0.8871499621859259</c:v>
                </c:pt>
                <c:pt idx="137">
                  <c:v>0.90017319968592602</c:v>
                </c:pt>
                <c:pt idx="138">
                  <c:v>0.91329184551925968</c:v>
                </c:pt>
                <c:pt idx="139">
                  <c:v>0.92650589968592612</c:v>
                </c:pt>
                <c:pt idx="140">
                  <c:v>0.9398153621859261</c:v>
                </c:pt>
                <c:pt idx="141">
                  <c:v>0.95322023301925929</c:v>
                </c:pt>
                <c:pt idx="142">
                  <c:v>0.96672051218592581</c:v>
                </c:pt>
                <c:pt idx="143">
                  <c:v>0.98031619968592576</c:v>
                </c:pt>
                <c:pt idx="144">
                  <c:v>0.99400729551925893</c:v>
                </c:pt>
                <c:pt idx="145">
                  <c:v>1.0077937996859261</c:v>
                </c:pt>
                <c:pt idx="146">
                  <c:v>1.0216757121859259</c:v>
                </c:pt>
                <c:pt idx="147">
                  <c:v>1.0356530330192595</c:v>
                </c:pt>
                <c:pt idx="148">
                  <c:v>1.0497257621859255</c:v>
                </c:pt>
                <c:pt idx="149">
                  <c:v>1.063893899685926</c:v>
                </c:pt>
                <c:pt idx="150">
                  <c:v>1.0781574455192593</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33.37141712330768</c:v>
                </c:pt>
                <c:pt idx="1">
                  <c:v>33.29802341511359</c:v>
                </c:pt>
                <c:pt idx="2">
                  <c:v>33.222477431363522</c:v>
                </c:pt>
                <c:pt idx="3">
                  <c:v>33.144754805452656</c:v>
                </c:pt>
                <c:pt idx="4">
                  <c:v>33.064833099970301</c:v>
                </c:pt>
                <c:pt idx="5">
                  <c:v>32.982691894689644</c:v>
                </c:pt>
                <c:pt idx="6">
                  <c:v>32.898312867854848</c:v>
                </c:pt>
                <c:pt idx="7">
                  <c:v>32.811679870095091</c:v>
                </c:pt>
                <c:pt idx="8">
                  <c:v>32.722778990344231</c:v>
                </c:pt>
                <c:pt idx="9">
                  <c:v>32.631598613202769</c:v>
                </c:pt>
                <c:pt idx="10">
                  <c:v>32.538129467245462</c:v>
                </c:pt>
                <c:pt idx="11">
                  <c:v>32.442364663850853</c:v>
                </c:pt>
                <c:pt idx="12">
                  <c:v>32.344299726209698</c:v>
                </c:pt>
                <c:pt idx="13">
                  <c:v>32.243932608253431</c:v>
                </c:pt>
                <c:pt idx="14">
                  <c:v>32.141263703333195</c:v>
                </c:pt>
                <c:pt idx="15">
                  <c:v>32.036295842571981</c:v>
                </c:pt>
                <c:pt idx="16">
                  <c:v>31.929034282904002</c:v>
                </c:pt>
                <c:pt idx="17">
                  <c:v>31.819486684909556</c:v>
                </c:pt>
                <c:pt idx="18">
                  <c:v>31.707663080643037</c:v>
                </c:pt>
                <c:pt idx="19">
                  <c:v>31.593575831740971</c:v>
                </c:pt>
                <c:pt idx="20">
                  <c:v>31.477239578178661</c:v>
                </c:pt>
                <c:pt idx="21">
                  <c:v>31.358671178124741</c:v>
                </c:pt>
                <c:pt idx="22">
                  <c:v>31.237889639411346</c:v>
                </c:pt>
                <c:pt idx="23">
                  <c:v>31.114916043202413</c:v>
                </c:pt>
                <c:pt idx="24">
                  <c:v>30.989773460500164</c:v>
                </c:pt>
                <c:pt idx="25">
                  <c:v>30.862486862171131</c:v>
                </c:pt>
                <c:pt idx="26">
                  <c:v>30.733083023216739</c:v>
                </c:pt>
                <c:pt idx="27">
                  <c:v>30.601590422034821</c:v>
                </c:pt>
                <c:pt idx="28">
                  <c:v>30.468039135440304</c:v>
                </c:pt>
                <c:pt idx="29">
                  <c:v>30.332460730221285</c:v>
                </c:pt>
                <c:pt idx="30">
                  <c:v>30.194888152003657</c:v>
                </c:pt>
                <c:pt idx="31">
                  <c:v>30.055355612191153</c:v>
                </c:pt>
                <c:pt idx="32">
                  <c:v>29.913898473729091</c:v>
                </c:pt>
                <c:pt idx="33">
                  <c:v>29.77055313641393</c:v>
                </c:pt>
                <c:pt idx="34">
                  <c:v>29.62535692244208</c:v>
                </c:pt>
                <c:pt idx="35">
                  <c:v>29.478347962851959</c:v>
                </c:pt>
                <c:pt idx="36">
                  <c:v>29.329565085472481</c:v>
                </c:pt>
                <c:pt idx="37">
                  <c:v>29.179047704944558</c:v>
                </c:pt>
                <c:pt idx="38">
                  <c:v>29.026835715333739</c:v>
                </c:pt>
                <c:pt idx="39">
                  <c:v>28.872969385800534</c:v>
                </c:pt>
                <c:pt idx="40">
                  <c:v>28.717489259742415</c:v>
                </c:pt>
                <c:pt idx="41">
                  <c:v>28.560436057768626</c:v>
                </c:pt>
                <c:pt idx="42">
                  <c:v>28.401850584816152</c:v>
                </c:pt>
                <c:pt idx="43">
                  <c:v>28.241773641662824</c:v>
                </c:pt>
                <c:pt idx="44">
                  <c:v>28.080245941043451</c:v>
                </c:pt>
                <c:pt idx="45">
                  <c:v>27.91730802852625</c:v>
                </c:pt>
                <c:pt idx="46">
                  <c:v>27.753000208260662</c:v>
                </c:pt>
                <c:pt idx="47">
                  <c:v>27.587362473663994</c:v>
                </c:pt>
                <c:pt idx="48">
                  <c:v>27.420434443074949</c:v>
                </c:pt>
                <c:pt idx="49">
                  <c:v>27.2522553003638</c:v>
                </c:pt>
                <c:pt idx="50">
                  <c:v>27.082863740456091</c:v>
                </c:pt>
                <c:pt idx="51">
                  <c:v>26.912297919695661</c:v>
                </c:pt>
                <c:pt idx="52">
                  <c:v>26.740595410947453</c:v>
                </c:pt>
                <c:pt idx="53">
                  <c:v>26.567793163313969</c:v>
                </c:pt>
                <c:pt idx="54">
                  <c:v>26.393927466323372</c:v>
                </c:pt>
                <c:pt idx="55">
                  <c:v>26.21903391842622</c:v>
                </c:pt>
                <c:pt idx="56">
                  <c:v>26.04314739962545</c:v>
                </c:pt>
                <c:pt idx="57">
                  <c:v>25.866302048053917</c:v>
                </c:pt>
                <c:pt idx="58">
                  <c:v>25.68853124030403</c:v>
                </c:pt>
                <c:pt idx="59">
                  <c:v>25.509867575307791</c:v>
                </c:pt>
                <c:pt idx="60">
                  <c:v>25.330342861563526</c:v>
                </c:pt>
                <c:pt idx="61">
                  <c:v>25.149988107501656</c:v>
                </c:pt>
                <c:pt idx="62">
                  <c:v>24.968833514783668</c:v>
                </c:pt>
                <c:pt idx="63">
                  <c:v>24.786908474328616</c:v>
                </c:pt>
                <c:pt idx="64">
                  <c:v>24.604241564866427</c:v>
                </c:pt>
                <c:pt idx="65">
                  <c:v>24.420860553819558</c:v>
                </c:pt>
                <c:pt idx="66">
                  <c:v>24.236792400321299</c:v>
                </c:pt>
                <c:pt idx="67">
                  <c:v>24.052063260184706</c:v>
                </c:pt>
                <c:pt idx="68">
                  <c:v>23.866698492642723</c:v>
                </c:pt>
                <c:pt idx="69">
                  <c:v>23.680722668688627</c:v>
                </c:pt>
                <c:pt idx="70">
                  <c:v>23.494159580851793</c:v>
                </c:pt>
                <c:pt idx="71">
                  <c:v>23.307032254254679</c:v>
                </c:pt>
                <c:pt idx="72">
                  <c:v>23.119362958801858</c:v>
                </c:pt>
                <c:pt idx="73">
                  <c:v>22.931173222364119</c:v>
                </c:pt>
                <c:pt idx="74">
                  <c:v>22.742483844825657</c:v>
                </c:pt>
                <c:pt idx="75">
                  <c:v>22.553314912873581</c:v>
                </c:pt>
                <c:pt idx="76">
                  <c:v>22.363685815414819</c:v>
                </c:pt>
                <c:pt idx="77">
                  <c:v>22.173615259515888</c:v>
                </c:pt>
                <c:pt idx="78">
                  <c:v>21.983121286766533</c:v>
                </c:pt>
                <c:pt idx="79">
                  <c:v>21.792221289978151</c:v>
                </c:pt>
                <c:pt idx="80">
                  <c:v>21.600932030133421</c:v>
                </c:pt>
                <c:pt idx="81">
                  <c:v>21.409269653511153</c:v>
                </c:pt>
                <c:pt idx="82">
                  <c:v>21.217249708918349</c:v>
                </c:pt>
                <c:pt idx="83">
                  <c:v>21.024887164964735</c:v>
                </c:pt>
                <c:pt idx="84">
                  <c:v>20.832196427324916</c:v>
                </c:pt>
                <c:pt idx="85">
                  <c:v>20.639191355936237</c:v>
                </c:pt>
                <c:pt idx="86">
                  <c:v>20.445885282086159</c:v>
                </c:pt>
                <c:pt idx="87">
                  <c:v>20.252291025349386</c:v>
                </c:pt>
                <c:pt idx="88">
                  <c:v>20.058420910338135</c:v>
                </c:pt>
                <c:pt idx="89">
                  <c:v>19.864286783234071</c:v>
                </c:pt>
                <c:pt idx="90">
                  <c:v>19.669900028073975</c:v>
                </c:pt>
                <c:pt idx="91">
                  <c:v>19.475271582766066</c:v>
                </c:pt>
                <c:pt idx="92">
                  <c:v>19.280411954815669</c:v>
                </c:pt>
                <c:pt idx="93">
                  <c:v>19.085331236743865</c:v>
                </c:pt>
                <c:pt idx="94">
                  <c:v>18.890039121184078</c:v>
                </c:pt>
                <c:pt idx="95">
                  <c:v>18.694544915645807</c:v>
                </c:pt>
                <c:pt idx="96">
                  <c:v>18.498857556935953</c:v>
                </c:pt>
                <c:pt idx="97">
                  <c:v>18.302985625231031</c:v>
                </c:pt>
                <c:pt idx="98">
                  <c:v>18.106937357795317</c:v>
                </c:pt>
                <c:pt idx="99">
                  <c:v>17.91072066234203</c:v>
                </c:pt>
                <c:pt idx="100">
                  <c:v>17.714343130036344</c:v>
                </c:pt>
                <c:pt idx="101">
                  <c:v>17.517812048140058</c:v>
                </c:pt>
                <c:pt idx="102">
                  <c:v>17.321134412299816</c:v>
                </c:pt>
                <c:pt idx="103">
                  <c:v>17.12431693848113</c:v>
                </c:pt>
                <c:pt idx="104">
                  <c:v>16.92736607455252</c:v>
                </c:pt>
                <c:pt idx="105">
                  <c:v>16.730288011523712</c:v>
                </c:pt>
                <c:pt idx="106">
                  <c:v>16.533088694444189</c:v>
                </c:pt>
                <c:pt idx="107">
                  <c:v>16.335773832967742</c:v>
                </c:pt>
                <c:pt idx="108">
                  <c:v>16.138348911590292</c:v>
                </c:pt>
                <c:pt idx="109">
                  <c:v>15.940819199567981</c:v>
                </c:pt>
                <c:pt idx="110">
                  <c:v>15.743189760523757</c:v>
                </c:pt>
                <c:pt idx="111">
                  <c:v>15.545465461750636</c:v>
                </c:pt>
                <c:pt idx="112">
                  <c:v>15.347650983220182</c:v>
                </c:pt>
                <c:pt idx="113">
                  <c:v>15.149750826304956</c:v>
                </c:pt>
                <c:pt idx="114">
                  <c:v>14.951769322224278</c:v>
                </c:pt>
                <c:pt idx="115">
                  <c:v>14.753710640222589</c:v>
                </c:pt>
                <c:pt idx="116">
                  <c:v>14.555578795489403</c:v>
                </c:pt>
                <c:pt idx="117">
                  <c:v>14.35737765683098</c:v>
                </c:pt>
                <c:pt idx="118">
                  <c:v>14.159110954102445</c:v>
                </c:pt>
                <c:pt idx="119">
                  <c:v>13.960782285411401</c:v>
                </c:pt>
                <c:pt idx="120">
                  <c:v>13.762395124100538</c:v>
                </c:pt>
                <c:pt idx="121">
                  <c:v>13.563952825520996</c:v>
                </c:pt>
                <c:pt idx="122">
                  <c:v>13.365458633605318</c:v>
                </c:pt>
                <c:pt idx="123">
                  <c:v>13.166915687247906</c:v>
                </c:pt>
                <c:pt idx="124">
                  <c:v>12.968327026505946</c:v>
                </c:pt>
                <c:pt idx="125">
                  <c:v>12.769695598627106</c:v>
                </c:pt>
                <c:pt idx="126">
                  <c:v>12.571024263914218</c:v>
                </c:pt>
                <c:pt idx="127">
                  <c:v>12.37231580143807</c:v>
                </c:pt>
                <c:pt idx="128">
                  <c:v>12.173572914604691</c:v>
                </c:pt>
                <c:pt idx="129">
                  <c:v>11.974798236587802</c:v>
                </c:pt>
                <c:pt idx="130">
                  <c:v>11.775994335636186</c:v>
                </c:pt>
                <c:pt idx="131">
                  <c:v>11.577163720263266</c:v>
                </c:pt>
                <c:pt idx="132">
                  <c:v>11.378308844328835</c:v>
                </c:pt>
                <c:pt idx="133">
                  <c:v>11.179432112021459</c:v>
                </c:pt>
                <c:pt idx="134">
                  <c:v>10.980535882750633</c:v>
                </c:pt>
                <c:pt idx="135">
                  <c:v>10.781622475956853</c:v>
                </c:pt>
                <c:pt idx="136">
                  <c:v>10.58269417584842</c:v>
                </c:pt>
                <c:pt idx="137">
                  <c:v>10.383753236073225</c:v>
                </c:pt>
                <c:pt idx="138">
                  <c:v>10.184801884335377</c:v>
                </c:pt>
                <c:pt idx="139">
                  <c:v>9.9858423269623469</c:v>
                </c:pt>
                <c:pt idx="140">
                  <c:v>9.7868767534342211</c:v>
                </c:pt>
                <c:pt idx="141">
                  <c:v>9.5879073408809194</c:v>
                </c:pt>
                <c:pt idx="142">
                  <c:v>9.3889362585566332</c:v>
                </c:pt>
                <c:pt idx="143">
                  <c:v>9.1899656723005876</c:v>
                </c:pt>
                <c:pt idx="144">
                  <c:v>8.9909977489907931</c:v>
                </c:pt>
                <c:pt idx="145">
                  <c:v>8.7920346610000646</c:v>
                </c:pt>
                <c:pt idx="146">
                  <c:v>8.5930785906628486</c:v>
                </c:pt>
                <c:pt idx="147">
                  <c:v>8.3941317347600855</c:v>
                </c:pt>
                <c:pt idx="148">
                  <c:v>8.1951963090315836</c:v>
                </c:pt>
                <c:pt idx="149">
                  <c:v>7.9962745527234969</c:v>
                </c:pt>
                <c:pt idx="150">
                  <c:v>7.7973687331794572</c:v>
                </c:pt>
                <c:pt idx="151">
                  <c:v>7.5984811504840515</c:v>
                </c:pt>
                <c:pt idx="152">
                  <c:v>7.3996141421669357</c:v>
                </c:pt>
                <c:pt idx="153">
                  <c:v>7.2007700879754246</c:v>
                </c:pt>
                <c:pt idx="154">
                  <c:v>7.0019514147259576</c:v>
                </c:pt>
                <c:pt idx="155">
                  <c:v>6.8031606012410029</c:v>
                </c:pt>
                <c:pt idx="156">
                  <c:v>6.6044001833816228</c:v>
                </c:pt>
                <c:pt idx="157">
                  <c:v>6.4056727591835685</c:v>
                </c:pt>
                <c:pt idx="158">
                  <c:v>6.2069809941067415</c:v>
                </c:pt>
                <c:pt idx="159">
                  <c:v>6.0083276264062011</c:v>
                </c:pt>
                <c:pt idx="160">
                  <c:v>5.809715472633953</c:v>
                </c:pt>
                <c:pt idx="161">
                  <c:v>5.6111474332810225</c:v>
                </c:pt>
                <c:pt idx="162">
                  <c:v>5.4126264985693018</c:v>
                </c:pt>
                <c:pt idx="163">
                  <c:v>5.2141557544009736</c:v>
                </c:pt>
                <c:pt idx="164">
                  <c:v>5.015738388477212</c:v>
                </c:pt>
                <c:pt idx="165">
                  <c:v>4.8173776965938977</c:v>
                </c:pt>
                <c:pt idx="166">
                  <c:v>4.6190770891249242</c:v>
                </c:pt>
                <c:pt idx="167">
                  <c:v>4.420840097701956</c:v>
                </c:pt>
                <c:pt idx="168">
                  <c:v>4.2226703821011649</c:v>
                </c:pt>
                <c:pt idx="169">
                  <c:v>4.0245717373463386</c:v>
                </c:pt>
                <c:pt idx="170">
                  <c:v>3.8265481010379947</c:v>
                </c:pt>
                <c:pt idx="171">
                  <c:v>3.6286035609185117</c:v>
                </c:pt>
                <c:pt idx="172">
                  <c:v>3.430742362683215</c:v>
                </c:pt>
                <c:pt idx="173">
                  <c:v>3.2329689180465602</c:v>
                </c:pt>
                <c:pt idx="174">
                  <c:v>3.0352878130740195</c:v>
                </c:pt>
                <c:pt idx="175">
                  <c:v>2.8377038167885353</c:v>
                </c:pt>
                <c:pt idx="176">
                  <c:v>2.6402218900613681</c:v>
                </c:pt>
                <c:pt idx="177">
                  <c:v>2.4428471947963262</c:v>
                </c:pt>
                <c:pt idx="178">
                  <c:v>2.2455851034170666</c:v>
                </c:pt>
                <c:pt idx="179">
                  <c:v>2.0484412086653956</c:v>
                </c:pt>
                <c:pt idx="180">
                  <c:v>1.8514213337199712</c:v>
                </c:pt>
                <c:pt idx="181">
                  <c:v>1.654531542642879</c:v>
                </c:pt>
                <c:pt idx="182">
                  <c:v>1.4577781511616814</c:v>
                </c:pt>
                <c:pt idx="183">
                  <c:v>1.2611677377944572</c:v>
                </c:pt>
                <c:pt idx="184">
                  <c:v>1.0647071553240379</c:v>
                </c:pt>
                <c:pt idx="185">
                  <c:v>0.86840354262704023</c:v>
                </c:pt>
                <c:pt idx="186">
                  <c:v>0.67226433686252085</c:v>
                </c:pt>
                <c:pt idx="187">
                  <c:v>0.47629728602488935</c:v>
                </c:pt>
                <c:pt idx="188">
                  <c:v>0.28051046186313527</c:v>
                </c:pt>
                <c:pt idx="189">
                  <c:v>8.4912273168194247E-2</c:v>
                </c:pt>
                <c:pt idx="190">
                  <c:v>-0.11048852057063197</c:v>
                </c:pt>
                <c:pt idx="191">
                  <c:v>-0.30568279514190932</c:v>
                </c:pt>
                <c:pt idx="192">
                  <c:v>-0.5006610472237506</c:v>
                </c:pt>
                <c:pt idx="193">
                  <c:v>-0.69541337963512317</c:v>
                </c:pt>
                <c:pt idx="194">
                  <c:v>-0.88992948623447843</c:v>
                </c:pt>
                <c:pt idx="195">
                  <c:v>-1.0841986364734497</c:v>
                </c:pt>
                <c:pt idx="196">
                  <c:v>-1.2782096596181136</c:v>
                </c:pt>
                <c:pt idx="197">
                  <c:v>-1.4719509286513643</c:v>
                </c:pt>
                <c:pt idx="198">
                  <c:v>-1.6654103438737526</c:v>
                </c:pt>
                <c:pt idx="199">
                  <c:v>-1.8585753162231651</c:v>
                </c:pt>
                <c:pt idx="200">
                  <c:v>-2.0514327503368652</c:v>
                </c:pt>
                <c:pt idx="201">
                  <c:v>-2.2439690273839301</c:v>
                </c:pt>
                <c:pt idx="202">
                  <c:v>-2.4361699876992717</c:v>
                </c:pt>
                <c:pt idx="203">
                  <c:v>-2.6280209132558605</c:v>
                </c:pt>
                <c:pt idx="204">
                  <c:v>-2.8195065100153318</c:v>
                </c:pt>
                <c:pt idx="205">
                  <c:v>-3.010610890203453</c:v>
                </c:pt>
                <c:pt idx="206">
                  <c:v>-3.2013175545608563</c:v>
                </c:pt>
                <c:pt idx="207">
                  <c:v>-3.3916093746268361</c:v>
                </c:pt>
                <c:pt idx="208">
                  <c:v>-3.5814685751182367</c:v>
                </c:pt>
                <c:pt idx="209">
                  <c:v>-3.7708767164735346</c:v>
                </c:pt>
                <c:pt idx="210">
                  <c:v>-3.9598146776376586</c:v>
                </c:pt>
                <c:pt idx="211">
                  <c:v>-4.1482626391708628</c:v>
                </c:pt>
                <c:pt idx="212">
                  <c:v>-4.3362000667718581</c:v>
                </c:pt>
                <c:pt idx="213">
                  <c:v>-4.5236056953134973</c:v>
                </c:pt>
                <c:pt idx="214">
                  <c:v>-4.7104575134966638</c:v>
                </c:pt>
                <c:pt idx="215">
                  <c:v>-4.8967327492361097</c:v>
                </c:pt>
                <c:pt idx="216">
                  <c:v>-5.0824078559006756</c:v>
                </c:pt>
                <c:pt idx="217">
                  <c:v>-5.2674584995386997</c:v>
                </c:pt>
                <c:pt idx="218">
                  <c:v>-5.4518595472263245</c:v>
                </c:pt>
                <c:pt idx="219">
                  <c:v>-5.6355850566874812</c:v>
                </c:pt>
                <c:pt idx="220">
                  <c:v>-5.8186082673397674</c:v>
                </c:pt>
                <c:pt idx="221">
                  <c:v>-6.0009015929302727</c:v>
                </c:pt>
                <c:pt idx="222">
                  <c:v>-6.1824366159324278</c:v>
                </c:pt>
                <c:pt idx="223">
                  <c:v>-6.3631840838826728</c:v>
                </c:pt>
                <c:pt idx="224">
                  <c:v>-6.5431139078413825</c:v>
                </c:pt>
                <c:pt idx="225">
                  <c:v>-6.7221951631699852</c:v>
                </c:pt>
                <c:pt idx="226">
                  <c:v>-6.900396092819908</c:v>
                </c:pt>
                <c:pt idx="227">
                  <c:v>-7.0776841133332722</c:v>
                </c:pt>
                <c:pt idx="228">
                  <c:v>-7.254025823758683</c:v>
                </c:pt>
                <c:pt idx="229">
                  <c:v>-7.4293870176865804</c:v>
                </c:pt>
                <c:pt idx="230">
                  <c:v>-7.6037326986064633</c:v>
                </c:pt>
                <c:pt idx="231">
                  <c:v>-7.7770270987892811</c:v>
                </c:pt>
                <c:pt idx="232">
                  <c:v>-7.949233701891111</c:v>
                </c:pt>
                <c:pt idx="233">
                  <c:v>-8.1203152694693177</c:v>
                </c:pt>
                <c:pt idx="234">
                  <c:v>-8.290233871591866</c:v>
                </c:pt>
                <c:pt idx="235">
                  <c:v>-8.4589509217109633</c:v>
                </c:pt>
                <c:pt idx="236">
                  <c:v>-8.6264272159546049</c:v>
                </c:pt>
                <c:pt idx="237">
                  <c:v>-8.7926229769738242</c:v>
                </c:pt>
                <c:pt idx="238">
                  <c:v>-8.9574979024627019</c:v>
                </c:pt>
                <c:pt idx="239">
                  <c:v>-9.121011218441387</c:v>
                </c:pt>
                <c:pt idx="240">
                  <c:v>-9.2831217373682318</c:v>
                </c:pt>
                <c:pt idx="241">
                  <c:v>-9.4437879211131701</c:v>
                </c:pt>
                <c:pt idx="242">
                  <c:v>-9.6029679487914201</c:v>
                </c:pt>
                <c:pt idx="243">
                  <c:v>-9.7606197894171629</c:v>
                </c:pt>
                <c:pt idx="244">
                  <c:v>-9.9167012792990423</c:v>
                </c:pt>
                <c:pt idx="245">
                  <c:v>-10.071170204050883</c:v>
                </c:pt>
                <c:pt idx="246">
                  <c:v>-10.22398438504732</c:v>
                </c:pt>
                <c:pt idx="247">
                  <c:v>-10.375101770104449</c:v>
                </c:pt>
                <c:pt idx="248">
                  <c:v>-10.524480528113232</c:v>
                </c:pt>
                <c:pt idx="249">
                  <c:v>-10.672079147303009</c:v>
                </c:pt>
                <c:pt idx="250">
                  <c:v>-10.817856536757535</c:v>
                </c:pt>
                <c:pt idx="251">
                  <c:v>-10.961772130754223</c:v>
                </c:pt>
                <c:pt idx="252">
                  <c:v>-11.103785995443383</c:v>
                </c:pt>
                <c:pt idx="253">
                  <c:v>-11.243858937334974</c:v>
                </c:pt>
                <c:pt idx="254">
                  <c:v>-11.381952613009771</c:v>
                </c:pt>
                <c:pt idx="255">
                  <c:v>-11.518029639427429</c:v>
                </c:pt>
                <c:pt idx="256">
                  <c:v>-11.652053704162835</c:v>
                </c:pt>
                <c:pt idx="257">
                  <c:v>-11.783989674864983</c:v>
                </c:pt>
                <c:pt idx="258">
                  <c:v>-11.91380370720325</c:v>
                </c:pt>
                <c:pt idx="259">
                  <c:v>-12.041463350541159</c:v>
                </c:pt>
                <c:pt idx="260">
                  <c:v>-12.166937650562597</c:v>
                </c:pt>
                <c:pt idx="261">
                  <c:v>-12.29019724806764</c:v>
                </c:pt>
                <c:pt idx="262">
                  <c:v>-12.411214473155104</c:v>
                </c:pt>
                <c:pt idx="263">
                  <c:v>-12.529963434019971</c:v>
                </c:pt>
                <c:pt idx="264">
                  <c:v>-12.646420099613604</c:v>
                </c:pt>
                <c:pt idx="265">
                  <c:v>-12.760562375442813</c:v>
                </c:pt>
                <c:pt idx="266">
                  <c:v>-12.872370171823626</c:v>
                </c:pt>
                <c:pt idx="267">
                  <c:v>-12.981825463954452</c:v>
                </c:pt>
                <c:pt idx="268">
                  <c:v>-13.088912343227193</c:v>
                </c:pt>
                <c:pt idx="269">
                  <c:v>-13.193617059265145</c:v>
                </c:pt>
                <c:pt idx="270">
                  <c:v>-13.295928052243504</c:v>
                </c:pt>
                <c:pt idx="271">
                  <c:v>-13.395835975132835</c:v>
                </c:pt>
                <c:pt idx="272">
                  <c:v>-13.493333705585817</c:v>
                </c:pt>
                <c:pt idx="273">
                  <c:v>-13.588416347280127</c:v>
                </c:pt>
                <c:pt idx="274">
                  <c:v>-13.681081220619284</c:v>
                </c:pt>
                <c:pt idx="275">
                  <c:v>-13.771327842787249</c:v>
                </c:pt>
                <c:pt idx="276">
                  <c:v>-13.859157897245659</c:v>
                </c:pt>
                <c:pt idx="277">
                  <c:v>-13.944575192854185</c:v>
                </c:pt>
                <c:pt idx="278">
                  <c:v>-14.027585612883149</c:v>
                </c:pt>
                <c:pt idx="279">
                  <c:v>-14.108197054271523</c:v>
                </c:pt>
                <c:pt idx="280">
                  <c:v>-14.186419357565773</c:v>
                </c:pt>
                <c:pt idx="281">
                  <c:v>-14.26226422804335</c:v>
                </c:pt>
                <c:pt idx="282">
                  <c:v>-14.335745148595018</c:v>
                </c:pt>
                <c:pt idx="283">
                  <c:v>-14.406877284994215</c:v>
                </c:pt>
                <c:pt idx="284">
                  <c:v>-14.475677384233146</c:v>
                </c:pt>
                <c:pt idx="285">
                  <c:v>-14.54216366664199</c:v>
                </c:pt>
                <c:pt idx="286">
                  <c:v>-14.606355712541257</c:v>
                </c:pt>
                <c:pt idx="287">
                  <c:v>-14.668274344194819</c:v>
                </c:pt>
                <c:pt idx="288">
                  <c:v>-14.727941503845269</c:v>
                </c:pt>
                <c:pt idx="289">
                  <c:v>-14.785380128614143</c:v>
                </c:pt>
                <c:pt idx="290">
                  <c:v>-14.840614023044145</c:v>
                </c:pt>
                <c:pt idx="291">
                  <c:v>-14.893667730047053</c:v>
                </c:pt>
                <c:pt idx="292">
                  <c:v>-14.944566400998188</c:v>
                </c:pt>
                <c:pt idx="293">
                  <c:v>-14.993335665692914</c:v>
                </c:pt>
                <c:pt idx="294">
                  <c:v>-15.040001502845339</c:v>
                </c:pt>
                <c:pt idx="295">
                  <c:v>-15.084590111772741</c:v>
                </c:pt>
                <c:pt idx="296">
                  <c:v>-15.127127785866325</c:v>
                </c:pt>
                <c:pt idx="297">
                  <c:v>-15.167640788405885</c:v>
                </c:pt>
                <c:pt idx="298">
                  <c:v>-15.206155231227548</c:v>
                </c:pt>
                <c:pt idx="299">
                  <c:v>-15.242696956707196</c:v>
                </c:pt>
                <c:pt idx="300">
                  <c:v>-15.277291423473825</c:v>
                </c:pt>
                <c:pt idx="301">
                  <c:v>-15.309963596219347</c:v>
                </c:pt>
                <c:pt idx="302">
                  <c:v>-15.340737839925179</c:v>
                </c:pt>
                <c:pt idx="303">
                  <c:v>-15.369637818781454</c:v>
                </c:pt>
                <c:pt idx="304">
                  <c:v>-15.396686400030857</c:v>
                </c:pt>
                <c:pt idx="305">
                  <c:v>-15.421905562932183</c:v>
                </c:pt>
                <c:pt idx="306">
                  <c:v>-15.445316312998603</c:v>
                </c:pt>
                <c:pt idx="307">
                  <c:v>-15.466938601634405</c:v>
                </c:pt>
                <c:pt idx="308">
                  <c:v>-15.486791251264389</c:v>
                </c:pt>
                <c:pt idx="309">
                  <c:v>-15.504891886021504</c:v>
                </c:pt>
                <c:pt idx="310">
                  <c:v>-15.521256868037987</c:v>
                </c:pt>
                <c:pt idx="311">
                  <c:v>-15.535901239365346</c:v>
                </c:pt>
                <c:pt idx="312">
                  <c:v>-15.548838669532403</c:v>
                </c:pt>
                <c:pt idx="313">
                  <c:v>-15.560081408739755</c:v>
                </c:pt>
                <c:pt idx="314">
                  <c:v>-15.569640246678546</c:v>
                </c:pt>
                <c:pt idx="315">
                  <c:v>-15.577524476957649</c:v>
                </c:pt>
                <c:pt idx="316">
                  <c:v>-15.583741867117041</c:v>
                </c:pt>
                <c:pt idx="317">
                  <c:v>-15.588298634207007</c:v>
                </c:pt>
                <c:pt idx="318">
                  <c:v>-15.59119942591369</c:v>
                </c:pt>
                <c:pt idx="319">
                  <c:v>-15.592447307212131</c:v>
                </c:pt>
                <c:pt idx="320">
                  <c:v>-15.592043752535229</c:v>
                </c:pt>
                <c:pt idx="321">
                  <c:v>-15.589988643450445</c:v>
                </c:pt>
                <c:pt idx="322">
                  <c:v>-15.586280271843595</c:v>
                </c:pt>
                <c:pt idx="323">
                  <c:v>-15.580915348612974</c:v>
                </c:pt>
                <c:pt idx="324">
                  <c:v>-15.573889017886703</c:v>
                </c:pt>
                <c:pt idx="325">
                  <c:v>-15.565194876777269</c:v>
                </c:pt>
                <c:pt idx="326">
                  <c:v>-15.55482500069612</c:v>
                </c:pt>
                <c:pt idx="327">
                  <c:v>-15.54276997425178</c:v>
                </c:pt>
                <c:pt idx="328">
                  <c:v>-15.529018927757379</c:v>
                </c:pt>
                <c:pt idx="329">
                  <c:v>-15.513559579373855</c:v>
                </c:pt>
                <c:pt idx="330">
                  <c:v>-15.496378282911877</c:v>
                </c:pt>
                <c:pt idx="331">
                  <c:v>-15.477460081309644</c:v>
                </c:pt>
                <c:pt idx="332">
                  <c:v>-15.45678876579775</c:v>
                </c:pt>
                <c:pt idx="333">
                  <c:v>-15.434346940747446</c:v>
                </c:pt>
                <c:pt idx="334">
                  <c:v>-15.410116094188952</c:v>
                </c:pt>
                <c:pt idx="335">
                  <c:v>-15.384076673962594</c:v>
                </c:pt>
                <c:pt idx="336">
                  <c:v>-15.35620816944922</c:v>
                </c:pt>
                <c:pt idx="337">
                  <c:v>-15.326489198797933</c:v>
                </c:pt>
                <c:pt idx="338">
                  <c:v>-15.294897601539985</c:v>
                </c:pt>
                <c:pt idx="339">
                  <c:v>-15.261410536448011</c:v>
                </c:pt>
                <c:pt idx="340">
                  <c:v>-15.226004584461105</c:v>
                </c:pt>
                <c:pt idx="341">
                  <c:v>-15.18865585645907</c:v>
                </c:pt>
                <c:pt idx="342">
                  <c:v>-15.149340105626582</c:v>
                </c:pt>
                <c:pt idx="343">
                  <c:v>-15.108032844105114</c:v>
                </c:pt>
                <c:pt idx="344">
                  <c:v>-15.064709463583494</c:v>
                </c:pt>
                <c:pt idx="345">
                  <c:v>-15.019345359431867</c:v>
                </c:pt>
                <c:pt idx="346">
                  <c:v>-14.971916057935333</c:v>
                </c:pt>
                <c:pt idx="347">
                  <c:v>-14.922397346136471</c:v>
                </c:pt>
                <c:pt idx="348">
                  <c:v>-14.87076540374983</c:v>
                </c:pt>
                <c:pt idx="349">
                  <c:v>-14.816996936565122</c:v>
                </c:pt>
                <c:pt idx="350">
                  <c:v>-14.761069310715689</c:v>
                </c:pt>
                <c:pt idx="351">
                  <c:v>-14.702960687148689</c:v>
                </c:pt>
                <c:pt idx="352">
                  <c:v>-14.64265015560073</c:v>
                </c:pt>
                <c:pt idx="353">
                  <c:v>-14.580117867352874</c:v>
                </c:pt>
                <c:pt idx="354">
                  <c:v>-14.515345166018147</c:v>
                </c:pt>
                <c:pt idx="355">
                  <c:v>-14.448314715598032</c:v>
                </c:pt>
                <c:pt idx="356">
                  <c:v>-14.379010625038395</c:v>
                </c:pt>
                <c:pt idx="357">
                  <c:v>-14.307418568515434</c:v>
                </c:pt>
                <c:pt idx="358">
                  <c:v>-14.233525900693287</c:v>
                </c:pt>
                <c:pt idx="359">
                  <c:v>-14.157321766213171</c:v>
                </c:pt>
                <c:pt idx="360">
                  <c:v>-14.07879720270347</c:v>
                </c:pt>
                <c:pt idx="361">
                  <c:v>-13.9979452366385</c:v>
                </c:pt>
                <c:pt idx="362">
                  <c:v>-13.914760971420741</c:v>
                </c:pt>
                <c:pt idx="363">
                  <c:v>-13.82924166711746</c:v>
                </c:pt>
                <c:pt idx="364">
                  <c:v>-13.741386811348802</c:v>
                </c:pt>
                <c:pt idx="365">
                  <c:v>-13.65119818089539</c:v>
                </c:pt>
                <c:pt idx="366">
                  <c:v>-13.558679893672167</c:v>
                </c:pt>
                <c:pt idx="367">
                  <c:v>-13.463838450802692</c:v>
                </c:pt>
                <c:pt idx="368">
                  <c:v>-13.366682768612936</c:v>
                </c:pt>
                <c:pt idx="369">
                  <c:v>-13.267224200460127</c:v>
                </c:pt>
                <c:pt idx="370">
                  <c:v>-13.165476548402616</c:v>
                </c:pt>
                <c:pt idx="371">
                  <c:v>-13.061456064814422</c:v>
                </c:pt>
                <c:pt idx="372">
                  <c:v>-12.955181444138208</c:v>
                </c:pt>
                <c:pt idx="373">
                  <c:v>-12.846673805064679</c:v>
                </c:pt>
                <c:pt idx="374">
                  <c:v>-12.735956663510574</c:v>
                </c:pt>
                <c:pt idx="375">
                  <c:v>-12.623055896850703</c:v>
                </c:pt>
                <c:pt idx="376">
                  <c:v>-12.507999699936924</c:v>
                </c:pt>
                <c:pt idx="377">
                  <c:v>-12.390818533502069</c:v>
                </c:pt>
                <c:pt idx="378">
                  <c:v>-12.271545065611594</c:v>
                </c:pt>
                <c:pt idx="379">
                  <c:v>-12.150214106874335</c:v>
                </c:pt>
                <c:pt idx="380">
                  <c:v>-12.026862540169297</c:v>
                </c:pt>
                <c:pt idx="381">
                  <c:v>-11.9015292456774</c:v>
                </c:pt>
                <c:pt idx="382">
                  <c:v>-11.774255022031038</c:v>
                </c:pt>
                <c:pt idx="383">
                  <c:v>-11.64508250440921</c:v>
                </c:pt>
                <c:pt idx="384">
                  <c:v>-11.514056080412605</c:v>
                </c:pt>
                <c:pt idx="385">
                  <c:v>-11.381221804544628</c:v>
                </c:pt>
                <c:pt idx="386">
                  <c:v>-11.246627312119656</c:v>
                </c:pt>
                <c:pt idx="387">
                  <c:v>-11.110321733393402</c:v>
                </c:pt>
                <c:pt idx="388">
                  <c:v>-10.972355608687856</c:v>
                </c:pt>
                <c:pt idx="389">
                  <c:v>-10.832780805249531</c:v>
                </c:pt>
                <c:pt idx="390">
                  <c:v>-10.691650436542437</c:v>
                </c:pt>
                <c:pt idx="391">
                  <c:v>-10.54901878463275</c:v>
                </c:pt>
                <c:pt idx="392">
                  <c:v>-10.404941226280325</c:v>
                </c:pt>
                <c:pt idx="393">
                  <c:v>-10.259474163300625</c:v>
                </c:pt>
                <c:pt idx="394">
                  <c:v>-10.112674957711665</c:v>
                </c:pt>
                <c:pt idx="395">
                  <c:v>-9.9646018721301797</c:v>
                </c:pt>
                <c:pt idx="396">
                  <c:v>-9.8153140158282071</c:v>
                </c:pt>
                <c:pt idx="397">
                  <c:v>-9.6648712968122243</c:v>
                </c:pt>
                <c:pt idx="398">
                  <c:v>-9.5133343802344541</c:v>
                </c:pt>
                <c:pt idx="399">
                  <c:v>-9.3607646533995297</c:v>
                </c:pt>
                <c:pt idx="400">
                  <c:v>-9.2072241975801763</c:v>
                </c:pt>
                <c:pt idx="401">
                  <c:v>-9.052775766812907</c:v>
                </c:pt>
                <c:pt idx="402">
                  <c:v>-8.89748277379962</c:v>
                </c:pt>
                <c:pt idx="403">
                  <c:v>-8.7414092830020262</c:v>
                </c:pt>
                <c:pt idx="404">
                  <c:v>-8.5846200109757866</c:v>
                </c:pt>
                <c:pt idx="405">
                  <c:v>-8.4271803339575939</c:v>
                </c:pt>
                <c:pt idx="406">
                  <c:v>-8.26915630268077</c:v>
                </c:pt>
                <c:pt idx="407">
                  <c:v>-8.1106146643671568</c:v>
                </c:pt>
                <c:pt idx="408">
                  <c:v>-7.9516228918068146</c:v>
                </c:pt>
                <c:pt idx="409">
                  <c:v>-7.7922492194131046</c:v>
                </c:pt>
                <c:pt idx="410">
                  <c:v>-7.6325626861067839</c:v>
                </c:pt>
                <c:pt idx="411">
                  <c:v>-7.4726331848574281</c:v>
                </c:pt>
                <c:pt idx="412">
                  <c:v>-7.3125315186786572</c:v>
                </c:pt>
                <c:pt idx="413">
                  <c:v>-7.1523294628460814</c:v>
                </c:pt>
                <c:pt idx="414">
                  <c:v>-6.992099833073131</c:v>
                </c:pt>
                <c:pt idx="415">
                  <c:v>-6.831916559347091</c:v>
                </c:pt>
                <c:pt idx="416">
                  <c:v>-6.6718547650911866</c:v>
                </c:pt>
                <c:pt idx="417">
                  <c:v>-6.5119908512777851</c:v>
                </c:pt>
                <c:pt idx="418">
                  <c:v>-6.3524025850739649</c:v>
                </c:pt>
                <c:pt idx="419">
                  <c:v>-6.1931691925501813</c:v>
                </c:pt>
                <c:pt idx="420">
                  <c:v>-6.0343714549299277</c:v>
                </c:pt>
                <c:pt idx="421">
                  <c:v>-5.876091807793232</c:v>
                </c:pt>
                <c:pt idx="422">
                  <c:v>-5.7184144425849652</c:v>
                </c:pt>
                <c:pt idx="423">
                  <c:v>-5.5614254096953077</c:v>
                </c:pt>
                <c:pt idx="424">
                  <c:v>-5.4052127223040909</c:v>
                </c:pt>
                <c:pt idx="425">
                  <c:v>-5.2498664600846903</c:v>
                </c:pt>
                <c:pt idx="426">
                  <c:v>-5.0954788717634205</c:v>
                </c:pt>
                <c:pt idx="427">
                  <c:v>-4.9421444754262982</c:v>
                </c:pt>
                <c:pt idx="428">
                  <c:v>-4.7899601553439588</c:v>
                </c:pt>
                <c:pt idx="429">
                  <c:v>-4.6390252539641521</c:v>
                </c:pt>
                <c:pt idx="430">
                  <c:v>-4.4894416575937415</c:v>
                </c:pt>
                <c:pt idx="431">
                  <c:v>-4.3413138741516537</c:v>
                </c:pt>
                <c:pt idx="432">
                  <c:v>-4.1947491012400047</c:v>
                </c:pt>
                <c:pt idx="433">
                  <c:v>-4.0498572826380217</c:v>
                </c:pt>
                <c:pt idx="434">
                  <c:v>-3.9067511511856461</c:v>
                </c:pt>
                <c:pt idx="435">
                  <c:v>-3.7655462558903618</c:v>
                </c:pt>
                <c:pt idx="436">
                  <c:v>-3.6263609709654703</c:v>
                </c:pt>
                <c:pt idx="437">
                  <c:v>-3.4893164844001907</c:v>
                </c:pt>
                <c:pt idx="438">
                  <c:v>-3.3545367635653793</c:v>
                </c:pt>
                <c:pt idx="439">
                  <c:v>-3.2221484953003361</c:v>
                </c:pt>
                <c:pt idx="440">
                  <c:v>-3.0922809978873556</c:v>
                </c:pt>
                <c:pt idx="441">
                  <c:v>-2.9650661023283886</c:v>
                </c:pt>
                <c:pt idx="442">
                  <c:v>-2.8406380003951774</c:v>
                </c:pt>
                <c:pt idx="443">
                  <c:v>-2.7191330570283867</c:v>
                </c:pt>
                <c:pt idx="444">
                  <c:v>-2.6006895848382072</c:v>
                </c:pt>
                <c:pt idx="445">
                  <c:v>-2.4854475786983485</c:v>
                </c:pt>
                <c:pt idx="446">
                  <c:v>-2.3735484087480669</c:v>
                </c:pt>
                <c:pt idx="447">
                  <c:v>-2.2651344705181882</c:v>
                </c:pt>
                <c:pt idx="448">
                  <c:v>-2.160348791387924</c:v>
                </c:pt>
                <c:pt idx="449">
                  <c:v>-2.0593345931556808</c:v>
                </c:pt>
                <c:pt idx="450">
                  <c:v>-1.9622348111737722</c:v>
                </c:pt>
                <c:pt idx="451">
                  <c:v>-1.8691915712422698</c:v>
                </c:pt>
                <c:pt idx="452">
                  <c:v>-1.7803456262823947</c:v>
                </c:pt>
                <c:pt idx="453">
                  <c:v>-1.6958357556903569</c:v>
                </c:pt>
                <c:pt idx="454">
                  <c:v>-1.6157981312077623</c:v>
                </c:pt>
                <c:pt idx="455">
                  <c:v>-1.5403656540978967</c:v>
                </c:pt>
                <c:pt idx="456">
                  <c:v>-1.4696672693760662</c:v>
                </c:pt>
                <c:pt idx="457">
                  <c:v>-1.4038272637694826</c:v>
                </c:pt>
                <c:pt idx="458">
                  <c:v>-1.3429645549546485</c:v>
                </c:pt>
                <c:pt idx="459">
                  <c:v>-1.2871919803981915</c:v>
                </c:pt>
                <c:pt idx="460">
                  <c:v>-1.2366155947781563</c:v>
                </c:pt>
                <c:pt idx="461">
                  <c:v>-1.1913339854593687</c:v>
                </c:pt>
                <c:pt idx="462">
                  <c:v>-1.1514376158006803</c:v>
                </c:pt>
                <c:pt idx="463">
                  <c:v>-1.1170082061635469</c:v>
                </c:pt>
                <c:pt idx="464">
                  <c:v>-1.088118162350278</c:v>
                </c:pt>
                <c:pt idx="465">
                  <c:v>-1.0648300608103198</c:v>
                </c:pt>
                <c:pt idx="466">
                  <c:v>-1.0471961993157539</c:v>
                </c:pt>
                <c:pt idx="467">
                  <c:v>-1.0352582209293373</c:v>
                </c:pt>
                <c:pt idx="468">
                  <c:v>-1.0290468179775711</c:v>
                </c:pt>
                <c:pt idx="469">
                  <c:v>-1.0285815214398419</c:v>
                </c:pt>
                <c:pt idx="470">
                  <c:v>-1.0338705796893055</c:v>
                </c:pt>
                <c:pt idx="471">
                  <c:v>-1.0449109289324525</c:v>
                </c:pt>
                <c:pt idx="472">
                  <c:v>-1.0616882560236811</c:v>
                </c:pt>
                <c:pt idx="473">
                  <c:v>-1.084177152648627</c:v>
                </c:pt>
                <c:pt idx="474">
                  <c:v>-1.112341358210974</c:v>
                </c:pt>
                <c:pt idx="475">
                  <c:v>-1.1461340871875714</c:v>
                </c:pt>
                <c:pt idx="476">
                  <c:v>-1.1854984352765507</c:v>
                </c:pt>
                <c:pt idx="477">
                  <c:v>-1.230367857393408</c:v>
                </c:pt>
                <c:pt idx="478">
                  <c:v>-1.2806667095090261</c:v>
                </c:pt>
                <c:pt idx="479">
                  <c:v>-1.3363108454933146</c:v>
                </c:pt>
                <c:pt idx="480">
                  <c:v>-1.3972082595383446</c:v>
                </c:pt>
                <c:pt idx="481">
                  <c:v>-1.4632597644003704</c:v>
                </c:pt>
                <c:pt idx="482">
                  <c:v>-1.5343596956039653</c:v>
                </c:pt>
                <c:pt idx="483">
                  <c:v>-1.6103966318900484</c:v>
                </c:pt>
                <c:pt idx="484">
                  <c:v>-1.6912541225352715</c:v>
                </c:pt>
                <c:pt idx="485">
                  <c:v>-1.7768114126977359</c:v>
                </c:pt>
                <c:pt idx="486">
                  <c:v>-1.8669441586254429</c:v>
                </c:pt>
                <c:pt idx="487">
                  <c:v>-1.961525125363305</c:v>
                </c:pt>
                <c:pt idx="488">
                  <c:v>-2.0604248604762314</c:v>
                </c:pt>
                <c:pt idx="489">
                  <c:v>-2.1635123382441384</c:v>
                </c:pt>
                <c:pt idx="490">
                  <c:v>-2.2706555697419901</c:v>
                </c:pt>
                <c:pt idx="491">
                  <c:v>-2.3817221751676518</c:v>
                </c:pt>
                <c:pt idx="492">
                  <c:v>-2.4965799157023918</c:v>
                </c:pt>
                <c:pt idx="493">
                  <c:v>-2.6150971830606191</c:v>
                </c:pt>
                <c:pt idx="494">
                  <c:v>-2.7371434456879467</c:v>
                </c:pt>
                <c:pt idx="495">
                  <c:v>-2.8625896512996603</c:v>
                </c:pt>
                <c:pt idx="496">
                  <c:v>-2.9913085860906294</c:v>
                </c:pt>
                <c:pt idx="497">
                  <c:v>-3.1231751915095818</c:v>
                </c:pt>
                <c:pt idx="498">
                  <c:v>-3.2580668399559625</c:v>
                </c:pt>
                <c:pt idx="499">
                  <c:v>-3.3958635711398961</c:v>
                </c:pt>
                <c:pt idx="500">
                  <c:v>-3.5364482911471224</c:v>
                </c:pt>
                <c:pt idx="501">
                  <c:v>-3.6797069364734285</c:v>
                </c:pt>
                <c:pt idx="502">
                  <c:v>-3.825528605447893</c:v>
                </c:pt>
                <c:pt idx="503">
                  <c:v>-3.9738056595567617</c:v>
                </c:pt>
                <c:pt idx="504">
                  <c:v>-4.1244337972174261</c:v>
                </c:pt>
                <c:pt idx="505">
                  <c:v>-4.2773121025466017</c:v>
                </c:pt>
                <c:pt idx="506">
                  <c:v>-4.4323430716176304</c:v>
                </c:pt>
                <c:pt idx="507">
                  <c:v>-4.589432618627062</c:v>
                </c:pt>
                <c:pt idx="508">
                  <c:v>-4.7484900642875729</c:v>
                </c:pt>
                <c:pt idx="509">
                  <c:v>-4.9094281086441205</c:v>
                </c:pt>
                <c:pt idx="510">
                  <c:v>-5.0721627903765683</c:v>
                </c:pt>
                <c:pt idx="511">
                  <c:v>-5.2366134345100255</c:v>
                </c:pt>
                <c:pt idx="512">
                  <c:v>-5.4027025903074364</c:v>
                </c:pt>
                <c:pt idx="513">
                  <c:v>-5.5703559609710869</c:v>
                </c:pt>
                <c:pt idx="514">
                  <c:v>-5.7395023266333025</c:v>
                </c:pt>
                <c:pt idx="515">
                  <c:v>-5.9100734619741182</c:v>
                </c:pt>
                <c:pt idx="516">
                  <c:v>-6.0820040496670114</c:v>
                </c:pt>
                <c:pt idx="517">
                  <c:v>-6.2552315907223788</c:v>
                </c:pt>
                <c:pt idx="518">
                  <c:v>-6.4296963126762758</c:v>
                </c:pt>
                <c:pt idx="519">
                  <c:v>-6.605341076457024</c:v>
                </c:pt>
                <c:pt idx="520">
                  <c:v>-6.7821112826560315</c:v>
                </c:pt>
                <c:pt idx="521">
                  <c:v>-6.9599547778311273</c:v>
                </c:pt>
                <c:pt idx="522">
                  <c:v>-7.1388217613816627</c:v>
                </c:pt>
                <c:pt idx="523">
                  <c:v>-7.3186646934543065</c:v>
                </c:pt>
                <c:pt idx="524">
                  <c:v>-7.4994382042639618</c:v>
                </c:pt>
                <c:pt idx="525">
                  <c:v>-7.6810990051492762</c:v>
                </c:pt>
                <c:pt idx="526">
                  <c:v>-7.8636058016249857</c:v>
                </c:pt>
                <c:pt idx="527">
                  <c:v>-8.0469192086393768</c:v>
                </c:pt>
                <c:pt idx="528">
                  <c:v>-8.2310016682006157</c:v>
                </c:pt>
                <c:pt idx="529">
                  <c:v>-8.4158173694975051</c:v>
                </c:pt>
                <c:pt idx="530">
                  <c:v>-8.6013321715989868</c:v>
                </c:pt>
                <c:pt idx="531">
                  <c:v>-8.787513528796401</c:v>
                </c:pt>
                <c:pt idx="532">
                  <c:v>-8.97433041861626</c:v>
                </c:pt>
                <c:pt idx="533">
                  <c:v>-9.1617532725160125</c:v>
                </c:pt>
                <c:pt idx="534">
                  <c:v>-9.3497539092546873</c:v>
                </c:pt>
                <c:pt idx="535">
                  <c:v>-9.5383054709114408</c:v>
                </c:pt>
                <c:pt idx="536">
                  <c:v>-9.7273823615168755</c:v>
                </c:pt>
                <c:pt idx="537">
                  <c:v>-9.9169601882483462</c:v>
                </c:pt>
                <c:pt idx="538">
                  <c:v>-10.107015705130182</c:v>
                </c:pt>
                <c:pt idx="539">
                  <c:v>-10.297526759177416</c:v>
                </c:pt>
                <c:pt idx="540">
                  <c:v>-10.488472238911594</c:v>
                </c:pt>
                <c:pt idx="541">
                  <c:v>-10.679832025176674</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-36.871289628139372</c:v>
                </c:pt>
                <c:pt idx="1">
                  <c:v>-37.504903873072209</c:v>
                </c:pt>
                <c:pt idx="2">
                  <c:v>-38.142214902046341</c:v>
                </c:pt>
                <c:pt idx="3">
                  <c:v>-38.782923019046549</c:v>
                </c:pt>
                <c:pt idx="4">
                  <c:v>-39.426719958778421</c:v>
                </c:pt>
                <c:pt idx="5">
                  <c:v>-40.073289548708985</c:v>
                </c:pt>
                <c:pt idx="6">
                  <c:v>-40.722308417955574</c:v>
                </c:pt>
                <c:pt idx="7">
                  <c:v>-41.373446749521378</c:v>
                </c:pt>
                <c:pt idx="8">
                  <c:v>-42.026369071904256</c:v>
                </c:pt>
                <c:pt idx="9">
                  <c:v>-42.680735085658043</c:v>
                </c:pt>
                <c:pt idx="10">
                  <c:v>-43.336200520091786</c:v>
                </c:pt>
                <c:pt idx="11">
                  <c:v>-43.992418014937897</c:v>
                </c:pt>
                <c:pt idx="12">
                  <c:v>-44.649038021532299</c:v>
                </c:pt>
                <c:pt idx="13">
                  <c:v>-45.305709717812938</c:v>
                </c:pt>
                <c:pt idx="14">
                  <c:v>-45.962081931285027</c:v>
                </c:pt>
                <c:pt idx="15">
                  <c:v>-46.617804063996466</c:v>
                </c:pt>
                <c:pt idx="16">
                  <c:v>-47.272527013554416</c:v>
                </c:pt>
                <c:pt idx="17">
                  <c:v>-47.925904084249701</c:v>
                </c:pt>
                <c:pt idx="18">
                  <c:v>-48.577591882481094</c:v>
                </c:pt>
                <c:pt idx="19">
                  <c:v>-49.227251190854062</c:v>
                </c:pt>
                <c:pt idx="20">
                  <c:v>-49.874547815586439</c:v>
                </c:pt>
                <c:pt idx="21">
                  <c:v>-50.519153402152391</c:v>
                </c:pt>
                <c:pt idx="22">
                  <c:v>-51.16074621447634</c:v>
                </c:pt>
                <c:pt idx="23">
                  <c:v>-51.799011873396644</c:v>
                </c:pt>
                <c:pt idx="24">
                  <c:v>-52.433644050562428</c:v>
                </c:pt>
                <c:pt idx="25">
                  <c:v>-53.064345114438879</c:v>
                </c:pt>
                <c:pt idx="26">
                  <c:v>-53.690826725573096</c:v>
                </c:pt>
                <c:pt idx="27">
                  <c:v>-54.31281037882821</c:v>
                </c:pt>
                <c:pt idx="28">
                  <c:v>-54.930027890811445</c:v>
                </c:pt>
                <c:pt idx="29">
                  <c:v>-55.542221831250416</c:v>
                </c:pt>
                <c:pt idx="30">
                  <c:v>-56.149145897612755</c:v>
                </c:pt>
                <c:pt idx="31">
                  <c:v>-56.750565232751327</c:v>
                </c:pt>
                <c:pt idx="32">
                  <c:v>-57.346256685857128</c:v>
                </c:pt>
                <c:pt idx="33">
                  <c:v>-57.936009017456698</c:v>
                </c:pt>
                <c:pt idx="34">
                  <c:v>-58.519623049610047</c:v>
                </c:pt>
                <c:pt idx="35">
                  <c:v>-59.096911762863549</c:v>
                </c:pt>
                <c:pt idx="36">
                  <c:v>-59.667700341849063</c:v>
                </c:pt>
                <c:pt idx="37">
                  <c:v>-60.231826171742576</c:v>
                </c:pt>
                <c:pt idx="38">
                  <c:v>-60.78913878804206</c:v>
                </c:pt>
                <c:pt idx="39">
                  <c:v>-61.339499782362473</c:v>
                </c:pt>
                <c:pt idx="40">
                  <c:v>-61.88278266710946</c:v>
                </c:pt>
                <c:pt idx="41">
                  <c:v>-62.41887270203641</c:v>
                </c:pt>
                <c:pt idx="42">
                  <c:v>-62.947666685784085</c:v>
                </c:pt>
                <c:pt idx="43">
                  <c:v>-63.46907271555429</c:v>
                </c:pt>
                <c:pt idx="44">
                  <c:v>-63.983009918094609</c:v>
                </c:pt>
                <c:pt idx="45">
                  <c:v>-64.489408155159012</c:v>
                </c:pt>
                <c:pt idx="46">
                  <c:v>-64.988207706561951</c:v>
                </c:pt>
                <c:pt idx="47">
                  <c:v>-65.479358933884427</c:v>
                </c:pt>
                <c:pt idx="48">
                  <c:v>-65.962821927787402</c:v>
                </c:pt>
                <c:pt idx="49">
                  <c:v>-66.438566141789764</c:v>
                </c:pt>
                <c:pt idx="50">
                  <c:v>-66.906570015226592</c:v>
                </c:pt>
                <c:pt idx="51">
                  <c:v>-67.366820587970736</c:v>
                </c:pt>
                <c:pt idx="52">
                  <c:v>-67.819313109345842</c:v>
                </c:pt>
                <c:pt idx="53">
                  <c:v>-68.264050643500212</c:v>
                </c:pt>
                <c:pt idx="54">
                  <c:v>-68.701043673339157</c:v>
                </c:pt>
                <c:pt idx="55">
                  <c:v>-69.130309704960808</c:v>
                </c:pt>
                <c:pt idx="56">
                  <c:v>-69.551872874354686</c:v>
                </c:pt>
                <c:pt idx="57">
                  <c:v>-69.965763557969041</c:v>
                </c:pt>
                <c:pt idx="58">
                  <c:v>-70.372017988582584</c:v>
                </c:pt>
                <c:pt idx="59">
                  <c:v>-70.770677877758175</c:v>
                </c:pt>
                <c:pt idx="60">
                  <c:v>-71.161790046003333</c:v>
                </c:pt>
                <c:pt idx="61">
                  <c:v>-71.545406061613818</c:v>
                </c:pt>
                <c:pt idx="62">
                  <c:v>-71.921581889038237</c:v>
                </c:pt>
                <c:pt idx="63">
                  <c:v>-72.290377547466733</c:v>
                </c:pt>
                <c:pt idx="64">
                  <c:v>-72.651856780226581</c:v>
                </c:pt>
                <c:pt idx="65">
                  <c:v>-73.006086735449657</c:v>
                </c:pt>
                <c:pt idx="66">
                  <c:v>-73.353137658369619</c:v>
                </c:pt>
                <c:pt idx="67">
                  <c:v>-73.693082595512166</c:v>
                </c:pt>
                <c:pt idx="68">
                  <c:v>-74.025997110946747</c:v>
                </c:pt>
                <c:pt idx="69">
                  <c:v>-74.351959014692213</c:v>
                </c:pt>
                <c:pt idx="70">
                  <c:v>-74.671048103291866</c:v>
                </c:pt>
                <c:pt idx="71">
                  <c:v>-74.983345912509606</c:v>
                </c:pt>
                <c:pt idx="72">
                  <c:v>-75.288935482039946</c:v>
                </c:pt>
                <c:pt idx="73">
                  <c:v>-75.587901132076695</c:v>
                </c:pt>
                <c:pt idx="74">
                  <c:v>-75.880328251533513</c:v>
                </c:pt>
                <c:pt idx="75">
                  <c:v>-76.16630309768118</c:v>
                </c:pt>
                <c:pt idx="76">
                  <c:v>-76.445912606924324</c:v>
                </c:pt>
                <c:pt idx="77">
                  <c:v>-76.719244216420648</c:v>
                </c:pt>
                <c:pt idx="78">
                  <c:v>-76.986385696216388</c:v>
                </c:pt>
                <c:pt idx="79">
                  <c:v>-77.247424991561317</c:v>
                </c:pt>
                <c:pt idx="80">
                  <c:v>-77.502450075046056</c:v>
                </c:pt>
                <c:pt idx="81">
                  <c:v>-77.751548808197185</c:v>
                </c:pt>
                <c:pt idx="82">
                  <c:v>-77.994808812159818</c:v>
                </c:pt>
                <c:pt idx="83">
                  <c:v>-78.232317347089932</c:v>
                </c:pt>
                <c:pt idx="84">
                  <c:v>-78.464161199880238</c:v>
                </c:pt>
                <c:pt idx="85">
                  <c:v>-78.690426579842949</c:v>
                </c:pt>
                <c:pt idx="86">
                  <c:v>-78.911199021975193</c:v>
                </c:pt>
                <c:pt idx="87">
                  <c:v>-79.126563297438238</c:v>
                </c:pt>
                <c:pt idx="88">
                  <c:v>-79.336603330887399</c:v>
                </c:pt>
                <c:pt idx="89">
                  <c:v>-79.541402124296596</c:v>
                </c:pt>
                <c:pt idx="90">
                  <c:v>-79.741041686930103</c:v>
                </c:pt>
                <c:pt idx="91">
                  <c:v>-79.935602971122549</c:v>
                </c:pt>
                <c:pt idx="92">
                  <c:v>-80.125165813540278</c:v>
                </c:pt>
                <c:pt idx="93">
                  <c:v>-80.309808881603587</c:v>
                </c:pt>
                <c:pt idx="94">
                  <c:v>-80.489609624765649</c:v>
                </c:pt>
                <c:pt idx="95">
                  <c:v>-80.664644230349452</c:v>
                </c:pt>
                <c:pt idx="96">
                  <c:v>-80.834987583660052</c:v>
                </c:pt>
                <c:pt idx="97">
                  <c:v>-81.00071323209805</c:v>
                </c:pt>
                <c:pt idx="98">
                  <c:v>-81.161893353013213</c:v>
                </c:pt>
                <c:pt idx="99">
                  <c:v>-81.31859872504765</c:v>
                </c:pt>
                <c:pt idx="100">
                  <c:v>-81.4708987027294</c:v>
                </c:pt>
                <c:pt idx="101">
                  <c:v>-81.618861194089703</c:v>
                </c:pt>
                <c:pt idx="102">
                  <c:v>-81.762552641086145</c:v>
                </c:pt>
                <c:pt idx="103">
                  <c:v>-81.902038002625616</c:v>
                </c:pt>
                <c:pt idx="104">
                  <c:v>-82.037380739992443</c:v>
                </c:pt>
                <c:pt idx="105">
                  <c:v>-82.168642804494667</c:v>
                </c:pt>
                <c:pt idx="106">
                  <c:v>-82.295884627153995</c:v>
                </c:pt>
                <c:pt idx="107">
                  <c:v>-82.419165110272445</c:v>
                </c:pt>
                <c:pt idx="108">
                  <c:v>-82.538541620718959</c:v>
                </c:pt>
                <c:pt idx="109">
                  <c:v>-82.654069984787526</c:v>
                </c:pt>
                <c:pt idx="110">
                  <c:v>-82.765804484486907</c:v>
                </c:pt>
                <c:pt idx="111">
                  <c:v>-82.873797855130647</c:v>
                </c:pt>
                <c:pt idx="112">
                  <c:v>-82.978101284102976</c:v>
                </c:pt>
                <c:pt idx="113">
                  <c:v>-83.07876441068413</c:v>
                </c:pt>
                <c:pt idx="114">
                  <c:v>-83.175835326826032</c:v>
                </c:pt>
                <c:pt idx="115">
                  <c:v>-83.269360578775107</c:v>
                </c:pt>
                <c:pt idx="116">
                  <c:v>-83.359385169446398</c:v>
                </c:pt>
                <c:pt idx="117">
                  <c:v>-83.445952561458455</c:v>
                </c:pt>
                <c:pt idx="118">
                  <c:v>-83.52910468074549</c:v>
                </c:pt>
                <c:pt idx="119">
                  <c:v>-83.608881920666462</c:v>
                </c:pt>
                <c:pt idx="120">
                  <c:v>-83.685323146539702</c:v>
                </c:pt>
                <c:pt idx="121">
                  <c:v>-83.758465700532511</c:v>
                </c:pt>
                <c:pt idx="122">
                  <c:v>-83.828345406843027</c:v>
                </c:pt>
                <c:pt idx="123">
                  <c:v>-83.894996577115194</c:v>
                </c:pt>
                <c:pt idx="124">
                  <c:v>-83.958452016030833</c:v>
                </c:pt>
                <c:pt idx="125">
                  <c:v>-84.018743027028478</c:v>
                </c:pt>
                <c:pt idx="126">
                  <c:v>-84.075899418101713</c:v>
                </c:pt>
                <c:pt idx="127">
                  <c:v>-84.129949507633029</c:v>
                </c:pt>
                <c:pt idx="128">
                  <c:v>-84.180920130223157</c:v>
                </c:pt>
                <c:pt idx="129">
                  <c:v>-84.228836642479578</c:v>
                </c:pt>
                <c:pt idx="130">
                  <c:v>-84.273722928729299</c:v>
                </c:pt>
                <c:pt idx="131">
                  <c:v>-84.315601406625916</c:v>
                </c:pt>
                <c:pt idx="132">
                  <c:v>-84.354493032622827</c:v>
                </c:pt>
                <c:pt idx="133">
                  <c:v>-84.390417307286768</c:v>
                </c:pt>
                <c:pt idx="134">
                  <c:v>-84.423392280429468</c:v>
                </c:pt>
                <c:pt idx="135">
                  <c:v>-84.453434556036783</c:v>
                </c:pt>
                <c:pt idx="136">
                  <c:v>-84.48055929697729</c:v>
                </c:pt>
                <c:pt idx="137">
                  <c:v>-84.504780229475003</c:v>
                </c:pt>
                <c:pt idx="138">
                  <c:v>-84.526109647332206</c:v>
                </c:pt>
                <c:pt idx="139">
                  <c:v>-84.544558415891757</c:v>
                </c:pt>
                <c:pt idx="140">
                  <c:v>-84.560135975728571</c:v>
                </c:pt>
                <c:pt idx="141">
                  <c:v>-84.572850346063973</c:v>
                </c:pt>
                <c:pt idx="142">
                  <c:v>-84.582708127897178</c:v>
                </c:pt>
                <c:pt idx="143">
                  <c:v>-84.589714506850413</c:v>
                </c:pt>
                <c:pt idx="144">
                  <c:v>-84.59387325572655</c:v>
                </c:pt>
                <c:pt idx="145">
                  <c:v>-84.595186736779681</c:v>
                </c:pt>
                <c:pt idx="146">
                  <c:v>-84.593655903700878</c:v>
                </c:pt>
                <c:pt idx="147">
                  <c:v>-84.589280303323704</c:v>
                </c:pt>
                <c:pt idx="148">
                  <c:v>-84.582058077055578</c:v>
                </c:pt>
                <c:pt idx="149">
                  <c:v>-84.5719859620432</c:v>
                </c:pt>
                <c:pt idx="150">
                  <c:v>-84.559059292082352</c:v>
                </c:pt>
                <c:pt idx="151">
                  <c:v>-84.543271998284439</c:v>
                </c:pt>
                <c:pt idx="152">
                  <c:v>-84.524616609513629</c:v>
                </c:pt>
                <c:pt idx="153">
                  <c:v>-84.503084252611544</c:v>
                </c:pt>
                <c:pt idx="154">
                  <c:v>-84.478664652428222</c:v>
                </c:pt>
                <c:pt idx="155">
                  <c:v>-84.451346131679784</c:v>
                </c:pt>
                <c:pt idx="156">
                  <c:v>-84.421115610656926</c:v>
                </c:pt>
                <c:pt idx="157">
                  <c:v>-84.387958606809519</c:v>
                </c:pt>
                <c:pt idx="158">
                  <c:v>-84.351859234236215</c:v>
                </c:pt>
                <c:pt idx="159">
                  <c:v>-84.312800203110001</c:v>
                </c:pt>
                <c:pt idx="160">
                  <c:v>-84.270762819073923</c:v>
                </c:pt>
                <c:pt idx="161">
                  <c:v>-84.22572698264365</c:v>
                </c:pt>
                <c:pt idx="162">
                  <c:v>-84.177671188658081</c:v>
                </c:pt>
                <c:pt idx="163">
                  <c:v>-84.126572525819896</c:v>
                </c:pt>
                <c:pt idx="164">
                  <c:v>-84.072406676374911</c:v>
                </c:pt>
                <c:pt idx="165">
                  <c:v>-84.015147915979313</c:v>
                </c:pt>
                <c:pt idx="166">
                  <c:v>-83.954769113810542</c:v>
                </c:pt>
                <c:pt idx="167">
                  <c:v>-83.891241732979779</c:v>
                </c:pt>
                <c:pt idx="168">
                  <c:v>-83.824535831309319</c:v>
                </c:pt>
                <c:pt idx="169">
                  <c:v>-83.754620062542315</c:v>
                </c:pt>
                <c:pt idx="170">
                  <c:v>-83.68146167805736</c:v>
                </c:pt>
                <c:pt idx="171">
                  <c:v>-83.605026529165087</c:v>
                </c:pt>
                <c:pt idx="172">
                  <c:v>-83.525279070069644</c:v>
                </c:pt>
                <c:pt idx="173">
                  <c:v>-83.442182361583363</c:v>
                </c:pt>
                <c:pt idx="174">
                  <c:v>-83.355698075689148</c:v>
                </c:pt>
                <c:pt idx="175">
                  <c:v>-83.265786501050357</c:v>
                </c:pt>
                <c:pt idx="176">
                  <c:v>-83.172406549576252</c:v>
                </c:pt>
                <c:pt idx="177">
                  <c:v>-83.075515764155654</c:v>
                </c:pt>
                <c:pt idx="178">
                  <c:v>-82.975070327680868</c:v>
                </c:pt>
                <c:pt idx="179">
                  <c:v>-82.871025073489562</c:v>
                </c:pt>
                <c:pt idx="180">
                  <c:v>-82.76333349736197</c:v>
                </c:pt>
                <c:pt idx="181">
                  <c:v>-82.651947771217309</c:v>
                </c:pt>
                <c:pt idx="182">
                  <c:v>-82.536818758662562</c:v>
                </c:pt>
                <c:pt idx="183">
                  <c:v>-82.417896032555888</c:v>
                </c:pt>
                <c:pt idx="184">
                  <c:v>-82.295127894756718</c:v>
                </c:pt>
                <c:pt idx="185">
                  <c:v>-82.168461398242258</c:v>
                </c:pt>
                <c:pt idx="186">
                  <c:v>-82.037842371781423</c:v>
                </c:pt>
                <c:pt idx="187">
                  <c:v>-81.903215447368552</c:v>
                </c:pt>
                <c:pt idx="188">
                  <c:v>-81.764524090626836</c:v>
                </c:pt>
                <c:pt idx="189">
                  <c:v>-81.621710634404565</c:v>
                </c:pt>
                <c:pt idx="190">
                  <c:v>-81.474716315797508</c:v>
                </c:pt>
                <c:pt idx="191">
                  <c:v>-81.323481316842546</c:v>
                </c:pt>
                <c:pt idx="192">
                  <c:v>-81.167944809137481</c:v>
                </c:pt>
                <c:pt idx="193">
                  <c:v>-81.008045002654754</c:v>
                </c:pt>
                <c:pt idx="194">
                  <c:v>-80.843719199029238</c:v>
                </c:pt>
                <c:pt idx="195">
                  <c:v>-80.67490384960891</c:v>
                </c:pt>
                <c:pt idx="196">
                  <c:v>-80.501534618570773</c:v>
                </c:pt>
                <c:pt idx="197">
                  <c:v>-80.323546451415908</c:v>
                </c:pt>
                <c:pt idx="198">
                  <c:v>-80.140873649165727</c:v>
                </c:pt>
                <c:pt idx="199">
                  <c:v>-79.95344994859542</c:v>
                </c:pt>
                <c:pt idx="200">
                  <c:v>-79.761208608846829</c:v>
                </c:pt>
                <c:pt idx="201">
                  <c:v>-79.564082504775797</c:v>
                </c:pt>
                <c:pt idx="202">
                  <c:v>-79.362004227392489</c:v>
                </c:pt>
                <c:pt idx="203">
                  <c:v>-79.154906191766841</c:v>
                </c:pt>
                <c:pt idx="204">
                  <c:v>-78.942720752768594</c:v>
                </c:pt>
                <c:pt idx="205">
                  <c:v>-78.725380329024262</c:v>
                </c:pt>
                <c:pt idx="206">
                  <c:v>-78.502817535469319</c:v>
                </c:pt>
                <c:pt idx="207">
                  <c:v>-78.2749653248774</c:v>
                </c:pt>
                <c:pt idx="208">
                  <c:v>-78.041757138746448</c:v>
                </c:pt>
                <c:pt idx="209">
                  <c:v>-77.803127067914943</c:v>
                </c:pt>
                <c:pt idx="210">
                  <c:v>-77.559010023276286</c:v>
                </c:pt>
                <c:pt idx="211">
                  <c:v>-77.309341916947162</c:v>
                </c:pt>
                <c:pt idx="212">
                  <c:v>-77.05405985423053</c:v>
                </c:pt>
                <c:pt idx="213">
                  <c:v>-76.793102336696634</c:v>
                </c:pt>
                <c:pt idx="214">
                  <c:v>-76.526409476680143</c:v>
                </c:pt>
                <c:pt idx="215">
                  <c:v>-76.253923223465648</c:v>
                </c:pt>
                <c:pt idx="216">
                  <c:v>-75.975587601397294</c:v>
                </c:pt>
                <c:pt idx="217">
                  <c:v>-75.691348960110176</c:v>
                </c:pt>
                <c:pt idx="218">
                  <c:v>-75.40115623703727</c:v>
                </c:pt>
                <c:pt idx="219">
                  <c:v>-75.104961232288204</c:v>
                </c:pt>
                <c:pt idx="220">
                  <c:v>-74.802718895943116</c:v>
                </c:pt>
                <c:pt idx="221">
                  <c:v>-74.49438762773076</c:v>
                </c:pt>
                <c:pt idx="222">
                  <c:v>-74.179929588993062</c:v>
                </c:pt>
                <c:pt idx="223">
                  <c:v>-73.859311026745644</c:v>
                </c:pt>
                <c:pt idx="224">
                  <c:v>-73.532502609564773</c:v>
                </c:pt>
                <c:pt idx="225">
                  <c:v>-73.199479774916966</c:v>
                </c:pt>
                <c:pt idx="226">
                  <c:v>-72.860223087451558</c:v>
                </c:pt>
                <c:pt idx="227">
                  <c:v>-72.514718607652568</c:v>
                </c:pt>
                <c:pt idx="228">
                  <c:v>-72.16295827012118</c:v>
                </c:pt>
                <c:pt idx="229">
                  <c:v>-71.80494027062629</c:v>
                </c:pt>
                <c:pt idx="230">
                  <c:v>-71.440669460922422</c:v>
                </c:pt>
                <c:pt idx="231">
                  <c:v>-71.070157750178808</c:v>
                </c:pt>
                <c:pt idx="232">
                  <c:v>-70.693424511715847</c:v>
                </c:pt>
                <c:pt idx="233">
                  <c:v>-70.310496993573921</c:v>
                </c:pt>
                <c:pt idx="234">
                  <c:v>-69.921410731289555</c:v>
                </c:pt>
                <c:pt idx="235">
                  <c:v>-69.526209961068616</c:v>
                </c:pt>
                <c:pt idx="236">
                  <c:v>-69.124948031393927</c:v>
                </c:pt>
                <c:pt idx="237">
                  <c:v>-68.717687810924573</c:v>
                </c:pt>
                <c:pt idx="238">
                  <c:v>-68.304502090385881</c:v>
                </c:pt>
                <c:pt idx="239">
                  <c:v>-67.885473975989143</c:v>
                </c:pt>
                <c:pt idx="240">
                  <c:v>-67.460697271764147</c:v>
                </c:pt>
                <c:pt idx="241">
                  <c:v>-67.030276848056843</c:v>
                </c:pt>
                <c:pt idx="242">
                  <c:v>-66.594328993305481</c:v>
                </c:pt>
                <c:pt idx="243">
                  <c:v>-66.152981746112133</c:v>
                </c:pt>
                <c:pt idx="244">
                  <c:v>-65.706375204529891</c:v>
                </c:pt>
                <c:pt idx="245">
                  <c:v>-65.254661809421677</c:v>
                </c:pt>
                <c:pt idx="246">
                  <c:v>-64.798006598716512</c:v>
                </c:pt>
                <c:pt idx="247">
                  <c:v>-64.336587429367839</c:v>
                </c:pt>
                <c:pt idx="248">
                  <c:v>-63.870595163862276</c:v>
                </c:pt>
                <c:pt idx="249">
                  <c:v>-63.400233818170662</c:v>
                </c:pt>
                <c:pt idx="250">
                  <c:v>-62.925720668150483</c:v>
                </c:pt>
                <c:pt idx="251">
                  <c:v>-62.447286311538249</c:v>
                </c:pt>
                <c:pt idx="252">
                  <c:v>-61.965174682863449</c:v>
                </c:pt>
                <c:pt idx="253">
                  <c:v>-61.479643018832071</c:v>
                </c:pt>
                <c:pt idx="254">
                  <c:v>-60.990961772010905</c:v>
                </c:pt>
                <c:pt idx="255">
                  <c:v>-60.499414470942661</c:v>
                </c:pt>
                <c:pt idx="256">
                  <c:v>-60.00529752518694</c:v>
                </c:pt>
                <c:pt idx="257">
                  <c:v>-59.508919974170404</c:v>
                </c:pt>
                <c:pt idx="258">
                  <c:v>-59.010603179153215</c:v>
                </c:pt>
                <c:pt idx="259">
                  <c:v>-58.510680458093809</c:v>
                </c:pt>
                <c:pt idx="260">
                  <c:v>-58.009496663661253</c:v>
                </c:pt>
                <c:pt idx="261">
                  <c:v>-57.507407705171694</c:v>
                </c:pt>
                <c:pt idx="262">
                  <c:v>-57.004780015731512</c:v>
                </c:pt>
                <c:pt idx="263">
                  <c:v>-56.501989966408338</c:v>
                </c:pt>
                <c:pt idx="264">
                  <c:v>-55.99942322977877</c:v>
                </c:pt>
                <c:pt idx="265">
                  <c:v>-55.497474095710857</c:v>
                </c:pt>
                <c:pt idx="266">
                  <c:v>-54.996544742759269</c:v>
                </c:pt>
                <c:pt idx="267">
                  <c:v>-54.497044469003988</c:v>
                </c:pt>
                <c:pt idx="268">
                  <c:v>-53.999388886626491</c:v>
                </c:pt>
                <c:pt idx="269">
                  <c:v>-53.503999084900677</c:v>
                </c:pt>
                <c:pt idx="270">
                  <c:v>-53.011300766637731</c:v>
                </c:pt>
                <c:pt idx="271">
                  <c:v>-52.521723363407716</c:v>
                </c:pt>
                <c:pt idx="272">
                  <c:v>-52.035699135104949</c:v>
                </c:pt>
                <c:pt idx="273">
                  <c:v>-51.553662259578729</c:v>
                </c:pt>
                <c:pt idx="274">
                  <c:v>-51.076047918163077</c:v>
                </c:pt>
                <c:pt idx="275">
                  <c:v>-50.603291382944739</c:v>
                </c:pt>
                <c:pt idx="276">
                  <c:v>-50.13582711159026</c:v>
                </c:pt>
                <c:pt idx="277">
                  <c:v>-49.674087855405155</c:v>
                </c:pt>
                <c:pt idx="278">
                  <c:v>-49.218503786138349</c:v>
                </c:pt>
                <c:pt idx="279">
                  <c:v>-48.769501646773584</c:v>
                </c:pt>
                <c:pt idx="280">
                  <c:v>-48.327503931248458</c:v>
                </c:pt>
                <c:pt idx="281">
                  <c:v>-47.892928097667848</c:v>
                </c:pt>
                <c:pt idx="282">
                  <c:v>-47.466185819154923</c:v>
                </c:pt>
                <c:pt idx="283">
                  <c:v>-47.047682276038351</c:v>
                </c:pt>
                <c:pt idx="284">
                  <c:v>-46.637815492564727</c:v>
                </c:pt>
                <c:pt idx="285">
                  <c:v>-46.23697572081538</c:v>
                </c:pt>
                <c:pt idx="286">
                  <c:v>-45.845544873975406</c:v>
                </c:pt>
                <c:pt idx="287">
                  <c:v>-45.46389601054517</c:v>
                </c:pt>
                <c:pt idx="288">
                  <c:v>-45.09239287055459</c:v>
                </c:pt>
                <c:pt idx="289">
                  <c:v>-44.731389464298481</c:v>
                </c:pt>
                <c:pt idx="290">
                  <c:v>-44.381229713583956</c:v>
                </c:pt>
                <c:pt idx="291">
                  <c:v>-44.042247144993468</c:v>
                </c:pt>
                <c:pt idx="292">
                  <c:v>-43.714764634180469</c:v>
                </c:pt>
                <c:pt idx="293">
                  <c:v>-43.399094199784365</c:v>
                </c:pt>
                <c:pt idx="294">
                  <c:v>-43.095536845143677</c:v>
                </c:pt>
                <c:pt idx="295">
                  <c:v>-42.804382445619957</c:v>
                </c:pt>
                <c:pt idx="296">
                  <c:v>-42.525909679029304</c:v>
                </c:pt>
                <c:pt idx="297">
                  <c:v>-42.260385996392834</c:v>
                </c:pt>
                <c:pt idx="298">
                  <c:v>-42.008067629991814</c:v>
                </c:pt>
                <c:pt idx="299">
                  <c:v>-41.769199635518127</c:v>
                </c:pt>
                <c:pt idx="300">
                  <c:v>-41.544015964964281</c:v>
                </c:pt>
                <c:pt idx="301">
                  <c:v>-41.332739566802438</c:v>
                </c:pt>
                <c:pt idx="302">
                  <c:v>-41.135582509929336</c:v>
                </c:pt>
                <c:pt idx="303">
                  <c:v>-40.952746127835226</c:v>
                </c:pt>
                <c:pt idx="304">
                  <c:v>-40.784421179468517</c:v>
                </c:pt>
                <c:pt idx="305">
                  <c:v>-40.630788023306181</c:v>
                </c:pt>
                <c:pt idx="306">
                  <c:v>-40.492016801222185</c:v>
                </c:pt>
                <c:pt idx="307">
                  <c:v>-40.368267628840158</c:v>
                </c:pt>
                <c:pt idx="308">
                  <c:v>-40.259690789200178</c:v>
                </c:pt>
                <c:pt idx="309">
                  <c:v>-40.166426926689049</c:v>
                </c:pt>
                <c:pt idx="310">
                  <c:v>-40.088607238383773</c:v>
                </c:pt>
                <c:pt idx="311">
                  <c:v>-40.02635366011264</c:v>
                </c:pt>
                <c:pt idx="312">
                  <c:v>-39.979779044756448</c:v>
                </c:pt>
                <c:pt idx="313">
                  <c:v>-39.948987330503421</c:v>
                </c:pt>
                <c:pt idx="314">
                  <c:v>-39.934073697003491</c:v>
                </c:pt>
                <c:pt idx="315">
                  <c:v>-39.935124707582226</c:v>
                </c:pt>
                <c:pt idx="316">
                  <c:v>-39.952218435913927</c:v>
                </c:pt>
                <c:pt idx="317">
                  <c:v>-39.985424575788102</c:v>
                </c:pt>
                <c:pt idx="318">
                  <c:v>-40.034804532838663</c:v>
                </c:pt>
                <c:pt idx="319">
                  <c:v>-40.100411497357179</c:v>
                </c:pt>
                <c:pt idx="320">
                  <c:v>-40.182290497555321</c:v>
                </c:pt>
                <c:pt idx="321">
                  <c:v>-40.280478432877899</c:v>
                </c:pt>
                <c:pt idx="322">
                  <c:v>-40.395004087234121</c:v>
                </c:pt>
                <c:pt idx="323">
                  <c:v>-40.525888122244254</c:v>
                </c:pt>
                <c:pt idx="324">
                  <c:v>-40.673143050861327</c:v>
                </c:pt>
                <c:pt idx="325">
                  <c:v>-40.836773191962642</c:v>
                </c:pt>
                <c:pt idx="326">
                  <c:v>-41.016774606763782</c:v>
                </c:pt>
                <c:pt idx="327">
                  <c:v>-41.213135018137848</c:v>
                </c:pt>
                <c:pt idx="328">
                  <c:v>-41.425833714180293</c:v>
                </c:pt>
                <c:pt idx="329">
                  <c:v>-41.654841437580046</c:v>
                </c:pt>
                <c:pt idx="330">
                  <c:v>-41.900120262604439</c:v>
                </c:pt>
                <c:pt idx="331">
                  <c:v>-42.161623461725661</c:v>
                </c:pt>
                <c:pt idx="332">
                  <c:v>-42.43929536413787</c:v>
                </c:pt>
                <c:pt idx="333">
                  <c:v>-42.733071208623876</c:v>
                </c:pt>
                <c:pt idx="334">
                  <c:v>-43.042876993431392</c:v>
                </c:pt>
                <c:pt idx="335">
                  <c:v>-43.368629326004161</c:v>
                </c:pt>
                <c:pt idx="336">
                  <c:v>-43.710235275582384</c:v>
                </c:pt>
                <c:pt idx="337">
                  <c:v>-44.067592231844081</c:v>
                </c:pt>
                <c:pt idx="338">
                  <c:v>-44.440587772886332</c:v>
                </c:pt>
                <c:pt idx="339">
                  <c:v>-44.829099545954243</c:v>
                </c:pt>
                <c:pt idx="340">
                  <c:v>-45.232995164410724</c:v>
                </c:pt>
                <c:pt idx="341">
                  <c:v>-45.652132124485568</c:v>
                </c:pt>
                <c:pt idx="342">
                  <c:v>-46.086357745367742</c:v>
                </c:pt>
                <c:pt idx="343">
                  <c:v>-46.535509136187009</c:v>
                </c:pt>
                <c:pt idx="344">
                  <c:v>-46.999413193372135</c:v>
                </c:pt>
                <c:pt idx="345">
                  <c:v>-47.477886631789367</c:v>
                </c:pt>
                <c:pt idx="346">
                  <c:v>-47.970736052919086</c:v>
                </c:pt>
                <c:pt idx="347">
                  <c:v>-48.47775805315311</c:v>
                </c:pt>
                <c:pt idx="348">
                  <c:v>-48.998739375073612</c:v>
                </c:pt>
                <c:pt idx="349">
                  <c:v>-49.533457104299089</c:v>
                </c:pt>
                <c:pt idx="350">
                  <c:v>-50.081678914181609</c:v>
                </c:pt>
                <c:pt idx="351">
                  <c:v>-50.643163360269213</c:v>
                </c:pt>
                <c:pt idx="352">
                  <c:v>-51.217660226066194</c:v>
                </c:pt>
                <c:pt idx="353">
                  <c:v>-51.804910921183854</c:v>
                </c:pt>
                <c:pt idx="354">
                  <c:v>-52.404648932507172</c:v>
                </c:pt>
                <c:pt idx="355">
                  <c:v>-53.016600328506939</c:v>
                </c:pt>
                <c:pt idx="356">
                  <c:v>-53.640484316314698</c:v>
                </c:pt>
                <c:pt idx="357">
                  <c:v>-54.276013850635017</c:v>
                </c:pt>
                <c:pt idx="358">
                  <c:v>-54.922896293029829</c:v>
                </c:pt>
                <c:pt idx="359">
                  <c:v>-55.580834119561324</c:v>
                </c:pt>
                <c:pt idx="360">
                  <c:v>-56.249525674242385</c:v>
                </c:pt>
                <c:pt idx="361">
                  <c:v>-56.928665965216716</c:v>
                </c:pt>
                <c:pt idx="362">
                  <c:v>-57.617947500088007</c:v>
                </c:pt>
                <c:pt idx="363">
                  <c:v>-58.317061156352345</c:v>
                </c:pt>
                <c:pt idx="364">
                  <c:v>-59.025697082450002</c:v>
                </c:pt>
                <c:pt idx="365">
                  <c:v>-59.743545624573166</c:v>
                </c:pt>
                <c:pt idx="366">
                  <c:v>-60.470298274041262</c:v>
                </c:pt>
                <c:pt idx="367">
                  <c:v>-61.205648629770771</c:v>
                </c:pt>
                <c:pt idx="368">
                  <c:v>-61.949293370180492</c:v>
                </c:pt>
                <c:pt idx="369">
                  <c:v>-62.700933228713581</c:v>
                </c:pt>
                <c:pt idx="370">
                  <c:v>-63.460273967111497</c:v>
                </c:pt>
                <c:pt idx="371">
                  <c:v>-64.227027340564405</c:v>
                </c:pt>
                <c:pt idx="372">
                  <c:v>-65.000912048945509</c:v>
                </c:pt>
                <c:pt idx="373">
                  <c:v>-65.781654668474644</c:v>
                </c:pt>
                <c:pt idx="374">
                  <c:v>-66.568990558378843</c:v>
                </c:pt>
                <c:pt idx="375">
                  <c:v>-67.362664737377088</c:v>
                </c:pt>
                <c:pt idx="376">
                  <c:v>-68.162432725153138</c:v>
                </c:pt>
                <c:pt idx="377">
                  <c:v>-68.9680613443619</c:v>
                </c:pt>
                <c:pt idx="378">
                  <c:v>-69.779329479125408</c:v>
                </c:pt>
                <c:pt idx="379">
                  <c:v>-70.596028786447235</c:v>
                </c:pt>
                <c:pt idx="380">
                  <c:v>-71.4179643574425</c:v>
                </c:pt>
                <c:pt idx="381">
                  <c:v>-72.244955325790912</c:v>
                </c:pt>
                <c:pt idx="382">
                  <c:v>-73.07683542132844</c:v>
                </c:pt>
                <c:pt idx="383">
                  <c:v>-73.913453467207376</c:v>
                </c:pt>
                <c:pt idx="384">
                  <c:v>-74.754673819552195</c:v>
                </c:pt>
                <c:pt idx="385">
                  <c:v>-75.600376749040976</c:v>
                </c:pt>
                <c:pt idx="386">
                  <c:v>-76.450458764300208</c:v>
                </c:pt>
                <c:pt idx="387">
                  <c:v>-77.304832877445577</c:v>
                </c:pt>
                <c:pt idx="388">
                  <c:v>-78.163428812517097</c:v>
                </c:pt>
                <c:pt idx="389">
                  <c:v>-79.026193157910683</c:v>
                </c:pt>
                <c:pt idx="390">
                  <c:v>-79.8930894642548</c:v>
                </c:pt>
                <c:pt idx="391">
                  <c:v>-80.764098289457309</c:v>
                </c:pt>
                <c:pt idx="392">
                  <c:v>-81.63921719288507</c:v>
                </c:pt>
                <c:pt idx="393">
                  <c:v>-82.518460680835474</c:v>
                </c:pt>
                <c:pt idx="394">
                  <c:v>-83.401860105604456</c:v>
                </c:pt>
                <c:pt idx="395">
                  <c:v>-84.2894635205475</c:v>
                </c:pt>
                <c:pt idx="396">
                  <c:v>-85.18133549358852</c:v>
                </c:pt>
                <c:pt idx="397">
                  <c:v>-86.077556881634322</c:v>
                </c:pt>
                <c:pt idx="398">
                  <c:v>-86.978224568321778</c:v>
                </c:pt>
                <c:pt idx="399">
                  <c:v>-87.883451167446921</c:v>
                </c:pt>
                <c:pt idx="400">
                  <c:v>-88.793364694314022</c:v>
                </c:pt>
                <c:pt idx="401">
                  <c:v>-89.708108207097197</c:v>
                </c:pt>
                <c:pt idx="402">
                  <c:v>-90.62783942012635</c:v>
                </c:pt>
                <c:pt idx="403">
                  <c:v>-91.552730290807673</c:v>
                </c:pt>
                <c:pt idx="404">
                  <c:v>-92.482966581648697</c:v>
                </c:pt>
                <c:pt idx="405">
                  <c:v>-93.418747398609355</c:v>
                </c:pt>
                <c:pt idx="406">
                  <c:v>-94.360284706722439</c:v>
                </c:pt>
                <c:pt idx="407">
                  <c:v>-95.307802823634006</c:v>
                </c:pt>
                <c:pt idx="408">
                  <c:v>-96.261537891411123</c:v>
                </c:pt>
                <c:pt idx="409">
                  <c:v>-97.22173732663974</c:v>
                </c:pt>
                <c:pt idx="410">
                  <c:v>-98.188659248513446</c:v>
                </c:pt>
                <c:pt idx="411">
                  <c:v>-99.162571884274982</c:v>
                </c:pt>
                <c:pt idx="412">
                  <c:v>-100.14375295103419</c:v>
                </c:pt>
                <c:pt idx="413">
                  <c:v>-101.1324890126415</c:v>
                </c:pt>
                <c:pt idx="414">
                  <c:v>-102.129074809958</c:v>
                </c:pt>
                <c:pt idx="415">
                  <c:v>-103.1338125625214</c:v>
                </c:pt>
                <c:pt idx="416">
                  <c:v>-104.14701123927388</c:v>
                </c:pt>
                <c:pt idx="417">
                  <c:v>-105.16898579569467</c:v>
                </c:pt>
                <c:pt idx="418">
                  <c:v>-106.20005637436824</c:v>
                </c:pt>
                <c:pt idx="419">
                  <c:v>-107.24054746572327</c:v>
                </c:pt>
                <c:pt idx="420">
                  <c:v>-108.29078702540316</c:v>
                </c:pt>
                <c:pt idx="421">
                  <c:v>-109.35110554448829</c:v>
                </c:pt>
                <c:pt idx="422">
                  <c:v>-110.42183506855888</c:v>
                </c:pt>
                <c:pt idx="423">
                  <c:v>-111.50330816143951</c:v>
                </c:pt>
                <c:pt idx="424">
                  <c:v>-112.5958568093134</c:v>
                </c:pt>
                <c:pt idx="425">
                  <c:v>-113.69981126084232</c:v>
                </c:pt>
                <c:pt idx="426">
                  <c:v>-114.81549879892449</c:v>
                </c:pt>
                <c:pt idx="427">
                  <c:v>-115.94324243978451</c:v>
                </c:pt>
                <c:pt idx="428">
                  <c:v>-117.08335955527637</c:v>
                </c:pt>
                <c:pt idx="429">
                  <c:v>-118.23616041454534</c:v>
                </c:pt>
                <c:pt idx="430">
                  <c:v>-119.4019466415676</c:v>
                </c:pt>
                <c:pt idx="431">
                  <c:v>-120.58100958563961</c:v>
                </c:pt>
                <c:pt idx="432">
                  <c:v>-121.77362860253237</c:v>
                </c:pt>
                <c:pt idx="433">
                  <c:v>-122.98006924488496</c:v>
                </c:pt>
                <c:pt idx="434">
                  <c:v>-124.20058136140685</c:v>
                </c:pt>
                <c:pt idx="435">
                  <c:v>-125.43539710568864</c:v>
                </c:pt>
                <c:pt idx="436">
                  <c:v>-126.68472885681999</c:v>
                </c:pt>
                <c:pt idx="437">
                  <c:v>-127.94876705564832</c:v>
                </c:pt>
                <c:pt idx="438">
                  <c:v>-129.22767796237457</c:v>
                </c:pt>
                <c:pt idx="439">
                  <c:v>-130.52160134324211</c:v>
                </c:pt>
                <c:pt idx="440">
                  <c:v>-131.83064809637509</c:v>
                </c:pt>
                <c:pt idx="441">
                  <c:v>-133.15489782933017</c:v>
                </c:pt>
                <c:pt idx="442">
                  <c:v>-134.49439640358977</c:v>
                </c:pt>
                <c:pt idx="443">
                  <c:v>-135.84915346408394</c:v>
                </c:pt>
                <c:pt idx="444">
                  <c:v>-137.21913997476383</c:v>
                </c:pt>
                <c:pt idx="445">
                  <c:v>-138.6042857842634</c:v>
                </c:pt>
                <c:pt idx="446">
                  <c:v>-140.00447724868675</c:v>
                </c:pt>
                <c:pt idx="447">
                  <c:v>-141.41955494145867</c:v>
                </c:pt>
                <c:pt idx="448">
                  <c:v>-142.84931148291281</c:v>
                </c:pt>
                <c:pt idx="449">
                  <c:v>-144.29348952472427</c:v>
                </c:pt>
                <c:pt idx="450">
                  <c:v>-145.7517799263367</c:v>
                </c:pt>
                <c:pt idx="451">
                  <c:v>-147.22382016204747</c:v>
                </c:pt>
                <c:pt idx="452">
                  <c:v>-148.70919299829023</c:v>
                </c:pt>
                <c:pt idx="453">
                  <c:v>-150.20742548076183</c:v>
                </c:pt>
                <c:pt idx="454">
                  <c:v>-151.71798827025921</c:v>
                </c:pt>
                <c:pt idx="455">
                  <c:v>-153.24029536434699</c:v>
                </c:pt>
                <c:pt idx="456">
                  <c:v>-154.77370423915326</c:v>
                </c:pt>
                <c:pt idx="457">
                  <c:v>-156.31751644168313</c:v>
                </c:pt>
                <c:pt idx="458">
                  <c:v>-157.87097865797676</c:v>
                </c:pt>
                <c:pt idx="459">
                  <c:v>-159.43328427630564</c:v>
                </c:pt>
                <c:pt idx="460">
                  <c:v>-161.00357545741878</c:v>
                </c:pt>
                <c:pt idx="461">
                  <c:v>-162.58094571576726</c:v>
                </c:pt>
                <c:pt idx="462">
                  <c:v>-164.1644430068034</c:v>
                </c:pt>
                <c:pt idx="463">
                  <c:v>-165.75307330609004</c:v>
                </c:pt>
                <c:pt idx="464">
                  <c:v>-167.34580465631174</c:v>
                </c:pt>
                <c:pt idx="465">
                  <c:v>-168.94157164863699</c:v>
                </c:pt>
                <c:pt idx="466">
                  <c:v>-170.53928029556647</c:v>
                </c:pt>
                <c:pt idx="467">
                  <c:v>-172.13781324367713</c:v>
                </c:pt>
                <c:pt idx="468">
                  <c:v>-173.73603526691275</c:v>
                </c:pt>
                <c:pt idx="469">
                  <c:v>-175.33279897450032</c:v>
                </c:pt>
                <c:pt idx="470">
                  <c:v>-176.92695066246921</c:v>
                </c:pt>
                <c:pt idx="471">
                  <c:v>-178.51733623430431</c:v>
                </c:pt>
                <c:pt idx="472">
                  <c:v>179.89719288540081</c:v>
                </c:pt>
                <c:pt idx="473">
                  <c:v>178.31777392021331</c:v>
                </c:pt>
                <c:pt idx="474">
                  <c:v>176.74552706794418</c:v>
                </c:pt>
                <c:pt idx="475">
                  <c:v>175.18155005361677</c:v>
                </c:pt>
                <c:pt idx="476">
                  <c:v>173.6269129739548</c:v>
                </c:pt>
                <c:pt idx="477">
                  <c:v>172.08265349118571</c:v>
                </c:pt>
                <c:pt idx="478">
                  <c:v>170.54977242594728</c:v>
                </c:pt>
                <c:pt idx="479">
                  <c:v>169.02922979021429</c:v>
                </c:pt>
                <c:pt idx="480">
                  <c:v>167.52194129173529</c:v>
                </c:pt>
                <c:pt idx="481">
                  <c:v>166.02877533179503</c:v>
                </c:pt>
                <c:pt idx="482">
                  <c:v>164.55055050849165</c:v>
                </c:pt>
                <c:pt idx="483">
                  <c:v>163.08803362844341</c:v>
                </c:pt>
                <c:pt idx="484">
                  <c:v>161.64193822112554</c:v>
                </c:pt>
                <c:pt idx="485">
                  <c:v>160.21292354212085</c:v>
                </c:pt>
                <c:pt idx="486">
                  <c:v>158.80159404457982</c:v>
                </c:pt>
                <c:pt idx="487">
                  <c:v>157.40849929224868</c:v>
                </c:pt>
                <c:pt idx="488">
                  <c:v>156.03413428260623</c:v>
                </c:pt>
                <c:pt idx="489">
                  <c:v>154.6789401449245</c:v>
                </c:pt>
                <c:pt idx="490">
                  <c:v>153.34330517549319</c:v>
                </c:pt>
                <c:pt idx="491">
                  <c:v>152.02756617066339</c:v>
                </c:pt>
                <c:pt idx="492">
                  <c:v>150.73201001778938</c:v>
                </c:pt>
                <c:pt idx="493">
                  <c:v>149.45687550439268</c:v>
                </c:pt>
                <c:pt idx="494">
                  <c:v>148.20235530688669</c:v>
                </c:pt>
                <c:pt idx="495">
                  <c:v>146.9685981218131</c:v>
                </c:pt>
                <c:pt idx="496">
                  <c:v>145.7557109046663</c:v>
                </c:pt>
                <c:pt idx="497">
                  <c:v>144.56376118387368</c:v>
                </c:pt>
                <c:pt idx="498">
                  <c:v>143.39277942026197</c:v>
                </c:pt>
                <c:pt idx="499">
                  <c:v>142.24276138526466</c:v>
                </c:pt>
                <c:pt idx="500">
                  <c:v>141.11367053411533</c:v>
                </c:pt>
                <c:pt idx="501">
                  <c:v>140.00544035327192</c:v>
                </c:pt>
                <c:pt idx="502">
                  <c:v>138.91797666423125</c:v>
                </c:pt>
                <c:pt idx="503">
                  <c:v>137.85115986870073</c:v>
                </c:pt>
                <c:pt idx="504">
                  <c:v>136.80484712273469</c:v>
                </c:pt>
                <c:pt idx="505">
                  <c:v>135.77887442989521</c:v>
                </c:pt>
                <c:pt idx="506">
                  <c:v>134.773058645747</c:v>
                </c:pt>
                <c:pt idx="507">
                  <c:v>133.78719938802266</c:v>
                </c:pt>
                <c:pt idx="508">
                  <c:v>132.82108084860513</c:v>
                </c:pt>
                <c:pt idx="509">
                  <c:v>131.8744735050654</c:v>
                </c:pt>
                <c:pt idx="510">
                  <c:v>130.94713573087435</c:v>
                </c:pt>
                <c:pt idx="511">
                  <c:v>130.03881530458591</c:v>
                </c:pt>
                <c:pt idx="512">
                  <c:v>129.14925081928621</c:v>
                </c:pt>
                <c:pt idx="513">
                  <c:v>128.27817299442086</c:v>
                </c:pt>
                <c:pt idx="514">
                  <c:v>127.42530589278137</c:v>
                </c:pt>
                <c:pt idx="515">
                  <c:v>126.59036804595479</c:v>
                </c:pt>
                <c:pt idx="516">
                  <c:v>125.77307349193799</c:v>
                </c:pt>
                <c:pt idx="517">
                  <c:v>124.97313272891344</c:v>
                </c:pt>
                <c:pt idx="518">
                  <c:v>124.19025358937566</c:v>
                </c:pt>
                <c:pt idx="519">
                  <c:v>123.42414203891245</c:v>
                </c:pt>
                <c:pt idx="520">
                  <c:v>122.6745029039915</c:v>
                </c:pt>
                <c:pt idx="521">
                  <c:v>121.94104053308961</c:v>
                </c:pt>
                <c:pt idx="522">
                  <c:v>121.22345939544809</c:v>
                </c:pt>
                <c:pt idx="523">
                  <c:v>120.52146462163256</c:v>
                </c:pt>
                <c:pt idx="524">
                  <c:v>119.83476248995628</c:v>
                </c:pt>
                <c:pt idx="525">
                  <c:v>119.16306086267701</c:v>
                </c:pt>
                <c:pt idx="526">
                  <c:v>118.50606957570311</c:v>
                </c:pt>
                <c:pt idx="527">
                  <c:v>117.86350078537522</c:v>
                </c:pt>
                <c:pt idx="528">
                  <c:v>117.23506927570244</c:v>
                </c:pt>
                <c:pt idx="529">
                  <c:v>116.62049272923394</c:v>
                </c:pt>
                <c:pt idx="530">
                  <c:v>116.01949196457745</c:v>
                </c:pt>
                <c:pt idx="531">
                  <c:v>115.43179114336233</c:v>
                </c:pt>
                <c:pt idx="532">
                  <c:v>114.85711794928217</c:v>
                </c:pt>
                <c:pt idx="533">
                  <c:v>114.29520374165959</c:v>
                </c:pt>
                <c:pt idx="534">
                  <c:v>113.74578368580772</c:v>
                </c:pt>
                <c:pt idx="535">
                  <c:v>113.20859686230197</c:v>
                </c:pt>
                <c:pt idx="536">
                  <c:v>112.68338635710592</c:v>
                </c:pt>
                <c:pt idx="537">
                  <c:v>112.16989933435622</c:v>
                </c:pt>
                <c:pt idx="538">
                  <c:v>111.66788709346773</c:v>
                </c:pt>
                <c:pt idx="539">
                  <c:v>111.17710511208467</c:v>
                </c:pt>
                <c:pt idx="540">
                  <c:v>110.69731307627973</c:v>
                </c:pt>
                <c:pt idx="541">
                  <c:v>110.22827489929061</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77.998455964629002</c:v>
                </c:pt>
                <c:pt idx="1">
                  <c:v>77.725154336395349</c:v>
                </c:pt>
                <c:pt idx="2">
                  <c:v>77.44970477010726</c:v>
                </c:pt>
                <c:pt idx="3">
                  <c:v>77.172083103378085</c:v>
                </c:pt>
                <c:pt idx="4">
                  <c:v>76.892267112620672</c:v>
                </c:pt>
                <c:pt idx="5">
                  <c:v>76.610236601487344</c:v>
                </c:pt>
                <c:pt idx="6">
                  <c:v>76.325973482629152</c:v>
                </c:pt>
                <c:pt idx="7">
                  <c:v>76.039461852103756</c:v>
                </c:pt>
                <c:pt idx="8">
                  <c:v>75.750688055812134</c:v>
                </c:pt>
                <c:pt idx="9">
                  <c:v>75.459640747401565</c:v>
                </c:pt>
                <c:pt idx="10">
                  <c:v>75.1663109371395</c:v>
                </c:pt>
                <c:pt idx="11">
                  <c:v>74.870692031335892</c:v>
                </c:pt>
                <c:pt idx="12">
                  <c:v>74.572779861972222</c:v>
                </c:pt>
                <c:pt idx="13">
                  <c:v>74.272572706278709</c:v>
                </c:pt>
                <c:pt idx="14">
                  <c:v>73.970071296093039</c:v>
                </c:pt>
                <c:pt idx="15">
                  <c:v>73.66527881692376</c:v>
                </c:pt>
                <c:pt idx="16">
                  <c:v>73.35820089673372</c:v>
                </c:pt>
                <c:pt idx="17">
                  <c:v>73.048845584553305</c:v>
                </c:pt>
                <c:pt idx="18">
                  <c:v>72.737223319123913</c:v>
                </c:pt>
                <c:pt idx="19">
                  <c:v>72.423346887857946</c:v>
                </c:pt>
                <c:pt idx="20">
                  <c:v>72.1072313764885</c:v>
                </c:pt>
                <c:pt idx="21">
                  <c:v>71.7888941098565</c:v>
                </c:pt>
                <c:pt idx="22">
                  <c:v>71.468354584358579</c:v>
                </c:pt>
                <c:pt idx="23">
                  <c:v>71.145634392636651</c:v>
                </c:pt>
                <c:pt idx="24">
                  <c:v>70.820757141153734</c:v>
                </c:pt>
                <c:pt idx="25">
                  <c:v>70.49374836133876</c:v>
                </c:pt>
                <c:pt idx="26">
                  <c:v>70.164635415026737</c:v>
                </c:pt>
                <c:pt idx="27">
                  <c:v>69.833447394944628</c:v>
                </c:pt>
                <c:pt idx="28">
                  <c:v>69.500215021012096</c:v>
                </c:pt>
                <c:pt idx="29">
                  <c:v>69.164970533237224</c:v>
                </c:pt>
                <c:pt idx="30">
                  <c:v>68.8277475819812</c:v>
                </c:pt>
                <c:pt idx="31">
                  <c:v>68.488581116363633</c:v>
                </c:pt>
                <c:pt idx="32">
                  <c:v>68.147507271558155</c:v>
                </c:pt>
                <c:pt idx="33">
                  <c:v>67.804563255704082</c:v>
                </c:pt>
                <c:pt idx="34">
                  <c:v>67.459787237130115</c:v>
                </c:pt>
                <c:pt idx="35">
                  <c:v>67.113218232548434</c:v>
                </c:pt>
                <c:pt idx="36">
                  <c:v>66.764895996833971</c:v>
                </c:pt>
                <c:pt idx="37">
                  <c:v>66.414860914960812</c:v>
                </c:pt>
                <c:pt idx="38">
                  <c:v>66.06315389661583</c:v>
                </c:pt>
                <c:pt idx="39">
                  <c:v>65.70981627396128</c:v>
                </c:pt>
                <c:pt idx="40">
                  <c:v>65.354889702963149</c:v>
                </c:pt>
                <c:pt idx="41">
                  <c:v>64.998416068651068</c:v>
                </c:pt>
                <c:pt idx="42">
                  <c:v>64.640437394622353</c:v>
                </c:pt>
                <c:pt idx="43">
                  <c:v>64.28099575705005</c:v>
                </c:pt>
                <c:pt idx="44">
                  <c:v>63.920133203406081</c:v>
                </c:pt>
                <c:pt idx="45">
                  <c:v>63.557891676061232</c:v>
                </c:pt>
                <c:pt idx="46">
                  <c:v>63.194312940877289</c:v>
                </c:pt>
                <c:pt idx="47">
                  <c:v>62.82943852086548</c:v>
                </c:pt>
                <c:pt idx="48">
                  <c:v>62.463309634941979</c:v>
                </c:pt>
                <c:pt idx="49">
                  <c:v>62.095967141778743</c:v>
                </c:pt>
                <c:pt idx="50">
                  <c:v>61.727451488709136</c:v>
                </c:pt>
                <c:pt idx="51">
                  <c:v>61.357802665622486</c:v>
                </c:pt>
                <c:pt idx="52">
                  <c:v>60.9870601637516</c:v>
                </c:pt>
                <c:pt idx="53">
                  <c:v>60.615262939235343</c:v>
                </c:pt>
                <c:pt idx="54">
                  <c:v>60.242449381319652</c:v>
                </c:pt>
                <c:pt idx="55">
                  <c:v>59.868657285040086</c:v>
                </c:pt>
                <c:pt idx="56">
                  <c:v>59.493923828218158</c:v>
                </c:pt>
                <c:pt idx="57">
                  <c:v>59.118285552591693</c:v>
                </c:pt>
                <c:pt idx="58">
                  <c:v>58.741778348891785</c:v>
                </c:pt>
                <c:pt idx="59">
                  <c:v>58.364437445670838</c:v>
                </c:pt>
                <c:pt idx="60">
                  <c:v>57.986297401686429</c:v>
                </c:pt>
                <c:pt idx="61">
                  <c:v>57.607392101639647</c:v>
                </c:pt>
                <c:pt idx="62">
                  <c:v>57.227754755071054</c:v>
                </c:pt>
                <c:pt idx="63">
                  <c:v>56.847417898215163</c:v>
                </c:pt>
                <c:pt idx="64">
                  <c:v>56.466413398622109</c:v>
                </c:pt>
                <c:pt idx="65">
                  <c:v>56.084772462353996</c:v>
                </c:pt>
                <c:pt idx="66">
                  <c:v>55.702525643574972</c:v>
                </c:pt>
                <c:pt idx="67">
                  <c:v>55.31970285635451</c:v>
                </c:pt>
                <c:pt idx="68">
                  <c:v>54.936333388514946</c:v>
                </c:pt>
                <c:pt idx="69">
                  <c:v>54.552445917359236</c:v>
                </c:pt>
                <c:pt idx="70">
                  <c:v>54.168068527122287</c:v>
                </c:pt>
                <c:pt idx="71">
                  <c:v>53.783228728000971</c:v>
                </c:pt>
                <c:pt idx="72">
                  <c:v>53.397953476620188</c:v>
                </c:pt>
                <c:pt idx="73">
                  <c:v>53.012269197807058</c:v>
                </c:pt>
                <c:pt idx="74">
                  <c:v>52.626201807548526</c:v>
                </c:pt>
                <c:pt idx="75">
                  <c:v>52.239776737018843</c:v>
                </c:pt>
                <c:pt idx="76">
                  <c:v>51.853018957570313</c:v>
                </c:pt>
                <c:pt idx="77">
                  <c:v>51.465953006587711</c:v>
                </c:pt>
                <c:pt idx="78">
                  <c:v>51.078603014115416</c:v>
                </c:pt>
                <c:pt idx="79">
                  <c:v>50.690992730173292</c:v>
                </c:pt>
                <c:pt idx="80">
                  <c:v>50.303145552682629</c:v>
                </c:pt>
                <c:pt idx="81">
                  <c:v>49.915084555931472</c:v>
                </c:pt>
                <c:pt idx="82">
                  <c:v>49.526832519513981</c:v>
                </c:pt>
                <c:pt idx="83">
                  <c:v>49.138411957682422</c:v>
                </c:pt>
                <c:pt idx="84">
                  <c:v>48.749845149058721</c:v>
                </c:pt>
                <c:pt idx="85">
                  <c:v>48.361154166653499</c:v>
                </c:pt>
                <c:pt idx="86">
                  <c:v>47.972360908145653</c:v>
                </c:pt>
                <c:pt idx="87">
                  <c:v>47.583487126380618</c:v>
                </c:pt>
                <c:pt idx="88">
                  <c:v>47.194554460045978</c:v>
                </c:pt>
                <c:pt idx="89">
                  <c:v>46.805584464487708</c:v>
                </c:pt>
                <c:pt idx="90">
                  <c:v>46.416598642629872</c:v>
                </c:pt>
                <c:pt idx="91">
                  <c:v>46.027618475965369</c:v>
                </c:pt>
                <c:pt idx="92">
                  <c:v>45.638665455583485</c:v>
                </c:pt>
                <c:pt idx="93">
                  <c:v>45.249761113200798</c:v>
                </c:pt>
                <c:pt idx="94">
                  <c:v>44.860927052164072</c:v>
                </c:pt>
                <c:pt idx="95">
                  <c:v>44.472184978390352</c:v>
                </c:pt>
                <c:pt idx="96">
                  <c:v>44.083556731210379</c:v>
                </c:pt>
                <c:pt idx="97">
                  <c:v>43.695064314079097</c:v>
                </c:pt>
                <c:pt idx="98">
                  <c:v>43.306729925114531</c:v>
                </c:pt>
                <c:pt idx="99">
                  <c:v>42.918575987424965</c:v>
                </c:pt>
                <c:pt idx="100">
                  <c:v>42.530625179179502</c:v>
                </c:pt>
                <c:pt idx="101">
                  <c:v>42.142900463375312</c:v>
                </c:pt>
                <c:pt idx="102">
                  <c:v>41.755425117248926</c:v>
                </c:pt>
                <c:pt idx="103">
                  <c:v>41.368222761275646</c:v>
                </c:pt>
                <c:pt idx="104">
                  <c:v>40.981317387696762</c:v>
                </c:pt>
                <c:pt idx="105">
                  <c:v>40.594733388504729</c:v>
                </c:pt>
                <c:pt idx="106">
                  <c:v>40.208495582817051</c:v>
                </c:pt>
                <c:pt idx="107">
                  <c:v>39.822629243556747</c:v>
                </c:pt>
                <c:pt idx="108">
                  <c:v>39.437160123355362</c:v>
                </c:pt>
                <c:pt idx="109">
                  <c:v>39.052114479583054</c:v>
                </c:pt>
                <c:pt idx="110">
                  <c:v>38.667519098407531</c:v>
                </c:pt>
                <c:pt idx="111">
                  <c:v>38.283401317771968</c:v>
                </c:pt>
                <c:pt idx="112">
                  <c:v>37.899789049175503</c:v>
                </c:pt>
                <c:pt idx="113">
                  <c:v>37.51671079813233</c:v>
                </c:pt>
                <c:pt idx="114">
                  <c:v>37.134195683176614</c:v>
                </c:pt>
                <c:pt idx="115">
                  <c:v>36.752273453271044</c:v>
                </c:pt>
                <c:pt idx="116">
                  <c:v>36.370974503472475</c:v>
                </c:pt>
                <c:pt idx="117">
                  <c:v>35.990329888694355</c:v>
                </c:pt>
                <c:pt idx="118">
                  <c:v>35.6103713354033</c:v>
                </c:pt>
                <c:pt idx="119">
                  <c:v>35.231131251077869</c:v>
                </c:pt>
                <c:pt idx="120">
                  <c:v>34.852642731249119</c:v>
                </c:pt>
                <c:pt idx="121">
                  <c:v>34.474939563940389</c:v>
                </c:pt>
                <c:pt idx="122">
                  <c:v>34.098056231315816</c:v>
                </c:pt>
                <c:pt idx="123">
                  <c:v>33.722027908343307</c:v>
                </c:pt>
                <c:pt idx="124">
                  <c:v>33.346890458277464</c:v>
                </c:pt>
                <c:pt idx="125">
                  <c:v>32.972680424763688</c:v>
                </c:pt>
                <c:pt idx="126">
                  <c:v>32.599435020365846</c:v>
                </c:pt>
                <c:pt idx="127">
                  <c:v>32.227192111325365</c:v>
                </c:pt>
                <c:pt idx="128">
                  <c:v>31.855990198358736</c:v>
                </c:pt>
                <c:pt idx="129">
                  <c:v>31.485868393310582</c:v>
                </c:pt>
                <c:pt idx="130">
                  <c:v>31.116866391489737</c:v>
                </c:pt>
                <c:pt idx="131">
                  <c:v>30.74902443952384</c:v>
                </c:pt>
                <c:pt idx="132">
                  <c:v>30.382383298585538</c:v>
                </c:pt>
                <c:pt idx="133">
                  <c:v>30.01698420286241</c:v>
                </c:pt>
                <c:pt idx="134">
                  <c:v>29.652868813160115</c:v>
                </c:pt>
                <c:pt idx="135">
                  <c:v>29.290079165557238</c:v>
                </c:pt>
                <c:pt idx="136">
                  <c:v>28.928657615054586</c:v>
                </c:pt>
                <c:pt idx="137">
                  <c:v>28.568646774195166</c:v>
                </c:pt>
                <c:pt idx="138">
                  <c:v>28.210089446666245</c:v>
                </c:pt>
                <c:pt idx="139">
                  <c:v>27.853028555930194</c:v>
                </c:pt>
                <c:pt idx="140">
                  <c:v>27.497507068976216</c:v>
                </c:pt>
                <c:pt idx="141">
                  <c:v>27.143567915325384</c:v>
                </c:pt>
                <c:pt idx="142">
                  <c:v>26.79125390147108</c:v>
                </c:pt>
                <c:pt idx="143">
                  <c:v>26.440607620985315</c:v>
                </c:pt>
                <c:pt idx="144">
                  <c:v>26.09167136057151</c:v>
                </c:pt>
                <c:pt idx="145">
                  <c:v>25.744487002397733</c:v>
                </c:pt>
                <c:pt idx="146">
                  <c:v>25.399095923097654</c:v>
                </c:pt>
                <c:pt idx="147">
                  <c:v>25.055538889877763</c:v>
                </c:pt>
                <c:pt idx="148">
                  <c:v>24.713855954223657</c:v>
                </c:pt>
                <c:pt idx="149">
                  <c:v>24.374086343747237</c:v>
                </c:pt>
                <c:pt idx="150">
                  <c:v>24.03626835276572</c:v>
                </c:pt>
                <c:pt idx="151">
                  <c:v>23.700439232247291</c:v>
                </c:pt>
                <c:pt idx="152">
                  <c:v>23.366635079800851</c:v>
                </c:pt>
                <c:pt idx="153">
                  <c:v>23.034890730418304</c:v>
                </c:pt>
                <c:pt idx="154">
                  <c:v>22.705239648714031</c:v>
                </c:pt>
                <c:pt idx="155">
                  <c:v>22.377713823420962</c:v>
                </c:pt>
                <c:pt idx="156">
                  <c:v>22.052343664924024</c:v>
                </c:pt>
                <c:pt idx="157">
                  <c:v>21.729157906613722</c:v>
                </c:pt>
                <c:pt idx="158">
                  <c:v>21.408183510844196</c:v>
                </c:pt>
                <c:pt idx="159">
                  <c:v>21.089445580264858</c:v>
                </c:pt>
                <c:pt idx="160">
                  <c:v>20.772967275276606</c:v>
                </c:pt>
                <c:pt idx="161">
                  <c:v>20.458769738331792</c:v>
                </c:pt>
                <c:pt idx="162">
                  <c:v>20.146872025757105</c:v>
                </c:pt>
                <c:pt idx="163">
                  <c:v>19.837291047728637</c:v>
                </c:pt>
                <c:pt idx="164">
                  <c:v>19.530041516972201</c:v>
                </c:pt>
                <c:pt idx="165">
                  <c:v>19.225135906692842</c:v>
                </c:pt>
                <c:pt idx="166">
                  <c:v>18.922584418166892</c:v>
                </c:pt>
                <c:pt idx="167">
                  <c:v>18.622394958347193</c:v>
                </c:pt>
                <c:pt idx="168">
                  <c:v>18.324573127749904</c:v>
                </c:pt>
                <c:pt idx="169">
                  <c:v>18.029122218800168</c:v>
                </c:pt>
                <c:pt idx="170">
                  <c:v>17.73604322472319</c:v>
                </c:pt>
                <c:pt idx="171">
                  <c:v>17.44533485897432</c:v>
                </c:pt>
                <c:pt idx="172">
                  <c:v>17.156993585109749</c:v>
                </c:pt>
                <c:pt idx="173">
                  <c:v>16.871013656907323</c:v>
                </c:pt>
                <c:pt idx="174">
                  <c:v>16.587387168459951</c:v>
                </c:pt>
                <c:pt idx="175">
                  <c:v>16.306104113880703</c:v>
                </c:pt>
                <c:pt idx="176">
                  <c:v>16.027152456179557</c:v>
                </c:pt>
                <c:pt idx="177">
                  <c:v>15.750518204801452</c:v>
                </c:pt>
                <c:pt idx="178">
                  <c:v>15.476185501250646</c:v>
                </c:pt>
                <c:pt idx="179">
                  <c:v>15.204136712170911</c:v>
                </c:pt>
                <c:pt idx="180">
                  <c:v>14.93435252920581</c:v>
                </c:pt>
                <c:pt idx="181">
                  <c:v>14.666812074922717</c:v>
                </c:pt>
                <c:pt idx="182">
                  <c:v>14.401493014059323</c:v>
                </c:pt>
                <c:pt idx="183">
                  <c:v>14.138371669332212</c:v>
                </c:pt>
                <c:pt idx="184">
                  <c:v>13.877423141037113</c:v>
                </c:pt>
                <c:pt idx="185">
                  <c:v>13.618621429670457</c:v>
                </c:pt>
                <c:pt idx="186">
                  <c:v>13.361939560812354</c:v>
                </c:pt>
                <c:pt idx="187">
                  <c:v>13.107349711525201</c:v>
                </c:pt>
                <c:pt idx="188">
                  <c:v>12.854823337546641</c:v>
                </c:pt>
                <c:pt idx="189">
                  <c:v>12.604331300586908</c:v>
                </c:pt>
                <c:pt idx="190">
                  <c:v>12.355843995074618</c:v>
                </c:pt>
                <c:pt idx="191">
                  <c:v>12.109331473737363</c:v>
                </c:pt>
                <c:pt idx="192">
                  <c:v>11.86476357144598</c:v>
                </c:pt>
                <c:pt idx="193">
                  <c:v>11.622110026799987</c:v>
                </c:pt>
                <c:pt idx="194">
                  <c:v>11.381340600980291</c:v>
                </c:pt>
                <c:pt idx="195">
                  <c:v>11.142425193445018</c:v>
                </c:pt>
                <c:pt idx="196">
                  <c:v>10.905333954095433</c:v>
                </c:pt>
                <c:pt idx="197">
                  <c:v>10.670037391589277</c:v>
                </c:pt>
                <c:pt idx="198">
                  <c:v>10.436506477526992</c:v>
                </c:pt>
                <c:pt idx="199">
                  <c:v>10.204712746283386</c:v>
                </c:pt>
                <c:pt idx="200">
                  <c:v>9.9746283903038773</c:v>
                </c:pt>
                <c:pt idx="201">
                  <c:v>9.7462263507246032</c:v>
                </c:pt>
                <c:pt idx="202">
                  <c:v>9.5194804032164484</c:v>
                </c:pt>
                <c:pt idx="203">
                  <c:v>9.2943652389873108</c:v>
                </c:pt>
                <c:pt idx="204">
                  <c:v>9.0708565409121427</c:v>
                </c:pt>
                <c:pt idx="205">
                  <c:v>8.8489310547839555</c:v>
                </c:pt>
                <c:pt idx="206">
                  <c:v>8.6285666557099834</c:v>
                </c:pt>
                <c:pt idx="207">
                  <c:v>8.409742409692516</c:v>
                </c:pt>
                <c:pt idx="208">
                  <c:v>8.1924386304559764</c:v>
                </c:pt>
                <c:pt idx="209">
                  <c:v>7.9766369315913206</c:v>
                </c:pt>
                <c:pt idx="210">
                  <c:v>7.7623202741025974</c:v>
                </c:pt>
                <c:pt idx="211">
                  <c:v>7.549473009445907</c:v>
                </c:pt>
                <c:pt idx="212">
                  <c:v>7.3380809181536417</c:v>
                </c:pt>
                <c:pt idx="213">
                  <c:v>7.1281312441390279</c:v>
                </c:pt>
                <c:pt idx="214">
                  <c:v>6.9196127247750594</c:v>
                </c:pt>
                <c:pt idx="215">
                  <c:v>6.7125156168336151</c:v>
                </c:pt>
                <c:pt idx="216">
                  <c:v>6.5068317183693978</c:v>
                </c:pt>
                <c:pt idx="217">
                  <c:v>6.3025543866189162</c:v>
                </c:pt>
                <c:pt idx="218">
                  <c:v>6.0996785519802259</c:v>
                </c:pt>
                <c:pt idx="219">
                  <c:v>5.8982007281229762</c:v>
                </c:pt>
                <c:pt idx="220">
                  <c:v>5.6981190182678603</c:v>
                </c:pt>
                <c:pt idx="221">
                  <c:v>5.4994331176621785</c:v>
                </c:pt>
                <c:pt idx="222">
                  <c:v>5.3021443122603564</c:v>
                </c:pt>
                <c:pt idx="223">
                  <c:v>5.1062554736081971</c:v>
                </c:pt>
                <c:pt idx="224">
                  <c:v>4.9117710499128791</c:v>
                </c:pt>
                <c:pt idx="225">
                  <c:v>4.7186970532667782</c:v>
                </c:pt>
                <c:pt idx="226">
                  <c:v>4.5270410429824848</c:v>
                </c:pt>
                <c:pt idx="227">
                  <c:v>4.3368121049790709</c:v>
                </c:pt>
                <c:pt idx="228">
                  <c:v>4.1480208271535153</c:v>
                </c:pt>
                <c:pt idx="229">
                  <c:v>3.9606792706580318</c:v>
                </c:pt>
                <c:pt idx="230">
                  <c:v>3.7748009369964146</c:v>
                </c:pt>
                <c:pt idx="231">
                  <c:v>3.5904007308476933</c:v>
                </c:pt>
                <c:pt idx="232">
                  <c:v>3.4074949185187364</c:v>
                </c:pt>
                <c:pt idx="233">
                  <c:v>3.2261010819306395</c:v>
                </c:pt>
                <c:pt idx="234">
                  <c:v>3.0462380680386025</c:v>
                </c:pt>
                <c:pt idx="235">
                  <c:v>2.867925933595481</c:v>
                </c:pt>
                <c:pt idx="236">
                  <c:v>2.6911858851730481</c:v>
                </c:pt>
                <c:pt idx="237">
                  <c:v>2.5160402143674263</c:v>
                </c:pt>
                <c:pt idx="238">
                  <c:v>2.3425122281277559</c:v>
                </c:pt>
                <c:pt idx="239">
                  <c:v>2.1706261741688628</c:v>
                </c:pt>
                <c:pt idx="240">
                  <c:v>2.0004071614456937</c:v>
                </c:pt>
                <c:pt idx="241">
                  <c:v>1.8318810756978836</c:v>
                </c:pt>
                <c:pt idx="242">
                  <c:v>1.6650744900976235</c:v>
                </c:pt>
                <c:pt idx="243">
                  <c:v>1.5000145710715698</c:v>
                </c:pt>
                <c:pt idx="244">
                  <c:v>1.3367289793988655</c:v>
                </c:pt>
                <c:pt idx="245">
                  <c:v>1.1752457667327247</c:v>
                </c:pt>
                <c:pt idx="246">
                  <c:v>1.0155932677322335</c:v>
                </c:pt>
                <c:pt idx="247">
                  <c:v>0.85779998803679258</c:v>
                </c:pt>
                <c:pt idx="248">
                  <c:v>0.70189448836638413</c:v>
                </c:pt>
                <c:pt idx="249">
                  <c:v>0.54790526507474369</c:v>
                </c:pt>
                <c:pt idx="250">
                  <c:v>0.39586062753994944</c:v>
                </c:pt>
                <c:pt idx="251">
                  <c:v>0.24578857281999042</c:v>
                </c:pt>
                <c:pt idx="252">
                  <c:v>9.7716658057675293E-2</c:v>
                </c:pt>
                <c:pt idx="253">
                  <c:v>-4.8328128835816227E-2</c:v>
                </c:pt>
                <c:pt idx="254">
                  <c:v>-0.1923194996410662</c:v>
                </c:pt>
                <c:pt idx="255">
                  <c:v>-0.33423199681204879</c:v>
                </c:pt>
                <c:pt idx="256">
                  <c:v>-0.47404112431900747</c:v>
                </c:pt>
                <c:pt idx="257">
                  <c:v>-0.61172347765501767</c:v>
                </c:pt>
                <c:pt idx="258">
                  <c:v>-0.74725687228101512</c:v>
                </c:pt>
                <c:pt idx="259">
                  <c:v>-0.88062046976047259</c:v>
                </c:pt>
                <c:pt idx="260">
                  <c:v>-1.011794900818483</c:v>
                </c:pt>
                <c:pt idx="261">
                  <c:v>-1.1407623845556412</c:v>
                </c:pt>
                <c:pt idx="262">
                  <c:v>-1.2675068430443095</c:v>
                </c:pt>
                <c:pt idx="263">
                  <c:v>-1.3920140105473426</c:v>
                </c:pt>
                <c:pt idx="264">
                  <c:v>-1.5142715366200608</c:v>
                </c:pt>
                <c:pt idx="265">
                  <c:v>-1.6342690823813175</c:v>
                </c:pt>
                <c:pt idx="266">
                  <c:v>-1.7519984092819896</c:v>
                </c:pt>
                <c:pt idx="267">
                  <c:v>-1.8674534597442931</c:v>
                </c:pt>
                <c:pt idx="268">
                  <c:v>-1.9806304291016392</c:v>
                </c:pt>
                <c:pt idx="269">
                  <c:v>-2.0915278283345389</c:v>
                </c:pt>
                <c:pt idx="270">
                  <c:v>-2.2001465371673392</c:v>
                </c:pt>
                <c:pt idx="271">
                  <c:v>-2.3064898471697957</c:v>
                </c:pt>
                <c:pt idx="272">
                  <c:v>-2.410563494589943</c:v>
                </c:pt>
                <c:pt idx="273">
                  <c:v>-2.5123756827319448</c:v>
                </c:pt>
                <c:pt idx="274">
                  <c:v>-2.6119370937815227</c:v>
                </c:pt>
                <c:pt idx="275">
                  <c:v>-2.7092608900723345</c:v>
                </c:pt>
                <c:pt idx="276">
                  <c:v>-2.8043627048770703</c:v>
                </c:pt>
                <c:pt idx="277">
                  <c:v>-2.8972606228971207</c:v>
                </c:pt>
                <c:pt idx="278">
                  <c:v>-2.9879751507078955</c:v>
                </c:pt>
                <c:pt idx="279">
                  <c:v>-3.0765291775000798</c:v>
                </c:pt>
                <c:pt idx="280">
                  <c:v>-3.1629479265331089</c:v>
                </c:pt>
                <c:pt idx="281">
                  <c:v>-3.2472588977842598</c:v>
                </c:pt>
                <c:pt idx="282">
                  <c:v>-3.3294918023404874</c:v>
                </c:pt>
                <c:pt idx="283">
                  <c:v>-3.4096784891308083</c:v>
                </c:pt>
                <c:pt idx="284">
                  <c:v>-3.4878528646429761</c:v>
                </c:pt>
                <c:pt idx="285">
                  <c:v>-3.5640508063008851</c:v>
                </c:pt>
                <c:pt idx="286">
                  <c:v>-3.6383100702045326</c:v>
                </c:pt>
                <c:pt idx="287">
                  <c:v>-3.7106701939485798</c:v>
                </c:pt>
                <c:pt idx="288">
                  <c:v>-3.7811723952430181</c:v>
                </c:pt>
                <c:pt idx="289">
                  <c:v>-3.8498594670501856</c:v>
                </c:pt>
                <c:pt idx="290">
                  <c:v>-3.9167756699470209</c:v>
                </c:pt>
                <c:pt idx="291">
                  <c:v>-3.9819666223916341</c:v>
                </c:pt>
                <c:pt idx="292">
                  <c:v>-4.0454791895521769</c:v>
                </c:pt>
                <c:pt idx="293">
                  <c:v>-4.1073613713147292</c:v>
                </c:pt>
                <c:pt idx="294">
                  <c:v>-4.1676621900492901</c:v>
                </c:pt>
                <c:pt idx="295">
                  <c:v>-4.2264315786646263</c:v>
                </c:pt>
                <c:pt idx="296">
                  <c:v>-4.2837202694327488</c:v>
                </c:pt>
                <c:pt idx="297">
                  <c:v>-4.3395796840116247</c:v>
                </c:pt>
                <c:pt idx="298">
                  <c:v>-4.3940618250385626</c:v>
                </c:pt>
                <c:pt idx="299">
                  <c:v>-4.447219169610066</c:v>
                </c:pt>
                <c:pt idx="300">
                  <c:v>-4.4991045649088459</c:v>
                </c:pt>
                <c:pt idx="301">
                  <c:v>-4.5497711261816676</c:v>
                </c:pt>
                <c:pt idx="302">
                  <c:v>-4.5992721372176604</c:v>
                </c:pt>
                <c:pt idx="303">
                  <c:v>-4.6476609534257047</c:v>
                </c:pt>
                <c:pt idx="304">
                  <c:v>-4.6949909075568961</c:v>
                </c:pt>
                <c:pt idx="305">
                  <c:v>-4.7413152180789488</c:v>
                </c:pt>
                <c:pt idx="306">
                  <c:v>-4.7866869001587089</c:v>
                </c:pt>
                <c:pt idx="307">
                  <c:v>-4.8311586791786869</c:v>
                </c:pt>
                <c:pt idx="308">
                  <c:v>-4.8747829066784742</c:v>
                </c:pt>
                <c:pt idx="309">
                  <c:v>-4.9176114785829661</c:v>
                </c:pt>
                <c:pt idx="310">
                  <c:v>-4.9596957555584957</c:v>
                </c:pt>
                <c:pt idx="311">
                  <c:v>-5.0010864853213572</c:v>
                </c:pt>
                <c:pt idx="312">
                  <c:v>-5.0418337267115927</c:v>
                </c:pt>
                <c:pt idx="313">
                  <c:v>-5.0819867753394323</c:v>
                </c:pt>
                <c:pt idx="314">
                  <c:v>-5.1215940906116</c:v>
                </c:pt>
                <c:pt idx="315">
                  <c:v>-5.1607032239532469</c:v>
                </c:pt>
                <c:pt idx="316">
                  <c:v>-5.1993607480484041</c:v>
                </c:pt>
                <c:pt idx="317">
                  <c:v>-5.2376121869435313</c:v>
                </c:pt>
                <c:pt idx="318">
                  <c:v>-5.2755019468789559</c:v>
                </c:pt>
                <c:pt idx="319">
                  <c:v>-5.3130732477396307</c:v>
                </c:pt>
                <c:pt idx="320">
                  <c:v>-5.3503680550511419</c:v>
                </c:pt>
                <c:pt idx="321">
                  <c:v>-5.3874270124817141</c:v>
                </c:pt>
                <c:pt idx="322">
                  <c:v>-5.4242893748539665</c:v>
                </c:pt>
                <c:pt idx="323">
                  <c:v>-5.4609929417105256</c:v>
                </c:pt>
                <c:pt idx="324">
                  <c:v>-5.4975739915310022</c:v>
                </c:pt>
                <c:pt idx="325">
                  <c:v>-5.5340672167407066</c:v>
                </c:pt>
                <c:pt idx="326">
                  <c:v>-5.5705056597086955</c:v>
                </c:pt>
                <c:pt idx="327">
                  <c:v>-5.6069206499826549</c:v>
                </c:pt>
                <c:pt idx="328">
                  <c:v>-5.6433417430601516</c:v>
                </c:pt>
                <c:pt idx="329">
                  <c:v>-5.679796661049858</c:v>
                </c:pt>
                <c:pt idx="330">
                  <c:v>-5.7163112356256498</c:v>
                </c:pt>
                <c:pt idx="331">
                  <c:v>-5.7529093537232336</c:v>
                </c:pt>
                <c:pt idx="332">
                  <c:v>-5.7896129064747246</c:v>
                </c:pt>
                <c:pt idx="333">
                  <c:v>-5.8264417419139347</c:v>
                </c:pt>
                <c:pt idx="334">
                  <c:v>-5.8634136220219188</c:v>
                </c:pt>
                <c:pt idx="335">
                  <c:v>-5.900544184702631</c:v>
                </c:pt>
                <c:pt idx="336">
                  <c:v>-5.9378469113060497</c:v>
                </c:pt>
                <c:pt idx="337">
                  <c:v>-5.9753331003182941</c:v>
                </c:pt>
                <c:pt idx="338">
                  <c:v>-6.0130118478422805</c:v>
                </c:pt>
                <c:pt idx="339">
                  <c:v>-6.050890035483004</c:v>
                </c:pt>
                <c:pt idx="340">
                  <c:v>-6.0889723262286441</c:v>
                </c:pt>
                <c:pt idx="341">
                  <c:v>-6.1272611688869549</c:v>
                </c:pt>
                <c:pt idx="342">
                  <c:v>-6.1657568115931767</c:v>
                </c:pt>
                <c:pt idx="343">
                  <c:v>-6.2044573248487023</c:v>
                </c:pt>
                <c:pt idx="344">
                  <c:v>-6.2433586344851975</c:v>
                </c:pt>
                <c:pt idx="345">
                  <c:v>-6.2824545648671144</c:v>
                </c:pt>
                <c:pt idx="346">
                  <c:v>-6.3217368925624937</c:v>
                </c:pt>
                <c:pt idx="347">
                  <c:v>-6.3611954106108985</c:v>
                </c:pt>
                <c:pt idx="348">
                  <c:v>-6.4008180034143978</c:v>
                </c:pt>
                <c:pt idx="349">
                  <c:v>-6.4405907321666529</c:v>
                </c:pt>
                <c:pt idx="350">
                  <c:v>-6.4804979306179877</c:v>
                </c:pt>
                <c:pt idx="351">
                  <c:v>-6.5205223108571975</c:v>
                </c:pt>
                <c:pt idx="352">
                  <c:v>-6.5606450786715715</c:v>
                </c:pt>
                <c:pt idx="353">
                  <c:v>-6.6008460579276687</c:v>
                </c:pt>
                <c:pt idx="354">
                  <c:v>-6.6411038233039008</c:v>
                </c:pt>
                <c:pt idx="355">
                  <c:v>-6.6813958405957372</c:v>
                </c:pt>
                <c:pt idx="356">
                  <c:v>-6.7216986137158452</c:v>
                </c:pt>
                <c:pt idx="357">
                  <c:v>-6.7619878374211311</c:v>
                </c:pt>
                <c:pt idx="358">
                  <c:v>-6.8022385547217903</c:v>
                </c:pt>
                <c:pt idx="359">
                  <c:v>-6.8424253178611352</c:v>
                </c:pt>
                <c:pt idx="360">
                  <c:v>-6.8825223517088627</c:v>
                </c:pt>
                <c:pt idx="361">
                  <c:v>-6.9225037183749532</c:v>
                </c:pt>
                <c:pt idx="362">
                  <c:v>-6.9623434818364807</c:v>
                </c:pt>
                <c:pt idx="363">
                  <c:v>-7.0020158713703875</c:v>
                </c:pt>
                <c:pt idx="364">
                  <c:v>-7.0414954426033818</c:v>
                </c:pt>
                <c:pt idx="365">
                  <c:v>-7.080757235026736</c:v>
                </c:pt>
                <c:pt idx="366">
                  <c:v>-7.11977692487313</c:v>
                </c:pt>
                <c:pt idx="367">
                  <c:v>-7.1585309723219321</c:v>
                </c:pt>
                <c:pt idx="368">
                  <c:v>-7.1969967620782871</c:v>
                </c:pt>
                <c:pt idx="369">
                  <c:v>-7.235152736465686</c:v>
                </c:pt>
                <c:pt idx="370">
                  <c:v>-7.2729785202728072</c:v>
                </c:pt>
                <c:pt idx="371">
                  <c:v>-7.3104550367117174</c:v>
                </c:pt>
                <c:pt idx="372">
                  <c:v>-7.3475646139566528</c:v>
                </c:pt>
                <c:pt idx="373">
                  <c:v>-7.3842910818613934</c:v>
                </c:pt>
                <c:pt idx="374">
                  <c:v>-7.4206198585715919</c:v>
                </c:pt>
                <c:pt idx="375">
                  <c:v>-7.4565380268775128</c:v>
                </c:pt>
                <c:pt idx="376">
                  <c:v>-7.4920344002715913</c:v>
                </c:pt>
                <c:pt idx="377">
                  <c:v>-7.5270995787925816</c:v>
                </c:pt>
                <c:pt idx="378">
                  <c:v>-7.5617259948541307</c:v>
                </c:pt>
                <c:pt idx="379">
                  <c:v>-7.5959079493540473</c:v>
                </c:pt>
                <c:pt idx="380">
                  <c:v>-7.6296416384617229</c:v>
                </c:pt>
                <c:pt idx="381">
                  <c:v>-7.6629251715654858</c:v>
                </c:pt>
                <c:pt idx="382">
                  <c:v>-7.6957585809361913</c:v>
                </c:pt>
                <c:pt idx="383">
                  <c:v>-7.7281438237308091</c:v>
                </c:pt>
                <c:pt idx="384">
                  <c:v>-7.7600847770125236</c:v>
                </c:pt>
                <c:pt idx="385">
                  <c:v>-7.7915872265043227</c:v>
                </c:pt>
                <c:pt idx="386">
                  <c:v>-7.8226588498286311</c:v>
                </c:pt>
                <c:pt idx="387">
                  <c:v>-7.8533091950028036</c:v>
                </c:pt>
                <c:pt idx="388">
                  <c:v>-7.8835496549709276</c:v>
                </c:pt>
                <c:pt idx="389">
                  <c:v>-7.9133934389564997</c:v>
                </c:pt>
                <c:pt idx="390">
                  <c:v>-7.9428555414105952</c:v>
                </c:pt>
                <c:pt idx="391">
                  <c:v>-7.9719527093136868</c:v>
                </c:pt>
                <c:pt idx="392">
                  <c:v>-8.0007034085708089</c:v>
                </c:pt>
                <c:pt idx="393">
                  <c:v>-8.0291277902090172</c:v>
                </c:pt>
                <c:pt idx="394">
                  <c:v>-8.0572476570518603</c:v>
                </c:pt>
                <c:pt idx="395">
                  <c:v>-8.0850864315120479</c:v>
                </c:pt>
                <c:pt idx="396">
                  <c:v>-8.1126691251008634</c:v>
                </c:pt>
                <c:pt idx="397">
                  <c:v>-8.1400223102094813</c:v>
                </c:pt>
                <c:pt idx="398">
                  <c:v>-8.1671740946757083</c:v>
                </c:pt>
                <c:pt idx="399">
                  <c:v>-8.1941540996020628</c:v>
                </c:pt>
                <c:pt idx="400">
                  <c:v>-8.2209934408477956</c:v>
                </c:pt>
                <c:pt idx="401">
                  <c:v>-8.2477247145705554</c:v>
                </c:pt>
                <c:pt idx="402">
                  <c:v>-8.2743819871497806</c:v>
                </c:pt>
                <c:pt idx="403">
                  <c:v>-8.3010007897812716</c:v>
                </c:pt>
                <c:pt idx="404">
                  <c:v>-8.327618117984624</c:v>
                </c:pt>
                <c:pt idx="405">
                  <c:v>-8.354272436233348</c:v>
                </c:pt>
                <c:pt idx="406">
                  <c:v>-8.3810036878650092</c:v>
                </c:pt>
                <c:pt idx="407">
                  <c:v>-8.4078533104013449</c:v>
                </c:pt>
                <c:pt idx="408">
                  <c:v>-8.4348642563601839</c:v>
                </c:pt>
                <c:pt idx="409">
                  <c:v>-8.4620810196115439</c:v>
                </c:pt>
                <c:pt idx="410">
                  <c:v>-8.4895496672863953</c:v>
                </c:pt>
                <c:pt idx="411">
                  <c:v>-8.5173178772140652</c:v>
                </c:pt>
                <c:pt idx="412">
                  <c:v>-8.545434980824778</c:v>
                </c:pt>
                <c:pt idx="413">
                  <c:v>-8.5739520114152903</c:v>
                </c:pt>
                <c:pt idx="414">
                  <c:v>-8.6029217576353449</c:v>
                </c:pt>
                <c:pt idx="415">
                  <c:v>-8.632398822012302</c:v>
                </c:pt>
                <c:pt idx="416">
                  <c:v>-8.6624396842842106</c:v>
                </c:pt>
                <c:pt idx="417">
                  <c:v>-8.6931027692647351</c:v>
                </c:pt>
                <c:pt idx="418">
                  <c:v>-8.7244485189123697</c:v>
                </c:pt>
                <c:pt idx="419">
                  <c:v>-8.756539468216376</c:v>
                </c:pt>
                <c:pt idx="420">
                  <c:v>-8.7894403244549562</c:v>
                </c:pt>
                <c:pt idx="421">
                  <c:v>-8.8232180493060639</c:v>
                </c:pt>
                <c:pt idx="422">
                  <c:v>-8.8579419432271305</c:v>
                </c:pt>
                <c:pt idx="423">
                  <c:v>-8.8936837314253854</c:v>
                </c:pt>
                <c:pt idx="424">
                  <c:v>-8.9305176506642265</c:v>
                </c:pt>
                <c:pt idx="425">
                  <c:v>-8.9685205360462668</c:v>
                </c:pt>
                <c:pt idx="426">
                  <c:v>-9.0077719068093227</c:v>
                </c:pt>
                <c:pt idx="427">
                  <c:v>-9.0483540500653739</c:v>
                </c:pt>
                <c:pt idx="428">
                  <c:v>-9.0903521012831376</c:v>
                </c:pt>
                <c:pt idx="429">
                  <c:v>-9.133854120193547</c:v>
                </c:pt>
                <c:pt idx="430">
                  <c:v>-9.178951160663269</c:v>
                </c:pt>
                <c:pt idx="431">
                  <c:v>-9.2257373329382197</c:v>
                </c:pt>
                <c:pt idx="432">
                  <c:v>-9.2743098565229118</c:v>
                </c:pt>
                <c:pt idx="433">
                  <c:v>-9.3247691018140646</c:v>
                </c:pt>
                <c:pt idx="434">
                  <c:v>-9.3772186184680244</c:v>
                </c:pt>
                <c:pt idx="435">
                  <c:v>-9.4317651483437999</c:v>
                </c:pt>
                <c:pt idx="436">
                  <c:v>-9.4885186207398124</c:v>
                </c:pt>
                <c:pt idx="437">
                  <c:v>-9.5475921275275493</c:v>
                </c:pt>
                <c:pt idx="438">
                  <c:v>-9.6091018756905715</c:v>
                </c:pt>
                <c:pt idx="439">
                  <c:v>-9.6731671147166622</c:v>
                </c:pt>
                <c:pt idx="440">
                  <c:v>-9.7399100362491673</c:v>
                </c:pt>
                <c:pt idx="441">
                  <c:v>-9.8094556434124627</c:v>
                </c:pt>
                <c:pt idx="442">
                  <c:v>-9.881931587279368</c:v>
                </c:pt>
                <c:pt idx="443">
                  <c:v>-9.9574679680541074</c:v>
                </c:pt>
                <c:pt idx="444">
                  <c:v>-10.036197098718723</c:v>
                </c:pt>
                <c:pt idx="445">
                  <c:v>-10.118253229130927</c:v>
                </c:pt>
                <c:pt idx="446">
                  <c:v>-10.203772228881236</c:v>
                </c:pt>
                <c:pt idx="447">
                  <c:v>-10.292891227621098</c:v>
                </c:pt>
                <c:pt idx="448">
                  <c:v>-10.385748212060532</c:v>
                </c:pt>
                <c:pt idx="449">
                  <c:v>-10.482481579413383</c:v>
                </c:pt>
                <c:pt idx="450">
                  <c:v>-10.583229647730706</c:v>
                </c:pt>
                <c:pt idx="451">
                  <c:v>-10.68813012431221</c:v>
                </c:pt>
                <c:pt idx="452">
                  <c:v>-10.797319534206215</c:v>
                </c:pt>
                <c:pt idx="453">
                  <c:v>-10.910932611692822</c:v>
                </c:pt>
                <c:pt idx="454">
                  <c:v>-11.029101658577529</c:v>
                </c:pt>
                <c:pt idx="455">
                  <c:v>-11.151955874075874</c:v>
                </c:pt>
                <c:pt idx="456">
                  <c:v>-11.279620662030268</c:v>
                </c:pt>
                <c:pt idx="457">
                  <c:v>-11.412216922125429</c:v>
                </c:pt>
                <c:pt idx="458">
                  <c:v>-11.549860332642453</c:v>
                </c:pt>
                <c:pt idx="459">
                  <c:v>-11.692660633069</c:v>
                </c:pt>
                <c:pt idx="460">
                  <c:v>-11.84072091553565</c:v>
                </c:pt>
                <c:pt idx="461">
                  <c:v>-11.994136934541613</c:v>
                </c:pt>
                <c:pt idx="462">
                  <c:v>-12.152996444742609</c:v>
                </c:pt>
                <c:pt idx="463">
                  <c:v>-12.317378576660866</c:v>
                </c:pt>
                <c:pt idx="464">
                  <c:v>-12.487353260038054</c:v>
                </c:pt>
                <c:pt idx="465">
                  <c:v>-12.662980704162155</c:v>
                </c:pt>
                <c:pt idx="466">
                  <c:v>-12.844310943863203</c:v>
                </c:pt>
                <c:pt idx="467">
                  <c:v>-13.031383458992138</c:v>
                </c:pt>
                <c:pt idx="468">
                  <c:v>-13.224226874089375</c:v>
                </c:pt>
                <c:pt idx="469">
                  <c:v>-13.422858743648074</c:v>
                </c:pt>
                <c:pt idx="470">
                  <c:v>-13.627285426899324</c:v>
                </c:pt>
                <c:pt idx="471">
                  <c:v>-13.837502054460952</c:v>
                </c:pt>
                <c:pt idx="472">
                  <c:v>-14.053492587520251</c:v>
                </c:pt>
                <c:pt idx="473">
                  <c:v>-14.275229968537168</c:v>
                </c:pt>
                <c:pt idx="474">
                  <c:v>-14.502676360797462</c:v>
                </c:pt>
                <c:pt idx="475">
                  <c:v>-14.735783472575656</c:v>
                </c:pt>
                <c:pt idx="476">
                  <c:v>-14.97449296022536</c:v>
                </c:pt>
                <c:pt idx="477">
                  <c:v>-15.218736903247452</c:v>
                </c:pt>
                <c:pt idx="478">
                  <c:v>-15.468438343325413</c:v>
                </c:pt>
                <c:pt idx="479">
                  <c:v>-15.723511878485848</c:v>
                </c:pt>
                <c:pt idx="480">
                  <c:v>-15.983864302952782</c:v>
                </c:pt>
                <c:pt idx="481">
                  <c:v>-16.249395282931612</c:v>
                </c:pt>
                <c:pt idx="482">
                  <c:v>-16.519998058460772</c:v>
                </c:pt>
                <c:pt idx="483">
                  <c:v>-16.795560161608496</c:v>
                </c:pt>
                <c:pt idx="484">
                  <c:v>-17.075964141638085</c:v>
                </c:pt>
                <c:pt idx="485">
                  <c:v>-17.361088288293637</c:v>
                </c:pt>
                <c:pt idx="486">
                  <c:v>-17.650807345035858</c:v>
                </c:pt>
                <c:pt idx="487">
                  <c:v>-17.94499320486397</c:v>
                </c:pt>
                <c:pt idx="488">
                  <c:v>-18.243515582235471</c:v>
                </c:pt>
                <c:pt idx="489">
                  <c:v>-18.546242655534286</c:v>
                </c:pt>
                <c:pt idx="490">
                  <c:v>-18.85304167550256</c:v>
                </c:pt>
                <c:pt idx="491">
                  <c:v>-19.163779535989558</c:v>
                </c:pt>
                <c:pt idx="492">
                  <c:v>-19.478323304303817</c:v>
                </c:pt>
                <c:pt idx="493">
                  <c:v>-19.796540709319753</c:v>
                </c:pt>
                <c:pt idx="494">
                  <c:v>-20.118300586296517</c:v>
                </c:pt>
                <c:pt idx="495">
                  <c:v>-20.443473278097485</c:v>
                </c:pt>
                <c:pt idx="496">
                  <c:v>-20.771930993139208</c:v>
                </c:pt>
                <c:pt idx="497">
                  <c:v>-21.103548120960216</c:v>
                </c:pt>
                <c:pt idx="498">
                  <c:v>-21.438201506765751</c:v>
                </c:pt>
                <c:pt idx="499">
                  <c:v>-21.775770686686094</c:v>
                </c:pt>
                <c:pt idx="500">
                  <c:v>-22.116138085788577</c:v>
                </c:pt>
                <c:pt idx="501">
                  <c:v>-22.459189181105756</c:v>
                </c:pt>
                <c:pt idx="502">
                  <c:v>-22.804812632096617</c:v>
                </c:pt>
                <c:pt idx="503">
                  <c:v>-23.152900381051591</c:v>
                </c:pt>
                <c:pt idx="504">
                  <c:v>-23.503347725987243</c:v>
                </c:pt>
                <c:pt idx="505">
                  <c:v>-23.856053368575452</c:v>
                </c:pt>
                <c:pt idx="506">
                  <c:v>-24.210919439598047</c:v>
                </c:pt>
                <c:pt idx="507">
                  <c:v>-24.567851504346351</c:v>
                </c:pt>
                <c:pt idx="508">
                  <c:v>-24.926758550281868</c:v>
                </c:pt>
                <c:pt idx="509">
                  <c:v>-25.287552959151697</c:v>
                </c:pt>
                <c:pt idx="510">
                  <c:v>-25.650150465622751</c:v>
                </c:pt>
                <c:pt idx="511">
                  <c:v>-26.014470104352089</c:v>
                </c:pt>
                <c:pt idx="512">
                  <c:v>-26.380434147269138</c:v>
                </c:pt>
                <c:pt idx="513">
                  <c:v>-26.747968032693549</c:v>
                </c:pt>
                <c:pt idx="514">
                  <c:v>-27.117000287768022</c:v>
                </c:pt>
                <c:pt idx="515">
                  <c:v>-27.487462445543546</c:v>
                </c:pt>
                <c:pt idx="516">
                  <c:v>-27.859288957915574</c:v>
                </c:pt>
                <c:pt idx="517">
                  <c:v>-28.23241710548194</c:v>
                </c:pt>
                <c:pt idx="518">
                  <c:v>-28.606786905266283</c:v>
                </c:pt>
                <c:pt idx="519">
                  <c:v>-28.982341017141277</c:v>
                </c:pt>
                <c:pt idx="520">
                  <c:v>-29.35902464967527</c:v>
                </c:pt>
                <c:pt idx="521">
                  <c:v>-29.736785466030359</c:v>
                </c:pt>
                <c:pt idx="522">
                  <c:v>-30.11557349045086</c:v>
                </c:pt>
                <c:pt idx="523">
                  <c:v>-30.495341015799013</c:v>
                </c:pt>
                <c:pt idx="524">
                  <c:v>-30.876042512523046</c:v>
                </c:pt>
                <c:pt idx="525">
                  <c:v>-31.257634539375335</c:v>
                </c:pt>
                <c:pt idx="526">
                  <c:v>-31.640075656142287</c:v>
                </c:pt>
                <c:pt idx="527">
                  <c:v>-32.023326338594181</c:v>
                </c:pt>
                <c:pt idx="528">
                  <c:v>-32.407348895817101</c:v>
                </c:pt>
                <c:pt idx="529">
                  <c:v>-32.792107390053417</c:v>
                </c:pt>
                <c:pt idx="530">
                  <c:v>-33.177567559132413</c:v>
                </c:pt>
                <c:pt idx="531">
                  <c:v>-33.563696741556711</c:v>
                </c:pt>
                <c:pt idx="532">
                  <c:v>-33.95046380426956</c:v>
                </c:pt>
                <c:pt idx="533">
                  <c:v>-34.337839073117642</c:v>
                </c:pt>
                <c:pt idx="534">
                  <c:v>-34.725794265997877</c:v>
                </c:pt>
                <c:pt idx="535">
                  <c:v>-35.114302428662654</c:v>
                </c:pt>
                <c:pt idx="536">
                  <c:v>-35.503337873147444</c:v>
                </c:pt>
                <c:pt idx="537">
                  <c:v>-35.892876118771667</c:v>
                </c:pt>
                <c:pt idx="538">
                  <c:v>-36.282893835652644</c:v>
                </c:pt>
                <c:pt idx="539">
                  <c:v>-36.673368790672008</c:v>
                </c:pt>
                <c:pt idx="540">
                  <c:v>-37.064279795821982</c:v>
                </c:pt>
                <c:pt idx="541">
                  <c:v>-37.455606658859175</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54.326627939664156</c:v>
                </c:pt>
                <c:pt idx="1">
                  <c:v>53.720907986626258</c:v>
                </c:pt>
                <c:pt idx="2">
                  <c:v>53.112140362465837</c:v>
                </c:pt>
                <c:pt idx="3">
                  <c:v>52.500639838052685</c:v>
                </c:pt>
                <c:pt idx="4">
                  <c:v>51.886730101464828</c:v>
                </c:pt>
                <c:pt idx="5">
                  <c:v>51.27074310382276</c:v>
                </c:pt>
                <c:pt idx="6">
                  <c:v>50.653018358443404</c:v>
                </c:pt>
                <c:pt idx="7">
                  <c:v>50.033902196816221</c:v>
                </c:pt>
                <c:pt idx="8">
                  <c:v>49.413746985379298</c:v>
                </c:pt>
                <c:pt idx="9">
                  <c:v>48.792910307518298</c:v>
                </c:pt>
                <c:pt idx="10">
                  <c:v>48.171754115604195</c:v>
                </c:pt>
                <c:pt idx="11">
                  <c:v>47.550643858244641</c:v>
                </c:pt>
                <c:pt idx="12">
                  <c:v>46.929947588203966</c:v>
                </c:pt>
                <c:pt idx="13">
                  <c:v>46.310035056692804</c:v>
                </c:pt>
                <c:pt idx="14">
                  <c:v>45.691276799877294</c:v>
                </c:pt>
                <c:pt idx="15">
                  <c:v>45.074043223569134</c:v>
                </c:pt>
                <c:pt idx="16">
                  <c:v>44.458703692067573</c:v>
                </c:pt>
                <c:pt idx="17">
                  <c:v>43.8456256270875</c:v>
                </c:pt>
                <c:pt idx="18">
                  <c:v>43.235173622586025</c:v>
                </c:pt>
                <c:pt idx="19">
                  <c:v>42.627708581111719</c:v>
                </c:pt>
                <c:pt idx="20">
                  <c:v>42.023586877049624</c:v>
                </c:pt>
                <c:pt idx="21">
                  <c:v>41.423159551828782</c:v>
                </c:pt>
                <c:pt idx="22">
                  <c:v>40.82677154578473</c:v>
                </c:pt>
                <c:pt idx="23">
                  <c:v>40.234760970956501</c:v>
                </c:pt>
                <c:pt idx="24">
                  <c:v>39.647458428657956</c:v>
                </c:pt>
                <c:pt idx="25">
                  <c:v>39.065186375146546</c:v>
                </c:pt>
                <c:pt idx="26">
                  <c:v>38.488258538239968</c:v>
                </c:pt>
                <c:pt idx="27">
                  <c:v>37.916979387172226</c:v>
                </c:pt>
                <c:pt idx="28">
                  <c:v>37.351643657464251</c:v>
                </c:pt>
                <c:pt idx="29">
                  <c:v>36.792535932052871</c:v>
                </c:pt>
                <c:pt idx="30">
                  <c:v>36.239930279385035</c:v>
                </c:pt>
                <c:pt idx="31">
                  <c:v>35.69408994869093</c:v>
                </c:pt>
                <c:pt idx="32">
                  <c:v>35.155267122154186</c:v>
                </c:pt>
                <c:pt idx="33">
                  <c:v>34.623702723239951</c:v>
                </c:pt>
                <c:pt idx="34">
                  <c:v>34.099626280023088</c:v>
                </c:pt>
                <c:pt idx="35">
                  <c:v>33.583255841955591</c:v>
                </c:pt>
                <c:pt idx="36">
                  <c:v>33.074797948183857</c:v>
                </c:pt>
                <c:pt idx="37">
                  <c:v>32.574447645193032</c:v>
                </c:pt>
                <c:pt idx="38">
                  <c:v>32.082388551315262</c:v>
                </c:pt>
                <c:pt idx="39">
                  <c:v>31.598792965401085</c:v>
                </c:pt>
                <c:pt idx="40">
                  <c:v>31.12382201678103</c:v>
                </c:pt>
                <c:pt idx="41">
                  <c:v>30.657625853507071</c:v>
                </c:pt>
                <c:pt idx="42">
                  <c:v>30.200343865767955</c:v>
                </c:pt>
                <c:pt idx="43">
                  <c:v>29.752104941315199</c:v>
                </c:pt>
                <c:pt idx="44">
                  <c:v>29.313027749713346</c:v>
                </c:pt>
                <c:pt idx="45">
                  <c:v>28.883221052235349</c:v>
                </c:pt>
                <c:pt idx="46">
                  <c:v>28.462784034277071</c:v>
                </c:pt>
                <c:pt idx="47">
                  <c:v>28.05180665721214</c:v>
                </c:pt>
                <c:pt idx="48">
                  <c:v>27.650370026721472</c:v>
                </c:pt>
                <c:pt idx="49">
                  <c:v>27.258546774716663</c:v>
                </c:pt>
                <c:pt idx="50">
                  <c:v>26.876401452128206</c:v>
                </c:pt>
                <c:pt idx="51">
                  <c:v>26.503990929949094</c:v>
                </c:pt>
                <c:pt idx="52">
                  <c:v>26.14136480608687</c:v>
                </c:pt>
                <c:pt idx="53">
                  <c:v>25.788565815726866</c:v>
                </c:pt>
                <c:pt idx="54">
                  <c:v>25.44563024308097</c:v>
                </c:pt>
                <c:pt idx="55">
                  <c:v>25.112588332550725</c:v>
                </c:pt>
                <c:pt idx="56">
                  <c:v>24.78946469750921</c:v>
                </c:pt>
                <c:pt idx="57">
                  <c:v>24.476278725062787</c:v>
                </c:pt>
                <c:pt idx="58">
                  <c:v>24.173044975318589</c:v>
                </c:pt>
                <c:pt idx="59">
                  <c:v>23.879773573838552</c:v>
                </c:pt>
                <c:pt idx="60">
                  <c:v>23.596470596111697</c:v>
                </c:pt>
                <c:pt idx="61">
                  <c:v>23.323138443020124</c:v>
                </c:pt>
                <c:pt idx="62">
                  <c:v>23.059776206408824</c:v>
                </c:pt>
                <c:pt idx="63">
                  <c:v>22.806380024001612</c:v>
                </c:pt>
                <c:pt idx="64">
                  <c:v>22.562943423019799</c:v>
                </c:pt>
                <c:pt idx="65">
                  <c:v>22.329457651974977</c:v>
                </c:pt>
                <c:pt idx="66">
                  <c:v>22.105912000209418</c:v>
                </c:pt>
                <c:pt idx="67">
                  <c:v>21.892294104846396</c:v>
                </c:pt>
                <c:pt idx="68">
                  <c:v>21.688590244903462</c:v>
                </c:pt>
                <c:pt idx="69">
                  <c:v>21.494785622391319</c:v>
                </c:pt>
                <c:pt idx="70">
                  <c:v>21.310864630292738</c:v>
                </c:pt>
                <c:pt idx="71">
                  <c:v>21.136811107372804</c:v>
                </c:pt>
                <c:pt idx="72">
                  <c:v>20.972608579824872</c:v>
                </c:pt>
                <c:pt idx="73">
                  <c:v>20.818240489797404</c:v>
                </c:pt>
                <c:pt idx="74">
                  <c:v>20.673690410891453</c:v>
                </c:pt>
                <c:pt idx="75">
                  <c:v>20.538942250739627</c:v>
                </c:pt>
                <c:pt idx="76">
                  <c:v>20.41398044081016</c:v>
                </c:pt>
                <c:pt idx="77">
                  <c:v>20.298790113594809</c:v>
                </c:pt>
                <c:pt idx="78">
                  <c:v>20.193357267354525</c:v>
                </c:pt>
                <c:pt idx="79">
                  <c:v>20.097668918603816</c:v>
                </c:pt>
                <c:pt idx="80">
                  <c:v>20.011713242522791</c:v>
                </c:pt>
                <c:pt idx="81">
                  <c:v>19.935479701484908</c:v>
                </c:pt>
                <c:pt idx="82">
                  <c:v>19.868959161882064</c:v>
                </c:pt>
                <c:pt idx="83">
                  <c:v>19.812143999430475</c:v>
                </c:pt>
                <c:pt idx="84">
                  <c:v>19.765028193122792</c:v>
                </c:pt>
                <c:pt idx="85">
                  <c:v>19.727607407987186</c:v>
                </c:pt>
                <c:pt idx="86">
                  <c:v>19.699879066796548</c:v>
                </c:pt>
                <c:pt idx="87">
                  <c:v>19.681842410855936</c:v>
                </c:pt>
                <c:pt idx="88">
                  <c:v>19.673498549979925</c:v>
                </c:pt>
                <c:pt idx="89">
                  <c:v>19.67485050175193</c:v>
                </c:pt>
                <c:pt idx="90">
                  <c:v>19.685903220137643</c:v>
                </c:pt>
                <c:pt idx="91">
                  <c:v>19.706663613504766</c:v>
                </c:pt>
                <c:pt idx="92">
                  <c:v>19.737140552078408</c:v>
                </c:pt>
                <c:pt idx="93">
                  <c:v>19.777344864843542</c:v>
                </c:pt>
                <c:pt idx="94">
                  <c:v>19.827289325877686</c:v>
                </c:pt>
                <c:pt idx="95">
                  <c:v>19.886988630084304</c:v>
                </c:pt>
                <c:pt idx="96">
                  <c:v>19.95645935826763</c:v>
                </c:pt>
                <c:pt idx="97">
                  <c:v>20.035719931475455</c:v>
                </c:pt>
                <c:pt idx="98">
                  <c:v>20.124790554513432</c:v>
                </c:pt>
                <c:pt idx="99">
                  <c:v>20.223693148517008</c:v>
                </c:pt>
                <c:pt idx="100">
                  <c:v>20.332451272452854</c:v>
                </c:pt>
                <c:pt idx="101">
                  <c:v>20.451090033398774</c:v>
                </c:pt>
                <c:pt idx="102">
                  <c:v>20.579635985450086</c:v>
                </c:pt>
                <c:pt idx="103">
                  <c:v>20.718117017076395</c:v>
                </c:pt>
                <c:pt idx="104">
                  <c:v>20.866562226753921</c:v>
                </c:pt>
                <c:pt idx="105">
                  <c:v>21.025001786690854</c:v>
                </c:pt>
                <c:pt idx="106">
                  <c:v>21.193466794458161</c:v>
                </c:pt>
                <c:pt idx="107">
                  <c:v>21.371989112345005</c:v>
                </c:pt>
                <c:pt idx="108">
                  <c:v>21.560601194260794</c:v>
                </c:pt>
                <c:pt idx="109">
                  <c:v>21.759335900017195</c:v>
                </c:pt>
                <c:pt idx="110">
                  <c:v>21.968226296839436</c:v>
                </c:pt>
                <c:pt idx="111">
                  <c:v>22.187305447976456</c:v>
                </c:pt>
                <c:pt idx="112">
                  <c:v>22.416606188306169</c:v>
                </c:pt>
                <c:pt idx="113">
                  <c:v>22.656160886864832</c:v>
                </c:pt>
                <c:pt idx="114">
                  <c:v>22.906001196268988</c:v>
                </c:pt>
                <c:pt idx="115">
                  <c:v>23.166157789046629</c:v>
                </c:pt>
                <c:pt idx="116">
                  <c:v>23.43666008094258</c:v>
                </c:pt>
                <c:pt idx="117">
                  <c:v>23.717535941334674</c:v>
                </c:pt>
                <c:pt idx="118">
                  <c:v>24.008811390955948</c:v>
                </c:pt>
                <c:pt idx="119">
                  <c:v>24.310510287205492</c:v>
                </c:pt>
                <c:pt idx="120">
                  <c:v>24.622653997412939</c:v>
                </c:pt>
                <c:pt idx="121">
                  <c:v>24.945261060518508</c:v>
                </c:pt>
                <c:pt idx="122">
                  <c:v>25.278346837736876</c:v>
                </c:pt>
                <c:pt idx="123">
                  <c:v>25.621923152882562</c:v>
                </c:pt>
                <c:pt idx="124">
                  <c:v>25.975997923163213</c:v>
                </c:pt>
                <c:pt idx="125">
                  <c:v>26.340574781370439</c:v>
                </c:pt>
                <c:pt idx="126">
                  <c:v>26.715652690545458</c:v>
                </c:pt>
                <c:pt idx="127">
                  <c:v>27.101225552330465</c:v>
                </c:pt>
                <c:pt idx="128">
                  <c:v>27.497281810381121</c:v>
                </c:pt>
                <c:pt idx="129">
                  <c:v>27.903804050367601</c:v>
                </c:pt>
                <c:pt idx="130">
                  <c:v>28.320768598249654</c:v>
                </c:pt>
                <c:pt idx="131">
                  <c:v>28.748145118684572</c:v>
                </c:pt>
                <c:pt idx="132">
                  <c:v>29.1858962155823</c:v>
                </c:pt>
                <c:pt idx="133">
                  <c:v>29.633977036996558</c:v>
                </c:pt>
                <c:pt idx="134">
                  <c:v>30.092334886689851</c:v>
                </c:pt>
                <c:pt idx="135">
                  <c:v>30.560908844877549</c:v>
                </c:pt>
                <c:pt idx="136">
                  <c:v>31.03962940079203</c:v>
                </c:pt>
                <c:pt idx="137">
                  <c:v>31.528418099852086</c:v>
                </c:pt>
                <c:pt idx="138">
                  <c:v>32.02718720833542</c:v>
                </c:pt>
                <c:pt idx="139">
                  <c:v>32.535839398563489</c:v>
                </c:pt>
                <c:pt idx="140">
                  <c:v>33.054267457683331</c:v>
                </c:pt>
                <c:pt idx="141">
                  <c:v>33.58235402319194</c:v>
                </c:pt>
                <c:pt idx="142">
                  <c:v>34.11997134837997</c:v>
                </c:pt>
                <c:pt idx="143">
                  <c:v>34.666981100866458</c:v>
                </c:pt>
                <c:pt idx="144">
                  <c:v>35.223234197372022</c:v>
                </c:pt>
                <c:pt idx="145">
                  <c:v>35.788570677789991</c:v>
                </c:pt>
                <c:pt idx="146">
                  <c:v>36.362819621525887</c:v>
                </c:pt>
                <c:pt idx="147">
                  <c:v>36.945799108905234</c:v>
                </c:pt>
                <c:pt idx="148">
                  <c:v>37.537316230265837</c:v>
                </c:pt>
                <c:pt idx="149">
                  <c:v>38.137167145118575</c:v>
                </c:pt>
                <c:pt idx="150">
                  <c:v>38.745137193464309</c:v>
                </c:pt>
                <c:pt idx="151">
                  <c:v>39.361001061048214</c:v>
                </c:pt>
                <c:pt idx="152">
                  <c:v>39.984522999956738</c:v>
                </c:pt>
                <c:pt idx="153">
                  <c:v>40.615457105571465</c:v>
                </c:pt>
                <c:pt idx="154">
                  <c:v>41.253547650435806</c:v>
                </c:pt>
                <c:pt idx="155">
                  <c:v>41.898529475145814</c:v>
                </c:pt>
                <c:pt idx="156">
                  <c:v>42.550128435857133</c:v>
                </c:pt>
                <c:pt idx="157">
                  <c:v>43.208061907502888</c:v>
                </c:pt>
                <c:pt idx="158">
                  <c:v>43.87203934126989</c:v>
                </c:pt>
                <c:pt idx="159">
                  <c:v>44.541762874358703</c:v>
                </c:pt>
                <c:pt idx="160">
                  <c:v>45.216927989512925</c:v>
                </c:pt>
                <c:pt idx="161">
                  <c:v>45.89722422127506</c:v>
                </c:pt>
                <c:pt idx="162">
                  <c:v>46.582335905426092</c:v>
                </c:pt>
                <c:pt idx="163">
                  <c:v>47.271942967583293</c:v>
                </c:pt>
                <c:pt idx="164">
                  <c:v>47.965721746482188</c:v>
                </c:pt>
                <c:pt idx="165">
                  <c:v>48.663345847074311</c:v>
                </c:pt>
                <c:pt idx="166">
                  <c:v>49.364487018210461</c:v>
                </c:pt>
                <c:pt idx="167">
                  <c:v>50.06881604938885</c:v>
                </c:pt>
                <c:pt idx="168">
                  <c:v>50.776003680812025</c:v>
                </c:pt>
                <c:pt idx="169">
                  <c:v>51.485721520823823</c:v>
                </c:pt>
                <c:pt idx="170">
                  <c:v>52.197642964700982</c:v>
                </c:pt>
                <c:pt idx="171">
                  <c:v>52.911444108746508</c:v>
                </c:pt>
                <c:pt idx="172">
                  <c:v>53.626804653670675</c:v>
                </c:pt>
                <c:pt idx="173">
                  <c:v>54.343408791362201</c:v>
                </c:pt>
                <c:pt idx="174">
                  <c:v>55.06094606932681</c:v>
                </c:pt>
                <c:pt idx="175">
                  <c:v>55.779112227330074</c:v>
                </c:pt>
                <c:pt idx="176">
                  <c:v>56.497610001068097</c:v>
                </c:pt>
                <c:pt idx="177">
                  <c:v>57.216149888066184</c:v>
                </c:pt>
                <c:pt idx="178">
                  <c:v>57.934450871401992</c:v>
                </c:pt>
                <c:pt idx="179">
                  <c:v>58.652241097298848</c:v>
                </c:pt>
                <c:pt idx="180">
                  <c:v>59.369258503119845</c:v>
                </c:pt>
                <c:pt idx="181">
                  <c:v>60.085251392784016</c:v>
                </c:pt>
                <c:pt idx="182">
                  <c:v>60.799978957152881</c:v>
                </c:pt>
                <c:pt idx="183">
                  <c:v>61.513211737457787</c:v>
                </c:pt>
                <c:pt idx="184">
                  <c:v>62.224732030356236</c:v>
                </c:pt>
                <c:pt idx="185">
                  <c:v>62.934334233725231</c:v>
                </c:pt>
                <c:pt idx="186">
                  <c:v>63.641825132797102</c:v>
                </c:pt>
                <c:pt idx="187">
                  <c:v>64.347024126714018</c:v>
                </c:pt>
                <c:pt idx="188">
                  <c:v>65.049763396024986</c:v>
                </c:pt>
                <c:pt idx="189">
                  <c:v>65.749888012074024</c:v>
                </c:pt>
                <c:pt idx="190">
                  <c:v>66.447255989584235</c:v>
                </c:pt>
                <c:pt idx="191">
                  <c:v>67.141738284100938</c:v>
                </c:pt>
                <c:pt idx="192">
                  <c:v>67.833218736242571</c:v>
                </c:pt>
                <c:pt idx="193">
                  <c:v>68.521593964954121</c:v>
                </c:pt>
                <c:pt idx="194">
                  <c:v>69.206773212183634</c:v>
                </c:pt>
                <c:pt idx="195">
                  <c:v>69.888678141550045</c:v>
                </c:pt>
                <c:pt idx="196">
                  <c:v>70.567242593706766</c:v>
                </c:pt>
                <c:pt idx="197">
                  <c:v>71.242412301182441</c:v>
                </c:pt>
                <c:pt idx="198">
                  <c:v>71.914144565530663</c:v>
                </c:pt>
                <c:pt idx="199">
                  <c:v>72.58240789962467</c:v>
                </c:pt>
                <c:pt idx="200">
                  <c:v>73.24718163791853</c:v>
                </c:pt>
                <c:pt idx="201">
                  <c:v>73.908455517438256</c:v>
                </c:pt>
                <c:pt idx="202">
                  <c:v>74.566229232195099</c:v>
                </c:pt>
                <c:pt idx="203">
                  <c:v>75.220511963610093</c:v>
                </c:pt>
                <c:pt idx="204">
                  <c:v>75.871321889426355</c:v>
                </c:pt>
                <c:pt idx="205">
                  <c:v>76.518685673448161</c:v>
                </c:pt>
                <c:pt idx="206">
                  <c:v>77.162637938305963</c:v>
                </c:pt>
                <c:pt idx="207">
                  <c:v>77.803220723291503</c:v>
                </c:pt>
                <c:pt idx="208">
                  <c:v>78.440482929151415</c:v>
                </c:pt>
                <c:pt idx="209">
                  <c:v>79.074479751564439</c:v>
                </c:pt>
                <c:pt idx="210">
                  <c:v>79.705272104873274</c:v>
                </c:pt>
                <c:pt idx="211">
                  <c:v>80.332926037479012</c:v>
                </c:pt>
                <c:pt idx="212">
                  <c:v>80.957512140158471</c:v>
                </c:pt>
                <c:pt idx="213">
                  <c:v>81.579104948418447</c:v>
                </c:pt>
                <c:pt idx="214">
                  <c:v>82.197782339868169</c:v>
                </c:pt>
                <c:pt idx="215">
                  <c:v>82.813624927459017</c:v>
                </c:pt>
                <c:pt idx="216">
                  <c:v>83.426715449338673</c:v>
                </c:pt>
                <c:pt idx="217">
                  <c:v>84.037138155956512</c:v>
                </c:pt>
                <c:pt idx="218">
                  <c:v>84.644978194976332</c:v>
                </c:pt>
                <c:pt idx="219">
                  <c:v>85.250320994483531</c:v>
                </c:pt>
                <c:pt idx="220">
                  <c:v>85.853251644912291</c:v>
                </c:pt>
                <c:pt idx="221">
                  <c:v>86.453854280089331</c:v>
                </c:pt>
                <c:pt idx="222">
                  <c:v>87.052211457754211</c:v>
                </c:pt>
                <c:pt idx="223">
                  <c:v>87.648403539928964</c:v>
                </c:pt>
                <c:pt idx="224">
                  <c:v>88.242508073501057</c:v>
                </c:pt>
                <c:pt idx="225">
                  <c:v>88.834599171427413</c:v>
                </c:pt>
                <c:pt idx="226">
                  <c:v>89.424746895004418</c:v>
                </c:pt>
                <c:pt idx="227">
                  <c:v>90.013016637705277</c:v>
                </c:pt>
                <c:pt idx="228">
                  <c:v>90.599468511172049</c:v>
                </c:pt>
                <c:pt idx="229">
                  <c:v>91.184156734033522</c:v>
                </c:pt>
                <c:pt idx="230">
                  <c:v>91.767129024323495</c:v>
                </c:pt>
                <c:pt idx="231">
                  <c:v>92.348425996399598</c:v>
                </c:pt>
                <c:pt idx="232">
                  <c:v>92.928080563380348</c:v>
                </c:pt>
                <c:pt idx="233">
                  <c:v>93.506117346276696</c:v>
                </c:pt>
                <c:pt idx="234">
                  <c:v>94.082552091118501</c:v>
                </c:pt>
                <c:pt idx="235">
                  <c:v>94.657391095555838</c:v>
                </c:pt>
                <c:pt idx="236">
                  <c:v>95.230630646559206</c:v>
                </c:pt>
                <c:pt idx="237">
                  <c:v>95.802256471013351</c:v>
                </c:pt>
                <c:pt idx="238">
                  <c:v>96.372243201161908</c:v>
                </c:pt>
                <c:pt idx="239">
                  <c:v>96.940553857014564</c:v>
                </c:pt>
                <c:pt idx="240">
                  <c:v>97.507139347994723</c:v>
                </c:pt>
                <c:pt idx="241">
                  <c:v>98.07193799623542</c:v>
                </c:pt>
                <c:pt idx="242">
                  <c:v>98.63487508408295</c:v>
                </c:pt>
                <c:pt idx="243">
                  <c:v>99.195862428469326</c:v>
                </c:pt>
                <c:pt idx="244">
                  <c:v>99.754797984924537</c:v>
                </c:pt>
                <c:pt idx="245">
                  <c:v>100.31156548407493</c:v>
                </c:pt>
                <c:pt idx="246">
                  <c:v>100.86603410351583</c:v>
                </c:pt>
                <c:pt idx="247">
                  <c:v>101.41805817798456</c:v>
                </c:pt>
                <c:pt idx="248">
                  <c:v>101.9674769507271</c:v>
                </c:pt>
                <c:pt idx="249">
                  <c:v>102.51411436892745</c:v>
                </c:pt>
                <c:pt idx="250">
                  <c:v>103.05777892596419</c:v>
                </c:pt>
                <c:pt idx="251">
                  <c:v>103.59826355314669</c:v>
                </c:pt>
                <c:pt idx="252">
                  <c:v>104.13534556340956</c:v>
                </c:pt>
                <c:pt idx="253">
                  <c:v>104.66878664923867</c:v>
                </c:pt>
                <c:pt idx="254">
                  <c:v>105.19833293684299</c:v>
                </c:pt>
                <c:pt idx="255">
                  <c:v>105.72371509830073</c:v>
                </c:pt>
                <c:pt idx="256">
                  <c:v>106.24464852306185</c:v>
                </c:pt>
                <c:pt idx="257">
                  <c:v>106.76083354981942</c:v>
                </c:pt>
                <c:pt idx="258">
                  <c:v>107.27195575935581</c:v>
                </c:pt>
                <c:pt idx="259">
                  <c:v>107.77768632851185</c:v>
                </c:pt>
                <c:pt idx="260">
                  <c:v>108.27768244497977</c:v>
                </c:pt>
                <c:pt idx="261">
                  <c:v>108.77158778210962</c:v>
                </c:pt>
                <c:pt idx="262">
                  <c:v>109.25903303243183</c:v>
                </c:pt>
                <c:pt idx="263">
                  <c:v>109.73963649807793</c:v>
                </c:pt>
                <c:pt idx="264">
                  <c:v>110.21300473577134</c:v>
                </c:pt>
                <c:pt idx="265">
                  <c:v>110.67873325356992</c:v>
                </c:pt>
                <c:pt idx="266">
                  <c:v>111.1364072560383</c:v>
                </c:pt>
                <c:pt idx="267">
                  <c:v>111.58560243409688</c:v>
                </c:pt>
                <c:pt idx="268">
                  <c:v>112.02588579534198</c:v>
                </c:pt>
                <c:pt idx="269">
                  <c:v>112.45681653027634</c:v>
                </c:pt>
                <c:pt idx="270">
                  <c:v>112.87794690953447</c:v>
                </c:pt>
                <c:pt idx="271">
                  <c:v>113.28882320692942</c:v>
                </c:pt>
                <c:pt idx="272">
                  <c:v>113.68898664291601</c:v>
                </c:pt>
                <c:pt idx="273">
                  <c:v>114.07797434293005</c:v>
                </c:pt>
                <c:pt idx="274">
                  <c:v>114.45532030496801</c:v>
                </c:pt>
                <c:pt idx="275">
                  <c:v>114.82055637078203</c:v>
                </c:pt>
                <c:pt idx="276">
                  <c:v>115.17321319509968</c:v>
                </c:pt>
                <c:pt idx="277">
                  <c:v>115.51282120744263</c:v>
                </c:pt>
                <c:pt idx="278">
                  <c:v>115.83891156129143</c:v>
                </c:pt>
                <c:pt idx="279">
                  <c:v>116.15101706563151</c:v>
                </c:pt>
                <c:pt idx="280">
                  <c:v>116.44867309422831</c:v>
                </c:pt>
                <c:pt idx="281">
                  <c:v>116.73141846836728</c:v>
                </c:pt>
                <c:pt idx="282">
                  <c:v>116.99879630922881</c:v>
                </c:pt>
                <c:pt idx="283">
                  <c:v>117.25035485652307</c:v>
                </c:pt>
                <c:pt idx="284">
                  <c:v>117.48564825052836</c:v>
                </c:pt>
                <c:pt idx="285">
                  <c:v>117.70423727519182</c:v>
                </c:pt>
                <c:pt idx="286">
                  <c:v>117.90569006048945</c:v>
                </c:pt>
                <c:pt idx="287">
                  <c:v>118.08958274280177</c:v>
                </c:pt>
                <c:pt idx="288">
                  <c:v>118.25550008259003</c:v>
                </c:pt>
                <c:pt idx="289">
                  <c:v>118.40303603920118</c:v>
                </c:pt>
                <c:pt idx="290">
                  <c:v>118.53179430314457</c:v>
                </c:pt>
                <c:pt idx="291">
                  <c:v>118.64138878666938</c:v>
                </c:pt>
                <c:pt idx="292">
                  <c:v>118.73144407393634</c:v>
                </c:pt>
                <c:pt idx="293">
                  <c:v>118.80159583249959</c:v>
                </c:pt>
                <c:pt idx="294">
                  <c:v>118.85149118818869</c:v>
                </c:pt>
                <c:pt idx="295">
                  <c:v>118.88078906582957</c:v>
                </c:pt>
                <c:pt idx="296">
                  <c:v>118.88916049852133</c:v>
                </c:pt>
                <c:pt idx="297">
                  <c:v>118.87628890843304</c:v>
                </c:pt>
                <c:pt idx="298">
                  <c:v>118.84187036226172</c:v>
                </c:pt>
                <c:pt idx="299">
                  <c:v>118.78561380464292</c:v>
                </c:pt>
                <c:pt idx="300">
                  <c:v>118.70724127288715</c:v>
                </c:pt>
                <c:pt idx="301">
                  <c:v>118.60648809643969</c:v>
                </c:pt>
                <c:pt idx="302">
                  <c:v>118.48310308446975</c:v>
                </c:pt>
                <c:pt idx="303">
                  <c:v>118.33684870492085</c:v>
                </c:pt>
                <c:pt idx="304">
                  <c:v>118.16750125824989</c:v>
                </c:pt>
                <c:pt idx="305">
                  <c:v>117.97485104895297</c:v>
                </c:pt>
                <c:pt idx="306">
                  <c:v>117.75870255777103</c:v>
                </c:pt>
                <c:pt idx="307">
                  <c:v>117.5188746172697</c:v>
                </c:pt>
                <c:pt idx="308">
                  <c:v>117.25520059320905</c:v>
                </c:pt>
                <c:pt idx="309">
                  <c:v>116.96752857386974</c:v>
                </c:pt>
                <c:pt idx="310">
                  <c:v>116.65572156915901</c:v>
                </c:pt>
                <c:pt idx="311">
                  <c:v>116.31965772101741</c:v>
                </c:pt>
                <c:pt idx="312">
                  <c:v>115.95923052626549</c:v>
                </c:pt>
                <c:pt idx="313">
                  <c:v>115.5743490726954</c:v>
                </c:pt>
                <c:pt idx="314">
                  <c:v>115.16493828879597</c:v>
                </c:pt>
                <c:pt idx="315">
                  <c:v>114.73093920713157</c:v>
                </c:pt>
                <c:pt idx="316">
                  <c:v>114.27230924098181</c:v>
                </c:pt>
                <c:pt idx="317">
                  <c:v>113.78902247345297</c:v>
                </c:pt>
                <c:pt idx="318">
                  <c:v>113.28106995786497</c:v>
                </c:pt>
                <c:pt idx="319">
                  <c:v>112.74846002781915</c:v>
                </c:pt>
                <c:pt idx="320">
                  <c:v>112.19121861494921</c:v>
                </c:pt>
                <c:pt idx="321">
                  <c:v>111.60938957199505</c:v>
                </c:pt>
                <c:pt idx="322">
                  <c:v>111.00303499843594</c:v>
                </c:pt>
                <c:pt idx="323">
                  <c:v>110.37223556560116</c:v>
                </c:pt>
                <c:pt idx="324">
                  <c:v>109.71709083781381</c:v>
                </c:pt>
                <c:pt idx="325">
                  <c:v>109.03771958584279</c:v>
                </c:pt>
                <c:pt idx="326">
                  <c:v>108.33426008863476</c:v>
                </c:pt>
                <c:pt idx="327">
                  <c:v>107.60687041907825</c:v>
                </c:pt>
                <c:pt idx="328">
                  <c:v>106.85572870931719</c:v>
                </c:pt>
                <c:pt idx="329">
                  <c:v>106.08103339098523</c:v>
                </c:pt>
                <c:pt idx="330">
                  <c:v>105.28300340559744</c:v>
                </c:pt>
                <c:pt idx="331">
                  <c:v>104.46187838025098</c:v>
                </c:pt>
                <c:pt idx="332">
                  <c:v>103.61791876377711</c:v>
                </c:pt>
                <c:pt idx="333">
                  <c:v>102.75140591849089</c:v>
                </c:pt>
                <c:pt idx="334">
                  <c:v>101.86264216277969</c:v>
                </c:pt>
                <c:pt idx="335">
                  <c:v>100.95195075989464</c:v>
                </c:pt>
                <c:pt idx="336">
                  <c:v>100.01967584851749</c:v>
                </c:pt>
                <c:pt idx="337">
                  <c:v>99.066182310892671</c:v>
                </c:pt>
                <c:pt idx="338">
                  <c:v>98.091855574657359</c:v>
                </c:pt>
                <c:pt idx="339">
                  <c:v>97.09710134483332</c:v>
                </c:pt>
                <c:pt idx="340">
                  <c:v>96.08234526286715</c:v>
                </c:pt>
                <c:pt idx="341">
                  <c:v>95.048032490068238</c:v>
                </c:pt>
                <c:pt idx="342">
                  <c:v>93.99462721329806</c:v>
                </c:pt>
                <c:pt idx="343">
                  <c:v>92.922612071315299</c:v>
                </c:pt>
                <c:pt idx="344">
                  <c:v>91.832487500770114</c:v>
                </c:pt>
                <c:pt idx="345">
                  <c:v>90.724771001446882</c:v>
                </c:pt>
                <c:pt idx="346">
                  <c:v>89.599996321005705</c:v>
                </c:pt>
                <c:pt idx="347">
                  <c:v>88.458712560122919</c:v>
                </c:pt>
                <c:pt idx="348">
                  <c:v>87.301483199590976</c:v>
                </c:pt>
                <c:pt idx="349">
                  <c:v>86.128885051620358</c:v>
                </c:pt>
                <c:pt idx="350">
                  <c:v>84.941507138228914</c:v>
                </c:pt>
                <c:pt idx="351">
                  <c:v>83.739949500267656</c:v>
                </c:pt>
                <c:pt idx="352">
                  <c:v>82.524821941246501</c:v>
                </c:pt>
                <c:pt idx="353">
                  <c:v>81.296742710732133</c:v>
                </c:pt>
                <c:pt idx="354">
                  <c:v>80.056337132627576</c:v>
                </c:pt>
                <c:pt idx="355">
                  <c:v>78.80423618420896</c:v>
                </c:pt>
                <c:pt idx="356">
                  <c:v>77.541075032205953</c:v>
                </c:pt>
                <c:pt idx="357">
                  <c:v>76.26749153267717</c:v>
                </c:pt>
                <c:pt idx="358">
                  <c:v>74.984124701764102</c:v>
                </c:pt>
                <c:pt idx="359">
                  <c:v>73.69161316470867</c:v>
                </c:pt>
                <c:pt idx="360">
                  <c:v>72.39059359074048</c:v>
                </c:pt>
                <c:pt idx="361">
                  <c:v>71.081699121616396</c:v>
                </c:pt>
                <c:pt idx="362">
                  <c:v>69.765557801654253</c:v>
                </c:pt>
                <c:pt idx="363">
                  <c:v>68.442791017143392</c:v>
                </c:pt>
                <c:pt idx="364">
                  <c:v>67.114011952946512</c:v>
                </c:pt>
                <c:pt idx="365">
                  <c:v>65.779824073988678</c:v>
                </c:pt>
                <c:pt idx="366">
                  <c:v>64.440819639112547</c:v>
                </c:pt>
                <c:pt idx="367">
                  <c:v>63.097578254553703</c:v>
                </c:pt>
                <c:pt idx="368">
                  <c:v>61.750665473917159</c:v>
                </c:pt>
                <c:pt idx="369">
                  <c:v>60.40063145119656</c:v>
                </c:pt>
                <c:pt idx="370">
                  <c:v>59.048009652898088</c:v>
                </c:pt>
                <c:pt idx="371">
                  <c:v>57.69331563486719</c:v>
                </c:pt>
                <c:pt idx="372">
                  <c:v>56.337045888867081</c:v>
                </c:pt>
                <c:pt idx="373">
                  <c:v>54.979676763407987</c:v>
                </c:pt>
                <c:pt idx="374">
                  <c:v>53.621663462698805</c:v>
                </c:pt>
                <c:pt idx="375">
                  <c:v>52.263439127000552</c:v>
                </c:pt>
                <c:pt idx="376">
                  <c:v>50.905413997006981</c:v>
                </c:pt>
                <c:pt idx="377">
                  <c:v>49.547974664239113</c:v>
                </c:pt>
                <c:pt idx="378">
                  <c:v>48.191483408802803</c:v>
                </c:pt>
                <c:pt idx="379">
                  <c:v>46.836277625218493</c:v>
                </c:pt>
                <c:pt idx="380">
                  <c:v>45.482669336416215</c:v>
                </c:pt>
                <c:pt idx="381">
                  <c:v>44.130944795396466</c:v>
                </c:pt>
                <c:pt idx="382">
                  <c:v>42.781364173483396</c:v>
                </c:pt>
                <c:pt idx="383">
                  <c:v>41.434161333565626</c:v>
                </c:pt>
                <c:pt idx="384">
                  <c:v>40.089543686239189</c:v>
                </c:pt>
                <c:pt idx="385">
                  <c:v>38.747692126296634</c:v>
                </c:pt>
                <c:pt idx="386">
                  <c:v>37.408761046625635</c:v>
                </c:pt>
                <c:pt idx="387">
                  <c:v>36.072878426224165</c:v>
                </c:pt>
                <c:pt idx="388">
                  <c:v>34.740145988733978</c:v>
                </c:pt>
                <c:pt idx="389">
                  <c:v>33.41063942767277</c:v>
                </c:pt>
                <c:pt idx="390">
                  <c:v>32.08440869433398</c:v>
                </c:pt>
                <c:pt idx="391">
                  <c:v>30.761478344206925</c:v>
                </c:pt>
                <c:pt idx="392">
                  <c:v>29.441847937685317</c:v>
                </c:pt>
                <c:pt idx="393">
                  <c:v>28.12549249080562</c:v>
                </c:pt>
                <c:pt idx="394">
                  <c:v>26.812362971774384</c:v>
                </c:pt>
                <c:pt idx="395">
                  <c:v>25.502386839123439</c:v>
                </c:pt>
                <c:pt idx="396">
                  <c:v>24.195468617439772</c:v>
                </c:pt>
                <c:pt idx="397">
                  <c:v>22.89149050677366</c:v>
                </c:pt>
                <c:pt idx="398">
                  <c:v>21.590313022025743</c:v>
                </c:pt>
                <c:pt idx="399">
                  <c:v>20.291775658834915</c:v>
                </c:pt>
                <c:pt idx="400">
                  <c:v>18.995697582762144</c:v>
                </c:pt>
                <c:pt idx="401">
                  <c:v>17.701878338831516</c:v>
                </c:pt>
                <c:pt idx="402">
                  <c:v>16.410098578823249</c:v>
                </c:pt>
                <c:pt idx="403">
                  <c:v>15.120120804019878</c:v>
                </c:pt>
                <c:pt idx="404">
                  <c:v>13.831690121475152</c:v>
                </c:pt>
                <c:pt idx="405">
                  <c:v>12.544535012225158</c:v>
                </c:pt>
                <c:pt idx="406">
                  <c:v>11.258368110237624</c:v>
                </c:pt>
                <c:pt idx="407">
                  <c:v>9.9728869912769742</c:v>
                </c:pt>
                <c:pt idx="408">
                  <c:v>8.6877749712501622</c:v>
                </c:pt>
                <c:pt idx="409">
                  <c:v>7.4027019139910122</c:v>
                </c:pt>
                <c:pt idx="410">
                  <c:v>6.1173250488331563</c:v>
                </c:pt>
                <c:pt idx="411">
                  <c:v>4.8312897987149723</c:v>
                </c:pt>
                <c:pt idx="412">
                  <c:v>3.5442306199511666</c:v>
                </c:pt>
                <c:pt idx="413">
                  <c:v>2.2557718551918482</c:v>
                </c:pt>
                <c:pt idx="414">
                  <c:v>0.96552860147069419</c:v>
                </c:pt>
                <c:pt idx="415">
                  <c:v>-0.32689240438716782</c:v>
                </c:pt>
                <c:pt idx="416">
                  <c:v>-1.6218918803624274</c:v>
                </c:pt>
                <c:pt idx="417">
                  <c:v>-2.9198770708658701</c:v>
                </c:pt>
                <c:pt idx="418">
                  <c:v>-4.2212607920796961</c:v>
                </c:pt>
                <c:pt idx="419">
                  <c:v>-5.5264604473990646</c:v>
                </c:pt>
                <c:pt idx="420">
                  <c:v>-6.8358970090696252</c:v>
                </c:pt>
                <c:pt idx="421">
                  <c:v>-8.1499939618704964</c:v>
                </c:pt>
                <c:pt idx="422">
                  <c:v>-9.4691762044572414</c:v>
                </c:pt>
                <c:pt idx="423">
                  <c:v>-10.793868903830898</c:v>
                </c:pt>
                <c:pt idx="424">
                  <c:v>-12.12449629824275</c:v>
                </c:pt>
                <c:pt idx="425">
                  <c:v>-13.461480443802326</c:v>
                </c:pt>
                <c:pt idx="426">
                  <c:v>-14.805239900050791</c:v>
                </c:pt>
                <c:pt idx="427">
                  <c:v>-16.156188349831396</c:v>
                </c:pt>
                <c:pt idx="428">
                  <c:v>-17.514733148986227</c:v>
                </c:pt>
                <c:pt idx="429">
                  <c:v>-18.881273801678024</c:v>
                </c:pt>
                <c:pt idx="430">
                  <c:v>-20.256200357517134</c:v>
                </c:pt>
                <c:pt idx="431">
                  <c:v>-21.639891727242023</c:v>
                </c:pt>
                <c:pt idx="432">
                  <c:v>-23.03271391435084</c:v>
                </c:pt>
                <c:pt idx="433">
                  <c:v>-24.43501816095177</c:v>
                </c:pt>
                <c:pt idx="434">
                  <c:v>-25.84713900711094</c:v>
                </c:pt>
                <c:pt idx="435">
                  <c:v>-27.269392264209795</c:v>
                </c:pt>
                <c:pt idx="436">
                  <c:v>-28.702072904244872</c:v>
                </c:pt>
                <c:pt idx="437">
                  <c:v>-30.14545286863946</c:v>
                </c:pt>
                <c:pt idx="438">
                  <c:v>-31.599778802018566</c:v>
                </c:pt>
                <c:pt idx="439">
                  <c:v>-33.065269718462474</c:v>
                </c:pt>
                <c:pt idx="440">
                  <c:v>-34.542114610073327</c:v>
                </c:pt>
                <c:pt idx="441">
                  <c:v>-36.030470010202123</c:v>
                </c:pt>
                <c:pt idx="442">
                  <c:v>-37.530457526358354</c:v>
                </c:pt>
                <c:pt idx="443">
                  <c:v>-39.042161360700398</c:v>
                </c:pt>
                <c:pt idx="444">
                  <c:v>-40.565625838940107</c:v>
                </c:pt>
                <c:pt idx="445">
                  <c:v>-42.100852971530259</c:v>
                </c:pt>
                <c:pt idx="446">
                  <c:v>-43.647800074004351</c:v>
                </c:pt>
                <c:pt idx="447">
                  <c:v>-45.206377476252072</c:v>
                </c:pt>
                <c:pt idx="448">
                  <c:v>-46.776446353259352</c:v>
                </c:pt>
                <c:pt idx="449">
                  <c:v>-48.357816712282052</c:v>
                </c:pt>
                <c:pt idx="450">
                  <c:v>-49.950245573471413</c:v>
                </c:pt>
                <c:pt idx="451">
                  <c:v>-51.553435382496438</c:v>
                </c:pt>
                <c:pt idx="452">
                  <c:v>-53.16703269458489</c:v>
                </c:pt>
                <c:pt idx="453">
                  <c:v>-54.790627169522537</c:v>
                </c:pt>
                <c:pt idx="454">
                  <c:v>-56.423750916379305</c:v>
                </c:pt>
                <c:pt idx="455">
                  <c:v>-58.065878224981141</c:v>
                </c:pt>
                <c:pt idx="456">
                  <c:v>-59.716425718345427</c:v>
                </c:pt>
                <c:pt idx="457">
                  <c:v>-61.374752956378401</c:v>
                </c:pt>
                <c:pt idx="458">
                  <c:v>-63.040163516091987</c:v>
                </c:pt>
                <c:pt idx="459">
                  <c:v>-64.711906567454903</c:v>
                </c:pt>
                <c:pt idx="460">
                  <c:v>-66.38917895682691</c:v>
                </c:pt>
                <c:pt idx="461">
                  <c:v>-68.071127801840191</c:v>
                </c:pt>
                <c:pt idx="462">
                  <c:v>-69.756853592766674</c:v>
                </c:pt>
                <c:pt idx="463">
                  <c:v>-71.445413786052086</c:v>
                </c:pt>
                <c:pt idx="464">
                  <c:v>-73.135826866058295</c:v>
                </c:pt>
                <c:pt idx="465">
                  <c:v>-74.82707684141694</c:v>
                </c:pt>
                <c:pt idx="466">
                  <c:v>-76.518118133085864</c:v>
                </c:pt>
                <c:pt idx="467">
                  <c:v>-78.207880802477305</c:v>
                </c:pt>
                <c:pt idx="468">
                  <c:v>-79.895276060273815</c:v>
                </c:pt>
                <c:pt idx="469">
                  <c:v>-81.579201989973484</c:v>
                </c:pt>
                <c:pt idx="470">
                  <c:v>-83.258549415114146</c:v>
                </c:pt>
                <c:pt idx="471">
                  <c:v>-84.932207835675371</c:v>
                </c:pt>
                <c:pt idx="472">
                  <c:v>-86.599071357499056</c:v>
                </c:pt>
                <c:pt idx="473">
                  <c:v>-88.258044538781803</c:v>
                </c:pt>
                <c:pt idx="474">
                  <c:v>-89.908048079724963</c:v>
                </c:pt>
                <c:pt idx="475">
                  <c:v>-91.548024285250094</c:v>
                </c:pt>
                <c:pt idx="476">
                  <c:v>-93.176942236127815</c:v>
                </c:pt>
                <c:pt idx="477">
                  <c:v>-94.79380261070547</c:v>
                </c:pt>
                <c:pt idx="478">
                  <c:v>-96.397642107432475</c:v>
                </c:pt>
                <c:pt idx="479">
                  <c:v>-97.987537427250274</c:v>
                </c:pt>
                <c:pt idx="480">
                  <c:v>-99.562608784345969</c:v>
                </c:pt>
                <c:pt idx="481">
                  <c:v>-101.12202292344095</c:v>
                </c:pt>
                <c:pt idx="482">
                  <c:v>-102.66499563141669</c:v>
                </c:pt>
                <c:pt idx="483">
                  <c:v>-104.1907937403526</c:v>
                </c:pt>
                <c:pt idx="484">
                  <c:v>-105.69873662776769</c:v>
                </c:pt>
                <c:pt idx="485">
                  <c:v>-107.18819722777545</c:v>
                </c:pt>
                <c:pt idx="486">
                  <c:v>-108.65860257384826</c:v>
                </c:pt>
                <c:pt idx="487">
                  <c:v>-110.10943389983026</c:v>
                </c:pt>
                <c:pt idx="488">
                  <c:v>-111.54022633065009</c:v>
                </c:pt>
                <c:pt idx="489">
                  <c:v>-112.95056819791509</c:v>
                </c:pt>
                <c:pt idx="490">
                  <c:v>-114.34010001814562</c:v>
                </c:pt>
                <c:pt idx="491">
                  <c:v>-115.7085131729873</c:v>
                </c:pt>
                <c:pt idx="492">
                  <c:v>-117.05554833132454</c:v>
                </c:pt>
                <c:pt idx="493">
                  <c:v>-118.38099365296426</c:v>
                </c:pt>
                <c:pt idx="494">
                  <c:v>-119.6846828125547</c:v>
                </c:pt>
                <c:pt idx="495">
                  <c:v>-120.9664928807846</c:v>
                </c:pt>
                <c:pt idx="496">
                  <c:v>-122.22634209778614</c:v>
                </c:pt>
                <c:pt idx="497">
                  <c:v>-123.46418757117456</c:v>
                </c:pt>
                <c:pt idx="498">
                  <c:v>-124.6800229283936</c:v>
                </c:pt>
                <c:pt idx="499">
                  <c:v>-125.87387595011209</c:v>
                </c:pt>
                <c:pt idx="500">
                  <c:v>-127.04580620842788</c:v>
                </c:pt>
                <c:pt idx="501">
                  <c:v>-128.19590273063514</c:v>
                </c:pt>
                <c:pt idx="502">
                  <c:v>-129.32428170639639</c:v>
                </c:pt>
                <c:pt idx="503">
                  <c:v>-130.43108425335407</c:v>
                </c:pt>
                <c:pt idx="504">
                  <c:v>-131.51647425357547</c:v>
                </c:pt>
                <c:pt idx="505">
                  <c:v>-132.5806362707732</c:v>
                </c:pt>
                <c:pt idx="506">
                  <c:v>-133.62377355599338</c:v>
                </c:pt>
                <c:pt idx="507">
                  <c:v>-134.64610614743683</c:v>
                </c:pt>
                <c:pt idx="508">
                  <c:v>-135.64786906826902</c:v>
                </c:pt>
                <c:pt idx="509">
                  <c:v>-136.62931062468334</c:v>
                </c:pt>
                <c:pt idx="510">
                  <c:v>-137.59069080509983</c:v>
                </c:pt>
                <c:pt idx="511">
                  <c:v>-138.5322797802059</c:v>
                </c:pt>
                <c:pt idx="512">
                  <c:v>-139.45435650254606</c:v>
                </c:pt>
                <c:pt idx="513">
                  <c:v>-140.35720740355154</c:v>
                </c:pt>
                <c:pt idx="514">
                  <c:v>-141.24112518523074</c:v>
                </c:pt>
                <c:pt idx="515">
                  <c:v>-142.1064077032199</c:v>
                </c:pt>
                <c:pt idx="516">
                  <c:v>-142.95335693749496</c:v>
                </c:pt>
                <c:pt idx="517">
                  <c:v>-143.78227804674884</c:v>
                </c:pt>
                <c:pt idx="518">
                  <c:v>-144.59347850225186</c:v>
                </c:pt>
                <c:pt idx="519">
                  <c:v>-145.38726729688833</c:v>
                </c:pt>
                <c:pt idx="520">
                  <c:v>-146.1639542250258</c:v>
                </c:pt>
                <c:pt idx="521">
                  <c:v>-146.92384922888158</c:v>
                </c:pt>
                <c:pt idx="522">
                  <c:v>-147.66726180710336</c:v>
                </c:pt>
                <c:pt idx="523">
                  <c:v>-148.39450048139221</c:v>
                </c:pt>
                <c:pt idx="524">
                  <c:v>-149.10587231710804</c:v>
                </c:pt>
                <c:pt idx="525">
                  <c:v>-149.80168249395288</c:v>
                </c:pt>
                <c:pt idx="526">
                  <c:v>-150.48223392299775</c:v>
                </c:pt>
                <c:pt idx="527">
                  <c:v>-151.14782690648875</c:v>
                </c:pt>
                <c:pt idx="528">
                  <c:v>-151.79875883705878</c:v>
                </c:pt>
                <c:pt idx="529">
                  <c:v>-152.4353239331634</c:v>
                </c:pt>
                <c:pt idx="530">
                  <c:v>-153.05781300773441</c:v>
                </c:pt>
                <c:pt idx="531">
                  <c:v>-153.66651326725486</c:v>
                </c:pt>
                <c:pt idx="532">
                  <c:v>-154.26170813862331</c:v>
                </c:pt>
                <c:pt idx="533">
                  <c:v>-154.84367712136762</c:v>
                </c:pt>
                <c:pt idx="534">
                  <c:v>-155.4126956629361</c:v>
                </c:pt>
                <c:pt idx="535">
                  <c:v>-155.96903505495524</c:v>
                </c:pt>
                <c:pt idx="536">
                  <c:v>-156.51296234851088</c:v>
                </c:pt>
                <c:pt idx="537">
                  <c:v>-157.04474028665368</c:v>
                </c:pt>
                <c:pt idx="538">
                  <c:v>-157.56462725246675</c:v>
                </c:pt>
                <c:pt idx="539">
                  <c:v>-158.0728772311744</c:v>
                </c:pt>
                <c:pt idx="540">
                  <c:v>-158.5697397848906</c:v>
                </c:pt>
                <c:pt idx="541">
                  <c:v>-159.05546003872112</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42.717240972799701</c:v>
                </c:pt>
                <c:pt idx="1">
                  <c:v>42.644012374316837</c:v>
                </c:pt>
                <c:pt idx="2">
                  <c:v>42.56863345897824</c:v>
                </c:pt>
                <c:pt idx="3">
                  <c:v>42.491079715045885</c:v>
                </c:pt>
                <c:pt idx="4">
                  <c:v>42.411328552923003</c:v>
                </c:pt>
                <c:pt idx="5">
                  <c:v>42.329359393632188</c:v>
                </c:pt>
                <c:pt idx="6">
                  <c:v>42.245153750644349</c:v>
                </c:pt>
                <c:pt idx="7">
                  <c:v>42.158695304384828</c:v>
                </c:pt>
                <c:pt idx="8">
                  <c:v>42.069969968791185</c:v>
                </c:pt>
                <c:pt idx="9">
                  <c:v>41.978965949354581</c:v>
                </c:pt>
                <c:pt idx="10">
                  <c:v>41.885673792142377</c:v>
                </c:pt>
                <c:pt idx="11">
                  <c:v>41.790086423372799</c:v>
                </c:pt>
                <c:pt idx="12">
                  <c:v>41.692199179191995</c:v>
                </c:pt>
                <c:pt idx="13">
                  <c:v>41.592009825387983</c:v>
                </c:pt>
                <c:pt idx="14">
                  <c:v>41.489518566864838</c:v>
                </c:pt>
                <c:pt idx="15">
                  <c:v>41.384728046792922</c:v>
                </c:pt>
                <c:pt idx="16">
                  <c:v>41.277643335441915</c:v>
                </c:pt>
                <c:pt idx="17">
                  <c:v>41.168271908797266</c:v>
                </c:pt>
                <c:pt idx="18">
                  <c:v>41.05662361715234</c:v>
                </c:pt>
                <c:pt idx="19">
                  <c:v>40.942710643954044</c:v>
                </c:pt>
                <c:pt idx="20">
                  <c:v>40.826547455267033</c:v>
                </c:pt>
                <c:pt idx="21">
                  <c:v>40.708150740297654</c:v>
                </c:pt>
                <c:pt idx="22">
                  <c:v>40.587539343491493</c:v>
                </c:pt>
                <c:pt idx="23">
                  <c:v>40.464734188782067</c:v>
                </c:pt>
                <c:pt idx="24">
                  <c:v>40.339758196626065</c:v>
                </c:pt>
                <c:pt idx="25">
                  <c:v>40.212636194504867</c:v>
                </c:pt>
                <c:pt idx="26">
                  <c:v>40.083394821612465</c:v>
                </c:pt>
                <c:pt idx="27">
                  <c:v>39.952062428476872</c:v>
                </c:pt>
                <c:pt idx="28">
                  <c:v>39.818668972280832</c:v>
                </c:pt>
                <c:pt idx="29">
                  <c:v>39.683245908656943</c:v>
                </c:pt>
                <c:pt idx="30">
                  <c:v>39.545826080733185</c:v>
                </c:pt>
                <c:pt idx="31">
                  <c:v>39.406443606194351</c:v>
                </c:pt>
                <c:pt idx="32">
                  <c:v>39.26513376311037</c:v>
                </c:pt>
                <c:pt idx="33">
                  <c:v>39.121932875255659</c:v>
                </c:pt>
                <c:pt idx="34">
                  <c:v>38.976878197615775</c:v>
                </c:pt>
                <c:pt idx="35">
                  <c:v>38.830007802737747</c:v>
                </c:pt>
                <c:pt idx="36">
                  <c:v>38.681360468541506</c:v>
                </c:pt>
                <c:pt idx="37">
                  <c:v>38.530975568161836</c:v>
                </c:pt>
                <c:pt idx="38">
                  <c:v>38.378892962343912</c:v>
                </c:pt>
                <c:pt idx="39">
                  <c:v>38.225152894861623</c:v>
                </c:pt>
                <c:pt idx="40">
                  <c:v>38.069795891378398</c:v>
                </c:pt>
                <c:pt idx="41">
                  <c:v>37.912862662113334</c:v>
                </c:pt>
                <c:pt idx="42">
                  <c:v>37.754394008628424</c:v>
                </c:pt>
                <c:pt idx="43">
                  <c:v>37.59443073499348</c:v>
                </c:pt>
                <c:pt idx="44">
                  <c:v>37.433013563540776</c:v>
                </c:pt>
                <c:pt idx="45">
                  <c:v>37.270183055368847</c:v>
                </c:pt>
                <c:pt idx="46">
                  <c:v>37.105979535711491</c:v>
                </c:pt>
                <c:pt idx="47">
                  <c:v>36.940443024241091</c:v>
                </c:pt>
                <c:pt idx="48">
                  <c:v>36.773613170338514</c:v>
                </c:pt>
                <c:pt idx="49">
                  <c:v>36.605529193321431</c:v>
                </c:pt>
                <c:pt idx="50">
                  <c:v>36.436229827590537</c:v>
                </c:pt>
                <c:pt idx="51">
                  <c:v>36.265753272622383</c:v>
                </c:pt>
                <c:pt idx="52">
                  <c:v>36.094137147709439</c:v>
                </c:pt>
                <c:pt idx="53">
                  <c:v>35.92141845132565</c:v>
                </c:pt>
                <c:pt idx="54">
                  <c:v>35.747633524974397</c:v>
                </c:pt>
                <c:pt idx="55">
                  <c:v>35.572818021357804</c:v>
                </c:pt>
                <c:pt idx="56">
                  <c:v>35.39700687669464</c:v>
                </c:pt>
                <c:pt idx="57">
                  <c:v>35.220234286999222</c:v>
                </c:pt>
                <c:pt idx="58">
                  <c:v>35.042533688127932</c:v>
                </c:pt>
                <c:pt idx="59">
                  <c:v>34.863937739392483</c:v>
                </c:pt>
                <c:pt idx="60">
                  <c:v>34.684478310534949</c:v>
                </c:pt>
                <c:pt idx="61">
                  <c:v>34.50418647185824</c:v>
                </c:pt>
                <c:pt idx="62">
                  <c:v>34.323092487305679</c:v>
                </c:pt>
                <c:pt idx="63">
                  <c:v>34.141225810283593</c:v>
                </c:pt>
                <c:pt idx="64">
                  <c:v>33.958615082026157</c:v>
                </c:pt>
                <c:pt idx="65">
                  <c:v>33.77528813230407</c:v>
                </c:pt>
                <c:pt idx="66">
                  <c:v>33.591271982283686</c:v>
                </c:pt>
                <c:pt idx="67">
                  <c:v>33.406592849351718</c:v>
                </c:pt>
                <c:pt idx="68">
                  <c:v>33.221276153724141</c:v>
                </c:pt>
                <c:pt idx="69">
                  <c:v>33.035346526668555</c:v>
                </c:pt>
                <c:pt idx="70">
                  <c:v>32.848827820174144</c:v>
                </c:pt>
                <c:pt idx="71">
                  <c:v>32.661743117914575</c:v>
                </c:pt>
                <c:pt idx="72">
                  <c:v>32.474114747354115</c:v>
                </c:pt>
                <c:pt idx="73">
                  <c:v>32.285964292858971</c:v>
                </c:pt>
                <c:pt idx="74">
                  <c:v>32.097312609681687</c:v>
                </c:pt>
                <c:pt idx="75">
                  <c:v>31.908179838696714</c:v>
                </c:pt>
                <c:pt idx="76">
                  <c:v>31.718585421772257</c:v>
                </c:pt>
                <c:pt idx="77">
                  <c:v>31.528548117672077</c:v>
                </c:pt>
                <c:pt idx="78">
                  <c:v>31.338086018389369</c:v>
                </c:pt>
                <c:pt idx="79">
                  <c:v>31.147216565821406</c:v>
                </c:pt>
                <c:pt idx="80">
                  <c:v>30.95595656870147</c:v>
                </c:pt>
                <c:pt idx="81">
                  <c:v>30.764322219712209</c:v>
                </c:pt>
                <c:pt idx="82">
                  <c:v>30.572329112710378</c:v>
                </c:pt>
                <c:pt idx="83">
                  <c:v>30.379992259999536</c:v>
                </c:pt>
                <c:pt idx="84">
                  <c:v>30.187326109594036</c:v>
                </c:pt>
                <c:pt idx="85">
                  <c:v>29.994344562421972</c:v>
                </c:pt>
                <c:pt idx="86">
                  <c:v>29.801060989421877</c:v>
                </c:pt>
                <c:pt idx="87">
                  <c:v>29.607488248491791</c:v>
                </c:pt>
                <c:pt idx="88">
                  <c:v>29.413638701253191</c:v>
                </c:pt>
                <c:pt idx="89">
                  <c:v>29.219524229600161</c:v>
                </c:pt>
                <c:pt idx="90">
                  <c:v>29.025156252003317</c:v>
                </c:pt>
                <c:pt idx="91">
                  <c:v>28.830545739546253</c:v>
                </c:pt>
                <c:pt idx="92">
                  <c:v>28.63570323167302</c:v>
                </c:pt>
                <c:pt idx="93">
                  <c:v>28.4406388516291</c:v>
                </c:pt>
                <c:pt idx="94">
                  <c:v>28.24536232158183</c:v>
                </c:pt>
                <c:pt idx="95">
                  <c:v>28.049882977408537</c:v>
                </c:pt>
                <c:pt idx="96">
                  <c:v>27.854209783142704</c:v>
                </c:pt>
                <c:pt idx="97">
                  <c:v>27.658351345071463</c:v>
                </c:pt>
                <c:pt idx="98">
                  <c:v>27.462315925479075</c:v>
                </c:pt>
                <c:pt idx="99">
                  <c:v>27.266111456033819</c:v>
                </c:pt>
                <c:pt idx="100">
                  <c:v>27.06974555081651</c:v>
                </c:pt>
                <c:pt idx="101">
                  <c:v>26.873225518990452</c:v>
                </c:pt>
                <c:pt idx="102">
                  <c:v>26.676558377114667</c:v>
                </c:pt>
                <c:pt idx="103">
                  <c:v>26.479750861102769</c:v>
                </c:pt>
                <c:pt idx="104">
                  <c:v>26.282809437831215</c:v>
                </c:pt>
                <c:pt idx="105">
                  <c:v>26.085740316401306</c:v>
                </c:pt>
                <c:pt idx="106">
                  <c:v>25.888549459061071</c:v>
                </c:pt>
                <c:pt idx="107">
                  <c:v>25.691242591792172</c:v>
                </c:pt>
                <c:pt idx="108">
                  <c:v>25.49382521456932</c:v>
                </c:pt>
                <c:pt idx="109">
                  <c:v>25.29630261130005</c:v>
                </c:pt>
                <c:pt idx="110">
                  <c:v>25.098679859451053</c:v>
                </c:pt>
                <c:pt idx="111">
                  <c:v>24.900961839371277</c:v>
                </c:pt>
                <c:pt idx="112">
                  <c:v>24.703153243319015</c:v>
                </c:pt>
                <c:pt idx="113">
                  <c:v>24.505258584201798</c:v>
                </c:pt>
                <c:pt idx="114">
                  <c:v>24.307282204039669</c:v>
                </c:pt>
                <c:pt idx="115">
                  <c:v>24.10922828215865</c:v>
                </c:pt>
                <c:pt idx="116">
                  <c:v>23.911100843126771</c:v>
                </c:pt>
                <c:pt idx="117">
                  <c:v>23.712903764438519</c:v>
                </c:pt>
                <c:pt idx="118">
                  <c:v>23.514640783961418</c:v>
                </c:pt>
                <c:pt idx="119">
                  <c:v>23.316315507150772</c:v>
                </c:pt>
                <c:pt idx="120">
                  <c:v>23.117931414043845</c:v>
                </c:pt>
                <c:pt idx="121">
                  <c:v>22.919491866043099</c:v>
                </c:pt>
                <c:pt idx="122">
                  <c:v>22.721000112498217</c:v>
                </c:pt>
                <c:pt idx="123">
                  <c:v>22.522459297095185</c:v>
                </c:pt>
                <c:pt idx="124">
                  <c:v>22.323872464063346</c:v>
                </c:pt>
                <c:pt idx="125">
                  <c:v>22.125242564209962</c:v>
                </c:pt>
                <c:pt idx="126">
                  <c:v>21.92657246078932</c:v>
                </c:pt>
                <c:pt idx="127">
                  <c:v>21.72786493521933</c:v>
                </c:pt>
                <c:pt idx="128">
                  <c:v>21.529122692652077</c:v>
                </c:pt>
                <c:pt idx="129">
                  <c:v>21.330348367407606</c:v>
                </c:pt>
                <c:pt idx="130">
                  <c:v>21.131544528282014</c:v>
                </c:pt>
                <c:pt idx="131">
                  <c:v>20.932713683736203</c:v>
                </c:pt>
                <c:pt idx="132">
                  <c:v>20.733858286976709</c:v>
                </c:pt>
                <c:pt idx="133">
                  <c:v>20.534980740934593</c:v>
                </c:pt>
                <c:pt idx="134">
                  <c:v>20.336083403154319</c:v>
                </c:pt>
                <c:pt idx="135">
                  <c:v>20.137168590597799</c:v>
                </c:pt>
                <c:pt idx="136">
                  <c:v>19.938238584375945</c:v>
                </c:pt>
                <c:pt idx="137">
                  <c:v>19.739295634412159</c:v>
                </c:pt>
                <c:pt idx="138">
                  <c:v>19.540341964050491</c:v>
                </c:pt>
                <c:pt idx="139">
                  <c:v>19.341379774612651</c:v>
                </c:pt>
                <c:pt idx="140">
                  <c:v>19.142411249916115</c:v>
                </c:pt>
                <c:pt idx="141">
                  <c:v>18.943438560758047</c:v>
                </c:pt>
                <c:pt idx="142">
                  <c:v>18.744463869376602</c:v>
                </c:pt>
                <c:pt idx="143">
                  <c:v>18.545489333895656</c:v>
                </c:pt>
                <c:pt idx="144">
                  <c:v>18.346517112761596</c:v>
                </c:pt>
                <c:pt idx="145">
                  <c:v>18.147549369181441</c:v>
                </c:pt>
                <c:pt idx="146">
                  <c:v>17.948588275569577</c:v>
                </c:pt>
                <c:pt idx="147">
                  <c:v>17.749636018011085</c:v>
                </c:pt>
                <c:pt idx="148">
                  <c:v>17.550694800751369</c:v>
                </c:pt>
                <c:pt idx="149">
                  <c:v>17.351766850718708</c:v>
                </c:pt>
                <c:pt idx="150">
                  <c:v>17.152854422089067</c:v>
                </c:pt>
                <c:pt idx="151">
                  <c:v>16.953959800901419</c:v>
                </c:pt>
                <c:pt idx="152">
                  <c:v>16.755085309731594</c:v>
                </c:pt>
                <c:pt idx="153">
                  <c:v>16.556233312433587</c:v>
                </c:pt>
                <c:pt idx="154">
                  <c:v>16.357406218956317</c:v>
                </c:pt>
                <c:pt idx="155">
                  <c:v>16.158606490245162</c:v>
                </c:pt>
                <c:pt idx="156">
                  <c:v>15.959836643236191</c:v>
                </c:pt>
                <c:pt idx="157">
                  <c:v>15.761099255952228</c:v>
                </c:pt>
                <c:pt idx="158">
                  <c:v>15.562396972709553</c:v>
                </c:pt>
                <c:pt idx="159">
                  <c:v>15.363732509443862</c:v>
                </c:pt>
                <c:pt idx="160">
                  <c:v>15.165108659165067</c:v>
                </c:pt>
                <c:pt idx="161">
                  <c:v>14.966528297549091</c:v>
                </c:pt>
                <c:pt idx="162">
                  <c:v>14.767994388676801</c:v>
                </c:pt>
                <c:pt idx="163">
                  <c:v>14.569509990928557</c:v>
                </c:pt>
                <c:pt idx="164">
                  <c:v>14.371078263043957</c:v>
                </c:pt>
                <c:pt idx="165">
                  <c:v>14.172702470356494</c:v>
                </c:pt>
                <c:pt idx="166">
                  <c:v>13.974385991211859</c:v>
                </c:pt>
                <c:pt idx="167">
                  <c:v>13.776132323580295</c:v>
                </c:pt>
                <c:pt idx="168">
                  <c:v>13.577945091871545</c:v>
                </c:pt>
                <c:pt idx="169">
                  <c:v>13.379828053963278</c:v>
                </c:pt>
                <c:pt idx="170">
                  <c:v>13.181785108451214</c:v>
                </c:pt>
                <c:pt idx="171">
                  <c:v>12.983820302131811</c:v>
                </c:pt>
                <c:pt idx="172">
                  <c:v>12.785937837726539</c:v>
                </c:pt>
                <c:pt idx="173">
                  <c:v>12.588142081856962</c:v>
                </c:pt>
                <c:pt idx="174">
                  <c:v>12.390437573281252</c:v>
                </c:pt>
                <c:pt idx="175">
                  <c:v>12.192829031400311</c:v>
                </c:pt>
                <c:pt idx="176">
                  <c:v>11.995321365043489</c:v>
                </c:pt>
                <c:pt idx="177">
                  <c:v>11.797919681542908</c:v>
                </c:pt>
                <c:pt idx="178">
                  <c:v>11.600629296104785</c:v>
                </c:pt>
                <c:pt idx="179">
                  <c:v>11.403455741487109</c:v>
                </c:pt>
                <c:pt idx="180">
                  <c:v>11.206404777990986</c:v>
                </c:pt>
                <c:pt idx="181">
                  <c:v>11.009482403774172</c:v>
                </c:pt>
                <c:pt idx="182">
                  <c:v>10.812694865493873</c:v>
                </c:pt>
                <c:pt idx="183">
                  <c:v>10.616048669285581</c:v>
                </c:pt>
                <c:pt idx="184">
                  <c:v>10.419550592083979</c:v>
                </c:pt>
                <c:pt idx="185">
                  <c:v>10.223207693291744</c:v>
                </c:pt>
                <c:pt idx="186">
                  <c:v>10.027027326800102</c:v>
                </c:pt>
                <c:pt idx="187">
                  <c:v>9.8310171533656412</c:v>
                </c:pt>
                <c:pt idx="188">
                  <c:v>9.6351851533447039</c:v>
                </c:pt>
                <c:pt idx="189">
                  <c:v>9.4395396397883538</c:v>
                </c:pt>
                <c:pt idx="190">
                  <c:v>9.244089271895632</c:v>
                </c:pt>
                <c:pt idx="191">
                  <c:v>9.0488430688258159</c:v>
                </c:pt>
                <c:pt idx="192">
                  <c:v>8.8538104238647417</c:v>
                </c:pt>
                <c:pt idx="193">
                  <c:v>8.6590011189407683</c:v>
                </c:pt>
                <c:pt idx="194">
                  <c:v>8.4644253394829718</c:v>
                </c:pt>
                <c:pt idx="195">
                  <c:v>8.2700936896125992</c:v>
                </c:pt>
                <c:pt idx="196">
                  <c:v>8.0760172076546173</c:v>
                </c:pt>
                <c:pt idx="197">
                  <c:v>7.882207381956011</c:v>
                </c:pt>
                <c:pt idx="198">
                  <c:v>7.6886761669922654</c:v>
                </c:pt>
                <c:pt idx="199">
                  <c:v>7.4954359997413009</c:v>
                </c:pt>
                <c:pt idx="200">
                  <c:v>7.3024998163006503</c:v>
                </c:pt>
                <c:pt idx="201">
                  <c:v>7.1098810687192895</c:v>
                </c:pt>
                <c:pt idx="202">
                  <c:v>6.9175937420115865</c:v>
                </c:pt>
                <c:pt idx="203">
                  <c:v>6.7256523713177501</c:v>
                </c:pt>
                <c:pt idx="204">
                  <c:v>6.5340720591670447</c:v>
                </c:pt>
                <c:pt idx="205">
                  <c:v>6.3428684927997123</c:v>
                </c:pt>
                <c:pt idx="206">
                  <c:v>6.1520579614934316</c:v>
                </c:pt>
                <c:pt idx="207">
                  <c:v>5.9616573738379905</c:v>
                </c:pt>
                <c:pt idx="208">
                  <c:v>5.7716842748935555</c:v>
                </c:pt>
                <c:pt idx="209">
                  <c:v>5.582156863162373</c:v>
                </c:pt>
                <c:pt idx="210">
                  <c:v>5.3930940072973659</c:v>
                </c:pt>
                <c:pt idx="211">
                  <c:v>5.2045152624626319</c:v>
                </c:pt>
                <c:pt idx="212">
                  <c:v>5.0164408862553298</c:v>
                </c:pt>
                <c:pt idx="213">
                  <c:v>4.8288918540887673</c:v>
                </c:pt>
                <c:pt idx="214">
                  <c:v>4.6418898739311327</c:v>
                </c:pt>
                <c:pt idx="215">
                  <c:v>4.4554574002826888</c:v>
                </c:pt>
                <c:pt idx="216">
                  <c:v>4.2696176472702465</c:v>
                </c:pt>
                <c:pt idx="217">
                  <c:v>4.0843946007248988</c:v>
                </c:pt>
                <c:pt idx="218">
                  <c:v>3.8998130291049264</c:v>
                </c:pt>
                <c:pt idx="219">
                  <c:v>3.7158984931128805</c:v>
                </c:pt>
                <c:pt idx="220">
                  <c:v>3.5326773538518768</c:v>
                </c:pt>
                <c:pt idx="221">
                  <c:v>3.350176779354554</c:v>
                </c:pt>
                <c:pt idx="222">
                  <c:v>3.1684247493132567</c:v>
                </c:pt>
                <c:pt idx="223">
                  <c:v>2.9874500578292085</c:v>
                </c:pt>
                <c:pt idx="224">
                  <c:v>2.8072823139957128</c:v>
                </c:pt>
                <c:pt idx="225">
                  <c:v>2.6279519401216493</c:v>
                </c:pt>
                <c:pt idx="226">
                  <c:v>2.4494901673960752</c:v>
                </c:pt>
                <c:pt idx="227">
                  <c:v>2.2719290287940668</c:v>
                </c:pt>
                <c:pt idx="228">
                  <c:v>2.0953013490170855</c:v>
                </c:pt>
                <c:pt idx="229">
                  <c:v>1.9196407312608308</c:v>
                </c:pt>
                <c:pt idx="230">
                  <c:v>1.7449815406070781</c:v>
                </c:pt>
                <c:pt idx="231">
                  <c:v>1.5713588838332206</c:v>
                </c:pt>
                <c:pt idx="232">
                  <c:v>1.3988085854406749</c:v>
                </c:pt>
                <c:pt idx="233">
                  <c:v>1.2273671597084976</c:v>
                </c:pt>
                <c:pt idx="234">
                  <c:v>1.0570717785892738</c:v>
                </c:pt>
                <c:pt idx="235">
                  <c:v>0.88796023527241819</c:v>
                </c:pt>
                <c:pt idx="236">
                  <c:v>0.72007090325914258</c:v>
                </c:pt>
                <c:pt idx="237">
                  <c:v>0.55344269080741726</c:v>
                </c:pt>
                <c:pt idx="238">
                  <c:v>0.38811499062840882</c:v>
                </c:pt>
                <c:pt idx="239">
                  <c:v>0.22412762473792824</c:v>
                </c:pt>
                <c:pt idx="240">
                  <c:v>6.1520784396780777E-2</c:v>
                </c:pt>
                <c:pt idx="241">
                  <c:v>-9.9665034898768282E-2</c:v>
                </c:pt>
                <c:pt idx="242">
                  <c:v>-0.25938910337638948</c:v>
                </c:pt>
                <c:pt idx="243">
                  <c:v>-0.41761053186327862</c:v>
                </c:pt>
                <c:pt idx="244">
                  <c:v>-0.57428835150065949</c:v>
                </c:pt>
                <c:pt idx="245">
                  <c:v>-0.72938159817722603</c:v>
                </c:pt>
                <c:pt idx="246">
                  <c:v>-0.88284940151401092</c:v>
                </c:pt>
                <c:pt idx="247">
                  <c:v>-1.0346510781857621</c:v>
                </c:pt>
                <c:pt idx="248">
                  <c:v>-1.1847462293103466</c:v>
                </c:pt>
                <c:pt idx="249">
                  <c:v>-1.3330948415893222</c:v>
                </c:pt>
                <c:pt idx="250">
                  <c:v>-1.4796573918257758</c:v>
                </c:pt>
                <c:pt idx="251">
                  <c:v>-1.6243949543951839</c:v>
                </c:pt>
                <c:pt idx="252">
                  <c:v>-1.7672693111922992</c:v>
                </c:pt>
                <c:pt idx="253">
                  <c:v>-1.9082430635247893</c:v>
                </c:pt>
                <c:pt idx="254">
                  <c:v>-2.0472797453776987</c:v>
                </c:pt>
                <c:pt idx="255">
                  <c:v>-2.1843439374256044</c:v>
                </c:pt>
                <c:pt idx="256">
                  <c:v>-2.3194013811298584</c:v>
                </c:pt>
                <c:pt idx="257">
                  <c:v>-2.4524190922207358</c:v>
                </c:pt>
                <c:pt idx="258">
                  <c:v>-2.5833654728352347</c:v>
                </c:pt>
                <c:pt idx="259">
                  <c:v>-2.7122104215562755</c:v>
                </c:pt>
                <c:pt idx="260">
                  <c:v>-2.8389254405853852</c:v>
                </c:pt>
                <c:pt idx="261">
                  <c:v>-2.9634837392700049</c:v>
                </c:pt>
                <c:pt idx="262">
                  <c:v>-3.0858603332110954</c:v>
                </c:pt>
                <c:pt idx="263">
                  <c:v>-3.2060321381841734</c:v>
                </c:pt>
                <c:pt idx="264">
                  <c:v>-3.3239780581274667</c:v>
                </c:pt>
                <c:pt idx="265">
                  <c:v>-3.4396790664810695</c:v>
                </c:pt>
                <c:pt idx="266">
                  <c:v>-3.5531182801982402</c:v>
                </c:pt>
                <c:pt idx="267">
                  <c:v>-3.6642810257990654</c:v>
                </c:pt>
                <c:pt idx="268">
                  <c:v>-3.773154896893725</c:v>
                </c:pt>
                <c:pt idx="269">
                  <c:v>-3.8797298026670175</c:v>
                </c:pt>
                <c:pt idx="270">
                  <c:v>-3.9839980068888763</c:v>
                </c:pt>
                <c:pt idx="271">
                  <c:v>-4.0859541570949034</c:v>
                </c:pt>
                <c:pt idx="272">
                  <c:v>-4.1855953036639271</c:v>
                </c:pt>
                <c:pt idx="273">
                  <c:v>-4.2829209086108619</c:v>
                </c:pt>
                <c:pt idx="274">
                  <c:v>-4.3779328440001697</c:v>
                </c:pt>
                <c:pt idx="275">
                  <c:v>-4.4706353799823786</c:v>
                </c:pt>
                <c:pt idx="276">
                  <c:v>-4.5610351625452079</c:v>
                </c:pt>
                <c:pt idx="277">
                  <c:v>-4.6491411811634649</c:v>
                </c:pt>
                <c:pt idx="278">
                  <c:v>-4.7349647266203796</c:v>
                </c:pt>
                <c:pt idx="279">
                  <c:v>-4.8185193393556283</c:v>
                </c:pt>
                <c:pt idx="280">
                  <c:v>-4.8998207487758645</c:v>
                </c:pt>
                <c:pt idx="281">
                  <c:v>-4.9788868040339658</c:v>
                </c:pt>
                <c:pt idx="282">
                  <c:v>-5.055737396848567</c:v>
                </c:pt>
                <c:pt idx="283">
                  <c:v>-5.1303943769921601</c:v>
                </c:pt>
                <c:pt idx="284">
                  <c:v>-5.2028814611229919</c:v>
                </c:pt>
                <c:pt idx="285">
                  <c:v>-5.2732241356738143</c:v>
                </c:pt>
                <c:pt idx="286">
                  <c:v>-5.3414495545405662</c:v>
                </c:pt>
                <c:pt idx="287">
                  <c:v>-5.407586432331362</c:v>
                </c:pt>
                <c:pt idx="288">
                  <c:v>-5.4716649339468439</c:v>
                </c:pt>
                <c:pt idx="289">
                  <c:v>-5.5337165612632289</c:v>
                </c:pt>
                <c:pt idx="290">
                  <c:v>-5.5937740376802845</c:v>
                </c:pt>
                <c:pt idx="291">
                  <c:v>-5.6518711912808071</c:v>
                </c:pt>
                <c:pt idx="292">
                  <c:v>-5.7080428373232657</c:v>
                </c:pt>
                <c:pt idx="293">
                  <c:v>-5.762324660759707</c:v>
                </c:pt>
                <c:pt idx="294">
                  <c:v>-5.8147530994326893</c:v>
                </c:pt>
                <c:pt idx="295">
                  <c:v>-5.8653652285653113</c:v>
                </c:pt>
                <c:pt idx="296">
                  <c:v>-5.9141986471109824</c:v>
                </c:pt>
                <c:pt idx="297">
                  <c:v>-5.9612913664821496</c:v>
                </c:pt>
                <c:pt idx="298">
                  <c:v>-6.0066817021249488</c:v>
                </c:pt>
                <c:pt idx="299">
                  <c:v>-6.0504081683547621</c:v>
                </c:pt>
                <c:pt idx="300">
                  <c:v>-6.092509376814407</c:v>
                </c:pt>
                <c:pt idx="301">
                  <c:v>-6.1330239388632641</c:v>
                </c:pt>
                <c:pt idx="302">
                  <c:v>-6.1719903721536049</c:v>
                </c:pt>
                <c:pt idx="303">
                  <c:v>-6.209447011599881</c:v>
                </c:pt>
                <c:pt idx="304">
                  <c:v>-6.245431924896212</c:v>
                </c:pt>
                <c:pt idx="305">
                  <c:v>-6.2799828326933573</c:v>
                </c:pt>
                <c:pt idx="306">
                  <c:v>-6.3131370334993928</c:v>
                </c:pt>
                <c:pt idx="307">
                  <c:v>-6.3449313333302335</c:v>
                </c:pt>
                <c:pt idx="308">
                  <c:v>-6.3754019800965311</c:v>
                </c:pt>
                <c:pt idx="309">
                  <c:v>-6.404584602680111</c:v>
                </c:pt>
                <c:pt idx="310">
                  <c:v>-6.4325141546220905</c:v>
                </c:pt>
                <c:pt idx="311">
                  <c:v>-6.4592248623168</c:v>
                </c:pt>
                <c:pt idx="312">
                  <c:v>-6.4847501775827201</c:v>
                </c:pt>
                <c:pt idx="313">
                  <c:v>-6.5091227344594893</c:v>
                </c:pt>
                <c:pt idx="314">
                  <c:v>-6.5323743100636626</c:v>
                </c:pt>
                <c:pt idx="315">
                  <c:v>-6.5545357893217844</c:v>
                </c:pt>
                <c:pt idx="316">
                  <c:v>-6.5756371333855537</c:v>
                </c:pt>
                <c:pt idx="317">
                  <c:v>-6.5957073515286595</c:v>
                </c:pt>
                <c:pt idx="318">
                  <c:v>-6.6147744763151008</c:v>
                </c:pt>
                <c:pt idx="319">
                  <c:v>-6.6328655418275435</c:v>
                </c:pt>
                <c:pt idx="320">
                  <c:v>-6.6500065647407247</c:v>
                </c:pt>
                <c:pt idx="321">
                  <c:v>-6.6662225280255498</c:v>
                </c:pt>
                <c:pt idx="322">
                  <c:v>-6.6815373670717912</c:v>
                </c:pt>
                <c:pt idx="323">
                  <c:v>-6.6959739580198452</c:v>
                </c:pt>
                <c:pt idx="324">
                  <c:v>-6.7095541080969205</c:v>
                </c:pt>
                <c:pt idx="325">
                  <c:v>-6.7222985477582125</c:v>
                </c:pt>
                <c:pt idx="326">
                  <c:v>-6.7342269244420603</c:v>
                </c:pt>
                <c:pt idx="327">
                  <c:v>-6.7453577977524297</c:v>
                </c:pt>
                <c:pt idx="328">
                  <c:v>-6.7557086358937015</c:v>
                </c:pt>
                <c:pt idx="329">
                  <c:v>-6.7652958131890735</c:v>
                </c:pt>
                <c:pt idx="330">
                  <c:v>-6.7741346085240792</c:v>
                </c:pt>
                <c:pt idx="331">
                  <c:v>-6.7822392045654523</c:v>
                </c:pt>
                <c:pt idx="332">
                  <c:v>-6.789622687616891</c:v>
                </c:pt>
                <c:pt idx="333">
                  <c:v>-6.7962970479811329</c:v>
                </c:pt>
                <c:pt idx="334">
                  <c:v>-6.8022731807091219</c:v>
                </c:pt>
                <c:pt idx="335">
                  <c:v>-6.8075608866273285</c:v>
                </c:pt>
                <c:pt idx="336">
                  <c:v>-6.8121688735429933</c:v>
                </c:pt>
                <c:pt idx="337">
                  <c:v>-6.8161047575393061</c:v>
                </c:pt>
                <c:pt idx="338">
                  <c:v>-6.8193750642801891</c:v>
                </c:pt>
                <c:pt idx="339">
                  <c:v>-6.8219852302568231</c:v>
                </c:pt>
                <c:pt idx="340">
                  <c:v>-6.8239396039160924</c:v>
                </c:pt>
                <c:pt idx="341">
                  <c:v>-6.8252414466226297</c:v>
                </c:pt>
                <c:pt idx="342">
                  <c:v>-6.8258929334140088</c:v>
                </c:pt>
                <c:pt idx="343">
                  <c:v>-6.8258951535216621</c:v>
                </c:pt>
                <c:pt idx="344">
                  <c:v>-6.8252481106358882</c:v>
                </c:pt>
                <c:pt idx="345">
                  <c:v>-6.8239507229067762</c:v>
                </c:pt>
                <c:pt idx="346">
                  <c:v>-6.8220008226800353</c:v>
                </c:pt>
                <c:pt idx="347">
                  <c:v>-6.819395155978051</c:v>
                </c:pt>
                <c:pt idx="348">
                  <c:v>-6.8161293817451032</c:v>
                </c:pt>
                <c:pt idx="349">
                  <c:v>-6.8121980708866658</c:v>
                </c:pt>
                <c:pt idx="350">
                  <c:v>-6.8075947051412866</c:v>
                </c:pt>
                <c:pt idx="351">
                  <c:v>-6.8023116758343249</c:v>
                </c:pt>
                <c:pt idx="352">
                  <c:v>-6.7963402825727179</c:v>
                </c:pt>
                <c:pt idx="353">
                  <c:v>-6.7896707319491636</c:v>
                </c:pt>
                <c:pt idx="354">
                  <c:v>-6.7822921363353972</c:v>
                </c:pt>
                <c:pt idx="355">
                  <c:v>-6.7741925128528715</c:v>
                </c:pt>
                <c:pt idx="356">
                  <c:v>-6.7653587826204937</c:v>
                </c:pt>
                <c:pt idx="357">
                  <c:v>-6.7557767703891507</c:v>
                </c:pt>
                <c:pt idx="358">
                  <c:v>-6.7454312046816352</c:v>
                </c:pt>
                <c:pt idx="359">
                  <c:v>-6.7343057185677671</c:v>
                </c:pt>
                <c:pt idx="360">
                  <c:v>-6.7223828512148645</c:v>
                </c:pt>
                <c:pt idx="361">
                  <c:v>-6.7096440503613843</c:v>
                </c:pt>
                <c:pt idx="362">
                  <c:v>-6.696069675873848</c:v>
                </c:pt>
                <c:pt idx="363">
                  <c:v>-6.681639004553749</c:v>
                </c:pt>
                <c:pt idx="364">
                  <c:v>-6.6663302363717651</c:v>
                </c:pt>
                <c:pt idx="365">
                  <c:v>-6.6501205023135954</c:v>
                </c:pt>
                <c:pt idx="366">
                  <c:v>-6.6329858740300036</c:v>
                </c:pt>
                <c:pt idx="367">
                  <c:v>-6.6149013754893122</c:v>
                </c:pt>
                <c:pt idx="368">
                  <c:v>-6.5958409968382359</c:v>
                </c:pt>
                <c:pt idx="369">
                  <c:v>-6.5757777106791613</c:v>
                </c:pt>
                <c:pt idx="370">
                  <c:v>-6.5546834909766227</c:v>
                </c:pt>
                <c:pt idx="371">
                  <c:v>-6.5325293348078954</c:v>
                </c:pt>
                <c:pt idx="372">
                  <c:v>-6.5092852871712541</c:v>
                </c:pt>
                <c:pt idx="373">
                  <c:v>-6.4849204690650559</c:v>
                </c:pt>
                <c:pt idx="374">
                  <c:v>-6.4594031090463115</c:v>
                </c:pt>
                <c:pt idx="375">
                  <c:v>-6.4327005784701718</c:v>
                </c:pt>
                <c:pt idx="376">
                  <c:v>-6.4047794306058039</c:v>
                </c:pt>
                <c:pt idx="377">
                  <c:v>-6.3756054438088725</c:v>
                </c:pt>
                <c:pt idx="378">
                  <c:v>-6.345143668919774</c:v>
                </c:pt>
                <c:pt idx="379">
                  <c:v>-6.3133584810372092</c:v>
                </c:pt>
                <c:pt idx="380">
                  <c:v>-6.2802136357972351</c:v>
                </c:pt>
                <c:pt idx="381">
                  <c:v>-6.2456723302630675</c:v>
                </c:pt>
                <c:pt idx="382">
                  <c:v>-6.2096972685035059</c:v>
                </c:pt>
                <c:pt idx="383">
                  <c:v>-6.1722507319082958</c:v>
                </c:pt>
                <c:pt idx="384">
                  <c:v>-6.1332946542526479</c:v>
                </c:pt>
                <c:pt idx="385">
                  <c:v>-6.0927907014859795</c:v>
                </c:pt>
                <c:pt idx="386">
                  <c:v>-6.0507003561807551</c:v>
                </c:pt>
                <c:pt idx="387">
                  <c:v>-6.0069850065300736</c:v>
                </c:pt>
                <c:pt idx="388">
                  <c:v>-5.9616060397398094</c:v>
                </c:pt>
                <c:pt idx="389">
                  <c:v>-5.9145249396091213</c:v>
                </c:pt>
                <c:pt idx="390">
                  <c:v>-5.8657033880440466</c:v>
                </c:pt>
                <c:pt idx="391">
                  <c:v>-5.8151033701959882</c:v>
                </c:pt>
                <c:pt idx="392">
                  <c:v>-5.7626872828634106</c:v>
                </c:pt>
                <c:pt idx="393">
                  <c:v>-5.7084180457429543</c:v>
                </c:pt>
                <c:pt idx="394">
                  <c:v>-5.6522592150622861</c:v>
                </c:pt>
                <c:pt idx="395">
                  <c:v>-5.5941750990771144</c:v>
                </c:pt>
                <c:pt idx="396">
                  <c:v>-5.5341308748644744</c:v>
                </c:pt>
                <c:pt idx="397">
                  <c:v>-5.4720927058001507</c:v>
                </c:pt>
                <c:pt idx="398">
                  <c:v>-5.408027859065367</c:v>
                </c:pt>
                <c:pt idx="399">
                  <c:v>-5.341904822491971</c:v>
                </c:pt>
                <c:pt idx="400">
                  <c:v>-5.2736934200235943</c:v>
                </c:pt>
                <c:pt idx="401">
                  <c:v>-5.2033649250474658</c:v>
                </c:pt>
                <c:pt idx="402">
                  <c:v>-5.130892170833679</c:v>
                </c:pt>
                <c:pt idx="403">
                  <c:v>-5.0562496573114188</c:v>
                </c:pt>
                <c:pt idx="404">
                  <c:v>-4.9794136534105169</c:v>
                </c:pt>
                <c:pt idx="405">
                  <c:v>-4.9003622942080485</c:v>
                </c:pt>
                <c:pt idx="406">
                  <c:v>-4.8190756721367114</c:v>
                </c:pt>
                <c:pt idx="407">
                  <c:v>-4.735535921542195</c:v>
                </c:pt>
                <c:pt idx="408">
                  <c:v>-4.6497272959123466</c:v>
                </c:pt>
                <c:pt idx="409">
                  <c:v>-4.5616362371519745</c:v>
                </c:pt>
                <c:pt idx="410">
                  <c:v>-4.4712514363290339</c:v>
                </c:pt>
                <c:pt idx="411">
                  <c:v>-4.3785638853867859</c:v>
                </c:pt>
                <c:pt idx="412">
                  <c:v>-4.2835669193850556</c:v>
                </c:pt>
                <c:pt idx="413">
                  <c:v>-4.1862562489150665</c:v>
                </c:pt>
                <c:pt idx="414">
                  <c:v>-4.086629982414193</c:v>
                </c:pt>
                <c:pt idx="415">
                  <c:v>-3.9846886381964026</c:v>
                </c:pt>
                <c:pt idx="416">
                  <c:v>-3.8804351461050945</c:v>
                </c:pt>
                <c:pt idx="417">
                  <c:v>-3.7738748387869476</c:v>
                </c:pt>
                <c:pt idx="418">
                  <c:v>-3.6650154326788815</c:v>
                </c:pt>
                <c:pt idx="419">
                  <c:v>-3.5538669988908254</c:v>
                </c:pt>
                <c:pt idx="420">
                  <c:v>-3.440441924255337</c:v>
                </c:pt>
                <c:pt idx="421">
                  <c:v>-3.3247548629008818</c:v>
                </c:pt>
                <c:pt idx="422">
                  <c:v>-3.2068226787821716</c:v>
                </c:pt>
                <c:pt idx="423">
                  <c:v>-3.0866643796757067</c:v>
                </c:pt>
                <c:pt idx="424">
                  <c:v>-2.9643010432140193</c:v>
                </c:pt>
                <c:pt idx="425">
                  <c:v>-2.8397557355862024</c:v>
                </c:pt>
                <c:pt idx="426">
                  <c:v>-2.7130534235843271</c:v>
                </c:pt>
                <c:pt idx="427">
                  <c:v>-2.584220880711563</c:v>
                </c:pt>
                <c:pt idx="428">
                  <c:v>-2.45328658809844</c:v>
                </c:pt>
                <c:pt idx="429">
                  <c:v>-2.3202806309920367</c:v>
                </c:pt>
                <c:pt idx="430">
                  <c:v>-2.1852345915957323</c:v>
                </c:pt>
                <c:pt idx="431">
                  <c:v>-2.0481814390348019</c:v>
                </c:pt>
                <c:pt idx="432">
                  <c:v>-1.9091554172188334</c:v>
                </c:pt>
                <c:pt idx="433">
                  <c:v>-1.7681919313532088</c:v>
                </c:pt>
                <c:pt idx="434">
                  <c:v>-1.6253274338302217</c:v>
                </c:pt>
                <c:pt idx="435">
                  <c:v>-1.4805993101996437</c:v>
                </c:pt>
                <c:pt idx="436">
                  <c:v>-1.3340457658819902</c:v>
                </c:pt>
                <c:pt idx="437">
                  <c:v>-1.1857057142479197</c:v>
                </c:pt>
                <c:pt idx="438">
                  <c:v>-1.0356186666390479</c:v>
                </c:pt>
                <c:pt idx="439">
                  <c:v>-0.88382462486151647</c:v>
                </c:pt>
                <c:pt idx="440">
                  <c:v>-0.73036397662745278</c:v>
                </c:pt>
                <c:pt idx="441">
                  <c:v>-0.57527739437145375</c:v>
                </c:pt>
                <c:pt idx="442">
                  <c:v>-0.4186057378133981</c:v>
                </c:pt>
                <c:pt idx="443">
                  <c:v>-0.26038996058786784</c:v>
                </c:pt>
                <c:pt idx="444">
                  <c:v>-0.10067102120580002</c:v>
                </c:pt>
                <c:pt idx="445">
                  <c:v>6.0510201433105162E-2</c:v>
                </c:pt>
                <c:pt idx="446">
                  <c:v>0.22311298781253019</c:v>
                </c:pt>
                <c:pt idx="447">
                  <c:v>0.38709685273350836</c:v>
                </c:pt>
                <c:pt idx="448">
                  <c:v>0.55242161533485257</c:v>
                </c:pt>
                <c:pt idx="449">
                  <c:v>0.71904746416359588</c:v>
                </c:pt>
                <c:pt idx="450">
                  <c:v>0.88693501729823176</c:v>
                </c:pt>
                <c:pt idx="451">
                  <c:v>1.0560453775604659</c:v>
                </c:pt>
                <c:pt idx="452">
                  <c:v>1.2263401828837956</c:v>
                </c:pt>
                <c:pt idx="453">
                  <c:v>1.3977816519339328</c:v>
                </c:pt>
                <c:pt idx="454">
                  <c:v>1.5703326250998237</c:v>
                </c:pt>
                <c:pt idx="455">
                  <c:v>1.7439566009964351</c:v>
                </c:pt>
                <c:pt idx="456">
                  <c:v>1.9186177686362995</c:v>
                </c:pt>
                <c:pt idx="457">
                  <c:v>2.094281035443561</c:v>
                </c:pt>
                <c:pt idx="458">
                  <c:v>2.2709120512933794</c:v>
                </c:pt>
                <c:pt idx="459">
                  <c:v>2.4484772287708454</c:v>
                </c:pt>
                <c:pt idx="460">
                  <c:v>2.6269437598492145</c:v>
                </c:pt>
                <c:pt idx="461">
                  <c:v>2.8062796291910685</c:v>
                </c:pt>
                <c:pt idx="462">
                  <c:v>2.9864536242786199</c:v>
                </c:pt>
                <c:pt idx="463">
                  <c:v>3.1674353425801742</c:v>
                </c:pt>
                <c:pt idx="464">
                  <c:v>3.349195195957587</c:v>
                </c:pt>
                <c:pt idx="465">
                  <c:v>3.5317044125162571</c:v>
                </c:pt>
                <c:pt idx="466">
                  <c:v>3.7149350360975095</c:v>
                </c:pt>
                <c:pt idx="467">
                  <c:v>3.8988599236052957</c:v>
                </c:pt>
                <c:pt idx="468">
                  <c:v>4.0834527403542609</c:v>
                </c:pt>
                <c:pt idx="469">
                  <c:v>4.2686879536206304</c:v>
                </c:pt>
                <c:pt idx="470">
                  <c:v>4.4545408245682729</c:v>
                </c:pt>
                <c:pt idx="471">
                  <c:v>4.6409873987148567</c:v>
                </c:pt>
                <c:pt idx="472">
                  <c:v>4.8280044950963426</c:v>
                </c:pt>
                <c:pt idx="473">
                  <c:v>5.0155696942778256</c:v>
                </c:pt>
                <c:pt idx="474">
                  <c:v>5.2036613253514776</c:v>
                </c:pt>
                <c:pt idx="475">
                  <c:v>5.3922584520545573</c:v>
                </c:pt>
                <c:pt idx="476">
                  <c:v>5.5813408581292769</c:v>
                </c:pt>
                <c:pt idx="477">
                  <c:v>5.7708890320417616</c:v>
                </c:pt>
                <c:pt idx="478">
                  <c:v>5.9608841511665922</c:v>
                </c:pt>
                <c:pt idx="479">
                  <c:v>6.1513080655361723</c:v>
                </c:pt>
                <c:pt idx="480">
                  <c:v>6.3421432812474485</c:v>
                </c:pt>
                <c:pt idx="481">
                  <c:v>6.5333729436090024</c:v>
                </c:pt>
                <c:pt idx="482">
                  <c:v>6.7249808201076959</c:v>
                </c:pt>
                <c:pt idx="483">
                  <c:v>6.9169512832640123</c:v>
                </c:pt>
                <c:pt idx="484">
                  <c:v>7.1092692934403088</c:v>
                </c:pt>
                <c:pt idx="485">
                  <c:v>7.3019203816612999</c:v>
                </c:pt>
                <c:pt idx="486">
                  <c:v>7.494890632497885</c:v>
                </c:pt>
                <c:pt idx="487">
                  <c:v>7.6881666670614344</c:v>
                </c:pt>
                <c:pt idx="488">
                  <c:v>7.8817356261514018</c:v>
                </c:pt>
                <c:pt idx="489">
                  <c:v>8.0755851535920478</c:v>
                </c:pt>
                <c:pt idx="490">
                  <c:v>8.2697033797920394</c:v>
                </c:pt>
                <c:pt idx="491">
                  <c:v>8.464078905555656</c:v>
                </c:pt>
                <c:pt idx="492">
                  <c:v>8.6587007861690761</c:v>
                </c:pt>
                <c:pt idx="493">
                  <c:v>8.8535585157854193</c:v>
                </c:pt>
                <c:pt idx="494">
                  <c:v>9.0486420121243114</c:v>
                </c:pt>
                <c:pt idx="495">
                  <c:v>9.243941601502776</c:v>
                </c:pt>
                <c:pt idx="496">
                  <c:v>9.4394480042095541</c:v>
                </c:pt>
                <c:pt idx="497">
                  <c:v>9.6351523202322458</c:v>
                </c:pt>
                <c:pt idx="498">
                  <c:v>9.8310460153456933</c:v>
                </c:pt>
                <c:pt idx="499">
                  <c:v>10.02712090756706</c:v>
                </c:pt>
                <c:pt idx="500">
                  <c:v>10.223369153981361</c:v>
                </c:pt>
                <c:pt idx="501">
                  <c:v>10.419783237939754</c:v>
                </c:pt>
                <c:pt idx="502">
                  <c:v>10.616355956631372</c:v>
                </c:pt>
                <c:pt idx="503">
                  <c:v>10.81308040902762</c:v>
                </c:pt>
                <c:pt idx="504">
                  <c:v>11.009949984197851</c:v>
                </c:pt>
                <c:pt idx="505">
                  <c:v>11.206958349992481</c:v>
                </c:pt>
                <c:pt idx="506">
                  <c:v>11.404099442090935</c:v>
                </c:pt>
                <c:pt idx="507">
                  <c:v>11.601367453408752</c:v>
                </c:pt>
                <c:pt idx="508">
                  <c:v>11.798756823859481</c:v>
                </c:pt>
                <c:pt idx="509">
                  <c:v>11.996262230464193</c:v>
                </c:pt>
                <c:pt idx="510">
                  <c:v>12.193878577803616</c:v>
                </c:pt>
                <c:pt idx="511">
                  <c:v>12.39160098880477</c:v>
                </c:pt>
                <c:pt idx="512">
                  <c:v>12.589424795855598</c:v>
                </c:pt>
                <c:pt idx="513">
                  <c:v>12.78734553223963</c:v>
                </c:pt>
                <c:pt idx="514">
                  <c:v>12.985358923883393</c:v>
                </c:pt>
                <c:pt idx="515">
                  <c:v>13.183460881407527</c:v>
                </c:pt>
                <c:pt idx="516">
                  <c:v>13.381647492474961</c:v>
                </c:pt>
                <c:pt idx="517">
                  <c:v>13.579915014426909</c:v>
                </c:pt>
                <c:pt idx="518">
                  <c:v>13.778259867198724</c:v>
                </c:pt>
                <c:pt idx="519">
                  <c:v>13.976678626507146</c:v>
                </c:pt>
                <c:pt idx="520">
                  <c:v>14.175168017301637</c:v>
                </c:pt>
                <c:pt idx="521">
                  <c:v>14.373724907469809</c:v>
                </c:pt>
                <c:pt idx="522">
                  <c:v>14.572346301790782</c:v>
                </c:pt>
                <c:pt idx="523">
                  <c:v>14.771029336127244</c:v>
                </c:pt>
                <c:pt idx="524">
                  <c:v>14.9697712718483</c:v>
                </c:pt>
                <c:pt idx="525">
                  <c:v>15.168569490476226</c:v>
                </c:pt>
                <c:pt idx="526">
                  <c:v>15.367421488547324</c:v>
                </c:pt>
                <c:pt idx="527">
                  <c:v>15.566324872682893</c:v>
                </c:pt>
                <c:pt idx="528">
                  <c:v>15.765277354858661</c:v>
                </c:pt>
                <c:pt idx="529">
                  <c:v>15.964276747869583</c:v>
                </c:pt>
                <c:pt idx="530">
                  <c:v>16.163320960979323</c:v>
                </c:pt>
                <c:pt idx="531">
                  <c:v>16.36240799575058</c:v>
                </c:pt>
                <c:pt idx="532">
                  <c:v>16.561535942047389</c:v>
                </c:pt>
                <c:pt idx="533">
                  <c:v>16.760702974204133</c:v>
                </c:pt>
                <c:pt idx="534">
                  <c:v>16.959907347354466</c:v>
                </c:pt>
                <c:pt idx="535">
                  <c:v>17.159147393914292</c:v>
                </c:pt>
                <c:pt idx="536">
                  <c:v>17.358421520212378</c:v>
                </c:pt>
                <c:pt idx="537">
                  <c:v>17.557728203263046</c:v>
                </c:pt>
                <c:pt idx="538">
                  <c:v>17.757065987676249</c:v>
                </c:pt>
                <c:pt idx="539">
                  <c:v>17.956433482697975</c:v>
                </c:pt>
                <c:pt idx="540">
                  <c:v>18.155829359376831</c:v>
                </c:pt>
                <c:pt idx="541">
                  <c:v>18.355252347851579</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-36.81215265072592</c:v>
                </c:pt>
                <c:pt idx="1">
                  <c:v>-37.44522755935305</c:v>
                </c:pt>
                <c:pt idx="2">
                  <c:v>-38.082016388060431</c:v>
                </c:pt>
                <c:pt idx="3">
                  <c:v>-38.72221999746651</c:v>
                </c:pt>
                <c:pt idx="4">
                  <c:v>-39.365530626775204</c:v>
                </c:pt>
                <c:pt idx="5">
                  <c:v>-40.011632551998552</c:v>
                </c:pt>
                <c:pt idx="6">
                  <c:v>-40.660202791273498</c:v>
                </c:pt>
                <c:pt idx="7">
                  <c:v>-41.310911853811589</c:v>
                </c:pt>
                <c:pt idx="8">
                  <c:v>-41.963424528543776</c:v>
                </c:pt>
                <c:pt idx="9">
                  <c:v>-42.617400708071443</c:v>
                </c:pt>
                <c:pt idx="10">
                  <c:v>-43.272496243138718</c:v>
                </c:pt>
                <c:pt idx="11">
                  <c:v>-43.928363822482716</c:v>
                </c:pt>
                <c:pt idx="12">
                  <c:v>-44.584653872622788</c:v>
                </c:pt>
                <c:pt idx="13">
                  <c:v>-45.241015471914295</c:v>
                </c:pt>
                <c:pt idx="14">
                  <c:v>-45.897097273021316</c:v>
                </c:pt>
                <c:pt idx="15">
                  <c:v>-46.552548427862305</c:v>
                </c:pt>
                <c:pt idx="16">
                  <c:v>-47.207019509050532</c:v>
                </c:pt>
                <c:pt idx="17">
                  <c:v>-47.860163421899273</c:v>
                </c:pt>
                <c:pt idx="18">
                  <c:v>-48.511636301163854</c:v>
                </c:pt>
                <c:pt idx="19">
                  <c:v>-49.161098386885861</c:v>
                </c:pt>
                <c:pt idx="20">
                  <c:v>-49.808214873941921</c:v>
                </c:pt>
                <c:pt idx="21">
                  <c:v>-50.452656730210634</c:v>
                </c:pt>
                <c:pt idx="22">
                  <c:v>-51.094101478633689</c:v>
                </c:pt>
                <c:pt idx="23">
                  <c:v>-51.73223393885791</c:v>
                </c:pt>
                <c:pt idx="24">
                  <c:v>-52.366746924591062</c:v>
                </c:pt>
                <c:pt idx="25">
                  <c:v>-52.99734189329606</c:v>
                </c:pt>
                <c:pt idx="26">
                  <c:v>-53.623729545351004</c:v>
                </c:pt>
                <c:pt idx="27">
                  <c:v>-54.245630370329181</c:v>
                </c:pt>
                <c:pt idx="28">
                  <c:v>-54.862775138587111</c:v>
                </c:pt>
                <c:pt idx="29">
                  <c:v>-55.474905336880219</c:v>
                </c:pt>
                <c:pt idx="30">
                  <c:v>-56.081773547249668</c:v>
                </c:pt>
                <c:pt idx="31">
                  <c:v>-56.683143768934308</c:v>
                </c:pt>
                <c:pt idx="32">
                  <c:v>-57.278791683547801</c:v>
                </c:pt>
                <c:pt idx="33">
                  <c:v>-57.868504864225145</c:v>
                </c:pt>
                <c:pt idx="34">
                  <c:v>-58.452082929862122</c:v>
                </c:pt>
                <c:pt idx="35">
                  <c:v>-59.029337645973762</c:v>
                </c:pt>
                <c:pt idx="36">
                  <c:v>-59.600092974039647</c:v>
                </c:pt>
                <c:pt idx="37">
                  <c:v>-60.164185071521864</c:v>
                </c:pt>
                <c:pt idx="38">
                  <c:v>-60.72146224500321</c:v>
                </c:pt>
                <c:pt idx="39">
                  <c:v>-61.271784859121496</c:v>
                </c:pt>
                <c:pt idx="40">
                  <c:v>-61.815025204152882</c:v>
                </c:pt>
                <c:pt idx="41">
                  <c:v>-62.351067325242262</c:v>
                </c:pt>
                <c:pt idx="42">
                  <c:v>-62.879806816365125</c:v>
                </c:pt>
                <c:pt idx="43">
                  <c:v>-63.401150582179625</c:v>
                </c:pt>
                <c:pt idx="44">
                  <c:v>-63.915016570938221</c:v>
                </c:pt>
                <c:pt idx="45">
                  <c:v>-64.42133348162865</c:v>
                </c:pt>
                <c:pt idx="46">
                  <c:v>-64.920040448465272</c:v>
                </c:pt>
                <c:pt idx="47">
                  <c:v>-65.411086705795057</c:v>
                </c:pt>
                <c:pt idx="48">
                  <c:v>-65.894431236382559</c:v>
                </c:pt>
                <c:pt idx="49">
                  <c:v>-66.37004240593788</c:v>
                </c:pt>
                <c:pt idx="50">
                  <c:v>-66.837897586616492</c:v>
                </c:pt>
                <c:pt idx="51">
                  <c:v>-67.297982772082548</c:v>
                </c:pt>
                <c:pt idx="52">
                  <c:v>-67.750292186578719</c:v>
                </c:pt>
                <c:pt idx="53">
                  <c:v>-68.194827890279527</c:v>
                </c:pt>
                <c:pt idx="54">
                  <c:v>-68.631599383046236</c:v>
                </c:pt>
                <c:pt idx="55">
                  <c:v>-69.060623208531993</c:v>
                </c:pt>
                <c:pt idx="56">
                  <c:v>-69.481922560417487</c:v>
                </c:pt>
                <c:pt idx="57">
                  <c:v>-69.895526892390123</c:v>
                </c:pt>
                <c:pt idx="58">
                  <c:v>-70.301471533317809</c:v>
                </c:pt>
                <c:pt idx="59">
                  <c:v>-70.699797308905929</c:v>
                </c:pt>
                <c:pt idx="60">
                  <c:v>-71.090550170973643</c:v>
                </c:pt>
                <c:pt idx="61">
                  <c:v>-71.473780835337536</c:v>
                </c:pt>
                <c:pt idx="62">
                  <c:v>-71.849544429149333</c:v>
                </c:pt>
                <c:pt idx="63">
                  <c:v>-72.217900148403444</c:v>
                </c:pt>
                <c:pt idx="64">
                  <c:v>-72.578910926203136</c:v>
                </c:pt>
                <c:pt idx="65">
                  <c:v>-72.932643112259655</c:v>
                </c:pt>
                <c:pt idx="66">
                  <c:v>-73.2791661639925</c:v>
                </c:pt>
                <c:pt idx="67">
                  <c:v>-73.618552349496667</c:v>
                </c:pt>
                <c:pt idx="68">
                  <c:v>-73.95087646255601</c:v>
                </c:pt>
                <c:pt idx="69">
                  <c:v>-74.276215549798735</c:v>
                </c:pt>
                <c:pt idx="70">
                  <c:v>-74.594648650015458</c:v>
                </c:pt>
                <c:pt idx="71">
                  <c:v>-74.906256545597557</c:v>
                </c:pt>
                <c:pt idx="72">
                  <c:v>-75.211121525993178</c:v>
                </c:pt>
                <c:pt idx="73">
                  <c:v>-75.509327163024736</c:v>
                </c:pt>
                <c:pt idx="74">
                  <c:v>-75.800958097870961</c:v>
                </c:pt>
                <c:pt idx="75">
                  <c:v>-76.086099839475224</c:v>
                </c:pt>
                <c:pt idx="76">
                  <c:v>-76.364838574108092</c:v>
                </c:pt>
                <c:pt idx="77">
                  <c:v>-76.637260985786583</c:v>
                </c:pt>
                <c:pt idx="78">
                  <c:v>-76.903454087229136</c:v>
                </c:pt>
                <c:pt idx="79">
                  <c:v>-77.163505061005338</c:v>
                </c:pt>
                <c:pt idx="80">
                  <c:v>-77.417501110528235</c:v>
                </c:pt>
                <c:pt idx="81">
                  <c:v>-77.66552932052339</c:v>
                </c:pt>
                <c:pt idx="82">
                  <c:v>-77.907676526604362</c:v>
                </c:pt>
                <c:pt idx="83">
                  <c:v>-78.144029193577609</c:v>
                </c:pt>
                <c:pt idx="84">
                  <c:v>-78.374673302100376</c:v>
                </c:pt>
                <c:pt idx="85">
                  <c:v>-78.599694243313436</c:v>
                </c:pt>
                <c:pt idx="86">
                  <c:v>-78.819176721075749</c:v>
                </c:pt>
                <c:pt idx="87">
                  <c:v>-79.03320466142992</c:v>
                </c:pt>
                <c:pt idx="88">
                  <c:v>-79.241861128935525</c:v>
                </c:pt>
                <c:pt idx="89">
                  <c:v>-79.445228249513008</c:v>
                </c:pt>
                <c:pt idx="90">
                  <c:v>-79.643387139449615</c:v>
                </c:pt>
                <c:pt idx="91">
                  <c:v>-79.836417840228592</c:v>
                </c:pt>
                <c:pt idx="92">
                  <c:v>-80.024399258851304</c:v>
                </c:pt>
                <c:pt idx="93">
                  <c:v>-80.207409113333682</c:v>
                </c:pt>
                <c:pt idx="94">
                  <c:v>-80.385523883068998</c:v>
                </c:pt>
                <c:pt idx="95">
                  <c:v>-80.558818763758865</c:v>
                </c:pt>
                <c:pt idx="96">
                  <c:v>-80.727367626628009</c:v>
                </c:pt>
                <c:pt idx="97">
                  <c:v>-80.89124298164738</c:v>
                </c:pt>
                <c:pt idx="98">
                  <c:v>-81.050515944503516</c:v>
                </c:pt>
                <c:pt idx="99">
                  <c:v>-81.205256207062192</c:v>
                </c:pt>
                <c:pt idx="100">
                  <c:v>-81.355532011086723</c:v>
                </c:pt>
                <c:pt idx="101">
                  <c:v>-81.501410124981902</c:v>
                </c:pt>
                <c:pt idx="102">
                  <c:v>-81.642955823345019</c:v>
                </c:pt>
                <c:pt idx="103">
                  <c:v>-81.780232869117768</c:v>
                </c:pt>
                <c:pt idx="104">
                  <c:v>-81.913303498141161</c:v>
                </c:pt>
                <c:pt idx="105">
                  <c:v>-82.04222840592746</c:v>
                </c:pt>
                <c:pt idx="106">
                  <c:v>-82.167066736471995</c:v>
                </c:pt>
                <c:pt idx="107">
                  <c:v>-82.287876072937664</c:v>
                </c:pt>
                <c:pt idx="108">
                  <c:v>-82.40471243005355</c:v>
                </c:pt>
                <c:pt idx="109">
                  <c:v>-82.517630248079243</c:v>
                </c:pt>
                <c:pt idx="110">
                  <c:v>-82.62668238819262</c:v>
                </c:pt>
                <c:pt idx="111">
                  <c:v>-82.73192012916985</c:v>
                </c:pt>
                <c:pt idx="112">
                  <c:v>-82.833393165231357</c:v>
                </c:pt>
                <c:pt idx="113">
                  <c:v>-82.931149604937076</c:v>
                </c:pt>
                <c:pt idx="114">
                  <c:v>-83.02523597102018</c:v>
                </c:pt>
                <c:pt idx="115">
                  <c:v>-83.115697201055568</c:v>
                </c:pt>
                <c:pt idx="116">
                  <c:v>-83.202576648866611</c:v>
                </c:pt>
                <c:pt idx="117">
                  <c:v>-83.285916086577814</c:v>
                </c:pt>
                <c:pt idx="118">
                  <c:v>-83.365755707229354</c:v>
                </c:pt>
                <c:pt idx="119">
                  <c:v>-83.442134127873672</c:v>
                </c:pt>
                <c:pt idx="120">
                  <c:v>-83.515088393078344</c:v>
                </c:pt>
                <c:pt idx="121">
                  <c:v>-83.584653978768245</c:v>
                </c:pt>
                <c:pt idx="122">
                  <c:v>-83.650864796339647</c:v>
                </c:pt>
                <c:pt idx="123">
                  <c:v>-83.713753196988122</c:v>
                </c:pt>
                <c:pt idx="124">
                  <c:v>-83.773349976193288</c:v>
                </c:pt>
                <c:pt idx="125">
                  <c:v>-83.829684378308613</c:v>
                </c:pt>
                <c:pt idx="126">
                  <c:v>-83.882784101208429</c:v>
                </c:pt>
                <c:pt idx="127">
                  <c:v>-83.932675300947352</c:v>
                </c:pt>
                <c:pt idx="128">
                  <c:v>-83.97938259639163</c:v>
                </c:pt>
                <c:pt idx="129">
                  <c:v>-84.022929073783928</c:v>
                </c:pt>
                <c:pt idx="130">
                  <c:v>-84.063336291207619</c:v>
                </c:pt>
                <c:pt idx="131">
                  <c:v>-84.100624282918446</c:v>
                </c:pt>
                <c:pt idx="132">
                  <c:v>-84.134811563514845</c:v>
                </c:pt>
                <c:pt idx="133">
                  <c:v>-84.165915131920713</c:v>
                </c:pt>
                <c:pt idx="134">
                  <c:v>-84.193950475156953</c:v>
                </c:pt>
                <c:pt idx="135">
                  <c:v>-84.218931571880162</c:v>
                </c:pt>
                <c:pt idx="136">
                  <c:v>-84.240870895671094</c:v>
                </c:pt>
                <c:pt idx="137">
                  <c:v>-84.259779418054407</c:v>
                </c:pt>
                <c:pt idx="138">
                  <c:v>-84.275666611236517</c:v>
                </c:pt>
                <c:pt idx="139">
                  <c:v>-84.288540450549092</c:v>
                </c:pt>
                <c:pt idx="140">
                  <c:v>-84.29840741658785</c:v>
                </c:pt>
                <c:pt idx="141">
                  <c:v>-84.30527249703853</c:v>
                </c:pt>
                <c:pt idx="142">
                  <c:v>-84.309139188183721</c:v>
                </c:pt>
                <c:pt idx="143">
                  <c:v>-84.310009496086593</c:v>
                </c:pt>
                <c:pt idx="144">
                  <c:v>-84.307883937448636</c:v>
                </c:pt>
                <c:pt idx="145">
                  <c:v>-84.302761540141447</c:v>
                </c:pt>
                <c:pt idx="146">
                  <c:v>-84.294639843413691</c:v>
                </c:pt>
                <c:pt idx="147">
                  <c:v>-84.283514897776612</c:v>
                </c:pt>
                <c:pt idx="148">
                  <c:v>-84.269381264573568</c:v>
                </c:pt>
                <c:pt idx="149">
                  <c:v>-84.252232015240523</c:v>
                </c:pt>
                <c:pt idx="150">
                  <c:v>-84.232058730266743</c:v>
                </c:pt>
                <c:pt idx="151">
                  <c:v>-84.208851497866888</c:v>
                </c:pt>
                <c:pt idx="152">
                  <c:v>-84.182598912378069</c:v>
                </c:pt>
                <c:pt idx="153">
                  <c:v>-84.153288072396521</c:v>
                </c:pt>
                <c:pt idx="154">
                  <c:v>-84.120904578672238</c:v>
                </c:pt>
                <c:pt idx="155">
                  <c:v>-84.085432531781194</c:v>
                </c:pt>
                <c:pt idx="156">
                  <c:v>-84.046854529596914</c:v>
                </c:pt>
                <c:pt idx="157">
                  <c:v>-84.00515166458699</c:v>
                </c:pt>
                <c:pt idx="158">
                  <c:v>-83.960303520961119</c:v>
                </c:pt>
                <c:pt idx="159">
                  <c:v>-83.912288171700553</c:v>
                </c:pt>
                <c:pt idx="160">
                  <c:v>-83.861082175502872</c:v>
                </c:pt>
                <c:pt idx="161">
                  <c:v>-83.806660573676126</c:v>
                </c:pt>
                <c:pt idx="162">
                  <c:v>-83.748996887023097</c:v>
                </c:pt>
                <c:pt idx="163">
                  <c:v>-83.688063112756467</c:v>
                </c:pt>
                <c:pt idx="164">
                  <c:v>-83.623829721491248</c:v>
                </c:pt>
                <c:pt idx="165">
                  <c:v>-83.556265654363983</c:v>
                </c:pt>
                <c:pt idx="166">
                  <c:v>-83.485338320331138</c:v>
                </c:pt>
                <c:pt idx="167">
                  <c:v>-83.411013593704808</c:v>
                </c:pt>
                <c:pt idx="168">
                  <c:v>-83.333255811986675</c:v>
                </c:pt>
                <c:pt idx="169">
                  <c:v>-83.25202777406686</c:v>
                </c:pt>
                <c:pt idx="170">
                  <c:v>-83.167290738857687</c:v>
                </c:pt>
                <c:pt idx="171">
                  <c:v>-83.079004424439276</c:v>
                </c:pt>
                <c:pt idx="172">
                  <c:v>-82.987127007797312</c:v>
                </c:pt>
                <c:pt idx="173">
                  <c:v>-82.891615125240023</c:v>
                </c:pt>
                <c:pt idx="174">
                  <c:v>-82.792423873587595</c:v>
                </c:pt>
                <c:pt idx="175">
                  <c:v>-82.689506812231571</c:v>
                </c:pt>
                <c:pt idx="176">
                  <c:v>-82.582815966171253</c:v>
                </c:pt>
                <c:pt idx="177">
                  <c:v>-82.472301830137567</c:v>
                </c:pt>
                <c:pt idx="178">
                  <c:v>-82.357913373925115</c:v>
                </c:pt>
                <c:pt idx="179">
                  <c:v>-82.239598049058301</c:v>
                </c:pt>
                <c:pt idx="180">
                  <c:v>-82.117301796926739</c:v>
                </c:pt>
                <c:pt idx="181">
                  <c:v>-81.99096905853213</c:v>
                </c:pt>
                <c:pt idx="182">
                  <c:v>-81.860542785999044</c:v>
                </c:pt>
                <c:pt idx="183">
                  <c:v>-81.72596445600837</c:v>
                </c:pt>
                <c:pt idx="184">
                  <c:v>-81.587174085324122</c:v>
                </c:pt>
                <c:pt idx="185">
                  <c:v>-81.444110248592338</c:v>
                </c:pt>
                <c:pt idx="186">
                  <c:v>-81.29671009860013</c:v>
                </c:pt>
                <c:pt idx="187">
                  <c:v>-81.144909389195561</c:v>
                </c:pt>
                <c:pt idx="188">
                  <c:v>-80.988642501075887</c:v>
                </c:pt>
                <c:pt idx="189">
                  <c:v>-80.82784247066725</c:v>
                </c:pt>
                <c:pt idx="190">
                  <c:v>-80.662441022323563</c:v>
                </c:pt>
                <c:pt idx="191">
                  <c:v>-80.492368604091212</c:v>
                </c:pt>
                <c:pt idx="192">
                  <c:v>-80.317554427289963</c:v>
                </c:pt>
                <c:pt idx="193">
                  <c:v>-80.137926510177451</c:v>
                </c:pt>
                <c:pt idx="194">
                  <c:v>-79.953411725973496</c:v>
                </c:pt>
                <c:pt idx="195">
                  <c:v>-79.763935855533092</c:v>
                </c:pt>
                <c:pt idx="196">
                  <c:v>-79.569423644966108</c:v>
                </c:pt>
                <c:pt idx="197">
                  <c:v>-79.369798868516952</c:v>
                </c:pt>
                <c:pt idx="198">
                  <c:v>-79.164984397024099</c:v>
                </c:pt>
                <c:pt idx="199">
                  <c:v>-78.954902272291491</c:v>
                </c:pt>
                <c:pt idx="200">
                  <c:v>-78.739473787715056</c:v>
                </c:pt>
                <c:pt idx="201">
                  <c:v>-78.518619575513753</c:v>
                </c:pt>
                <c:pt idx="202">
                  <c:v>-78.292259700924333</c:v>
                </c:pt>
                <c:pt idx="203">
                  <c:v>-78.060313763728118</c:v>
                </c:pt>
                <c:pt idx="204">
                  <c:v>-77.822701007477349</c:v>
                </c:pt>
                <c:pt idx="205">
                  <c:v>-77.57934043680261</c:v>
                </c:pt>
                <c:pt idx="206">
                  <c:v>-77.330150943175312</c:v>
                </c:pt>
                <c:pt idx="207">
                  <c:v>-77.075051439507163</c:v>
                </c:pt>
                <c:pt idx="208">
                  <c:v>-76.813961003963101</c:v>
                </c:pt>
                <c:pt idx="209">
                  <c:v>-76.546799033359036</c:v>
                </c:pt>
                <c:pt idx="210">
                  <c:v>-76.273485406511483</c:v>
                </c:pt>
                <c:pt idx="211">
                  <c:v>-75.993940657891429</c:v>
                </c:pt>
                <c:pt idx="212">
                  <c:v>-75.708086161923021</c:v>
                </c:pt>
                <c:pt idx="213">
                  <c:v>-75.415844328246251</c:v>
                </c:pt>
                <c:pt idx="214">
                  <c:v>-75.117138808244434</c:v>
                </c:pt>
                <c:pt idx="215">
                  <c:v>-74.811894713100841</c:v>
                </c:pt>
                <c:pt idx="216">
                  <c:v>-74.50003884362475</c:v>
                </c:pt>
                <c:pt idx="217">
                  <c:v>-74.181499932040154</c:v>
                </c:pt>
                <c:pt idx="218">
                  <c:v>-73.85620889588958</c:v>
                </c:pt>
                <c:pt idx="219">
                  <c:v>-73.524099104149428</c:v>
                </c:pt>
                <c:pt idx="220">
                  <c:v>-73.18510665559802</c:v>
                </c:pt>
                <c:pt idx="221">
                  <c:v>-72.839170669406457</c:v>
                </c:pt>
                <c:pt idx="222">
                  <c:v>-72.486233587851359</c:v>
                </c:pt>
                <c:pt idx="223">
                  <c:v>-72.126241490961505</c:v>
                </c:pt>
                <c:pt idx="224">
                  <c:v>-71.7591444228255</c:v>
                </c:pt>
                <c:pt idx="225">
                  <c:v>-71.384896729180952</c:v>
                </c:pt>
                <c:pt idx="226">
                  <c:v>-71.003457405801569</c:v>
                </c:pt>
                <c:pt idx="227">
                  <c:v>-70.614790457082265</c:v>
                </c:pt>
                <c:pt idx="228">
                  <c:v>-70.218865264093566</c:v>
                </c:pt>
                <c:pt idx="229">
                  <c:v>-69.815656961243789</c:v>
                </c:pt>
                <c:pt idx="230">
                  <c:v>-69.405146820550826</c:v>
                </c:pt>
                <c:pt idx="231">
                  <c:v>-68.987322642370103</c:v>
                </c:pt>
                <c:pt idx="232">
                  <c:v>-68.562179151274506</c:v>
                </c:pt>
                <c:pt idx="233">
                  <c:v>-68.129718395619633</c:v>
                </c:pt>
                <c:pt idx="234">
                  <c:v>-67.68995014916807</c:v>
                </c:pt>
                <c:pt idx="235">
                  <c:v>-67.242892312970511</c:v>
                </c:pt>
                <c:pt idx="236">
                  <c:v>-66.788571315541972</c:v>
                </c:pt>
                <c:pt idx="237">
                  <c:v>-66.327022509201029</c:v>
                </c:pt>
                <c:pt idx="238">
                  <c:v>-65.858290560273829</c:v>
                </c:pt>
                <c:pt idx="239">
                  <c:v>-65.382429830708858</c:v>
                </c:pt>
                <c:pt idx="240">
                  <c:v>-64.899504748497606</c:v>
                </c:pt>
                <c:pt idx="241">
                  <c:v>-64.409590164155887</c:v>
                </c:pt>
                <c:pt idx="242">
                  <c:v>-63.912771690396006</c:v>
                </c:pt>
                <c:pt idx="243">
                  <c:v>-63.409146022012855</c:v>
                </c:pt>
                <c:pt idx="244">
                  <c:v>-62.898821232917378</c:v>
                </c:pt>
                <c:pt idx="245">
                  <c:v>-62.381917047189468</c:v>
                </c:pt>
                <c:pt idx="246">
                  <c:v>-61.858565080984853</c:v>
                </c:pt>
                <c:pt idx="247">
                  <c:v>-61.328909052124715</c:v>
                </c:pt>
                <c:pt idx="248">
                  <c:v>-60.793104954225775</c:v>
                </c:pt>
                <c:pt idx="249">
                  <c:v>-60.251321192288003</c:v>
                </c:pt>
                <c:pt idx="250">
                  <c:v>-59.703738676766719</c:v>
                </c:pt>
                <c:pt idx="251">
                  <c:v>-59.150550873291856</c:v>
                </c:pt>
                <c:pt idx="252">
                  <c:v>-58.59196380538981</c:v>
                </c:pt>
                <c:pt idx="253">
                  <c:v>-58.028196007783158</c:v>
                </c:pt>
                <c:pt idx="254">
                  <c:v>-57.45947842812987</c:v>
                </c:pt>
                <c:pt idx="255">
                  <c:v>-56.886054275358916</c:v>
                </c:pt>
                <c:pt idx="256">
                  <c:v>-56.308178813139605</c:v>
                </c:pt>
                <c:pt idx="257">
                  <c:v>-55.726119097394296</c:v>
                </c:pt>
                <c:pt idx="258">
                  <c:v>-55.140153657212664</c:v>
                </c:pt>
                <c:pt idx="259">
                  <c:v>-54.550572118980291</c:v>
                </c:pt>
                <c:pt idx="260">
                  <c:v>-53.957674774028547</c:v>
                </c:pt>
                <c:pt idx="261">
                  <c:v>-53.36177209062199</c:v>
                </c:pt>
                <c:pt idx="262">
                  <c:v>-52.763184171626591</c:v>
                </c:pt>
                <c:pt idx="263">
                  <c:v>-52.162240159731724</c:v>
                </c:pt>
                <c:pt idx="264">
                  <c:v>-51.559277592638885</c:v>
                </c:pt>
                <c:pt idx="265">
                  <c:v>-50.954641711141711</c:v>
                </c:pt>
                <c:pt idx="266">
                  <c:v>-50.348684723540224</c:v>
                </c:pt>
                <c:pt idx="267">
                  <c:v>-49.741765030303071</c:v>
                </c:pt>
                <c:pt idx="268">
                  <c:v>-49.134246413345494</c:v>
                </c:pt>
                <c:pt idx="269">
                  <c:v>-48.526497194691416</c:v>
                </c:pt>
                <c:pt idx="270">
                  <c:v>-47.918889369644873</c:v>
                </c:pt>
                <c:pt idx="271">
                  <c:v>-47.311797719895658</c:v>
                </c:pt>
                <c:pt idx="272">
                  <c:v>-46.705598912229689</c:v>
                </c:pt>
                <c:pt idx="273">
                  <c:v>-46.100670588674184</c:v>
                </c:pt>
                <c:pt idx="274">
                  <c:v>-45.497390454029215</c:v>
                </c:pt>
                <c:pt idx="275">
                  <c:v>-44.896135366754436</c:v>
                </c:pt>
                <c:pt idx="276">
                  <c:v>-44.297280439155635</c:v>
                </c:pt>
                <c:pt idx="277">
                  <c:v>-43.701198152693316</c:v>
                </c:pt>
                <c:pt idx="278">
                  <c:v>-43.108257494069349</c:v>
                </c:pt>
                <c:pt idx="279">
                  <c:v>-42.518823117494321</c:v>
                </c:pt>
                <c:pt idx="280">
                  <c:v>-41.933254538239964</c:v>
                </c:pt>
                <c:pt idx="281">
                  <c:v>-41.351905362217771</c:v>
                </c:pt>
                <c:pt idx="282">
                  <c:v>-40.775122555916717</c:v>
                </c:pt>
                <c:pt idx="283">
                  <c:v>-40.203245760586348</c:v>
                </c:pt>
                <c:pt idx="284">
                  <c:v>-39.636606654063016</c:v>
                </c:pt>
                <c:pt idx="285">
                  <c:v>-39.075528363132911</c:v>
                </c:pt>
                <c:pt idx="286">
                  <c:v>-38.520324928799958</c:v>
                </c:pt>
                <c:pt idx="287">
                  <c:v>-37.971300826288179</c:v>
                </c:pt>
                <c:pt idx="288">
                  <c:v>-37.428750541082564</c:v>
                </c:pt>
                <c:pt idx="289">
                  <c:v>-36.89295820178053</c:v>
                </c:pt>
                <c:pt idx="290">
                  <c:v>-36.364197270015339</c:v>
                </c:pt>
                <c:pt idx="291">
                  <c:v>-35.842730287225443</c:v>
                </c:pt>
                <c:pt idx="292">
                  <c:v>-35.328808677577499</c:v>
                </c:pt>
                <c:pt idx="293">
                  <c:v>-34.822672605921454</c:v>
                </c:pt>
                <c:pt idx="294">
                  <c:v>-34.324550889262881</c:v>
                </c:pt>
                <c:pt idx="295">
                  <c:v>-33.834660959878498</c:v>
                </c:pt>
                <c:pt idx="296">
                  <c:v>-33.353208877887738</c:v>
                </c:pt>
                <c:pt idx="297">
                  <c:v>-32.880389390824419</c:v>
                </c:pt>
                <c:pt idx="298">
                  <c:v>-32.416386037520404</c:v>
                </c:pt>
                <c:pt idx="299">
                  <c:v>-31.961371293430346</c:v>
                </c:pt>
                <c:pt idx="300">
                  <c:v>-31.515506754383043</c:v>
                </c:pt>
                <c:pt idx="301">
                  <c:v>-31.078943355640963</c:v>
                </c:pt>
                <c:pt idx="302">
                  <c:v>-30.651821623088679</c:v>
                </c:pt>
                <c:pt idx="303">
                  <c:v>-30.234271953339412</c:v>
                </c:pt>
                <c:pt idx="304">
                  <c:v>-29.826414919554058</c:v>
                </c:pt>
                <c:pt idx="305">
                  <c:v>-29.428361599807037</c:v>
                </c:pt>
                <c:pt idx="306">
                  <c:v>-29.040213924886743</c:v>
                </c:pt>
                <c:pt idx="307">
                  <c:v>-28.662065042512459</c:v>
                </c:pt>
                <c:pt idx="308">
                  <c:v>-28.293999695048043</c:v>
                </c:pt>
                <c:pt idx="309">
                  <c:v>-27.936094607919141</c:v>
                </c:pt>
                <c:pt idx="310">
                  <c:v>-27.58841888607531</c:v>
                </c:pt>
                <c:pt idx="311">
                  <c:v>-27.251034415984723</c:v>
                </c:pt>
                <c:pt idx="312">
                  <c:v>-26.923996270804238</c:v>
                </c:pt>
                <c:pt idx="313">
                  <c:v>-26.607353116525097</c:v>
                </c:pt>
                <c:pt idx="314">
                  <c:v>-26.301147617060675</c:v>
                </c:pt>
                <c:pt idx="315">
                  <c:v>-26.005416836400187</c:v>
                </c:pt>
                <c:pt idx="316">
                  <c:v>-25.720192636117556</c:v>
                </c:pt>
                <c:pt idx="317">
                  <c:v>-25.445502066679609</c:v>
                </c:pt>
                <c:pt idx="318">
                  <c:v>-25.181367751156436</c:v>
                </c:pt>
                <c:pt idx="319">
                  <c:v>-24.927808260075167</c:v>
                </c:pt>
                <c:pt idx="320">
                  <c:v>-24.684838476311945</c:v>
                </c:pt>
                <c:pt idx="321">
                  <c:v>-24.452469949037965</c:v>
                </c:pt>
                <c:pt idx="322">
                  <c:v>-24.230711235870352</c:v>
                </c:pt>
                <c:pt idx="323">
                  <c:v>-24.01956823248997</c:v>
                </c:pt>
                <c:pt idx="324">
                  <c:v>-23.81904448909749</c:v>
                </c:pt>
                <c:pt idx="325">
                  <c:v>-23.629141513178805</c:v>
                </c:pt>
                <c:pt idx="326">
                  <c:v>-23.449859058141907</c:v>
                </c:pt>
                <c:pt idx="327">
                  <c:v>-23.281195397463232</c:v>
                </c:pt>
                <c:pt idx="328">
                  <c:v>-23.123147584061094</c:v>
                </c:pt>
                <c:pt idx="329">
                  <c:v>-22.975711694673105</c:v>
                </c:pt>
                <c:pt idx="330">
                  <c:v>-22.83888305907119</c:v>
                </c:pt>
                <c:pt idx="331">
                  <c:v>-22.712656473997622</c:v>
                </c:pt>
                <c:pt idx="332">
                  <c:v>-22.597026401743854</c:v>
                </c:pt>
                <c:pt idx="333">
                  <c:v>-22.491987153331387</c:v>
                </c:pt>
                <c:pt idx="334">
                  <c:v>-22.397533056276966</c:v>
                </c:pt>
                <c:pt idx="335">
                  <c:v>-22.313658606951947</c:v>
                </c:pt>
                <c:pt idx="336">
                  <c:v>-22.24035860755713</c:v>
                </c:pt>
                <c:pt idx="337">
                  <c:v>-22.177628287746536</c:v>
                </c:pt>
                <c:pt idx="338">
                  <c:v>-22.125463410945649</c:v>
                </c:pt>
                <c:pt idx="339">
                  <c:v>-22.083860365405517</c:v>
                </c:pt>
                <c:pt idx="340">
                  <c:v>-22.052816240039373</c:v>
                </c:pt>
                <c:pt idx="341">
                  <c:v>-22.032328885082503</c:v>
                </c:pt>
                <c:pt idx="342">
                  <c:v>-22.022396957613001</c:v>
                </c:pt>
                <c:pt idx="343">
                  <c:v>-22.023019951961196</c:v>
                </c:pt>
                <c:pt idx="344">
                  <c:v>-22.034198215028528</c:v>
                </c:pt>
                <c:pt idx="345">
                  <c:v>-22.05593294652509</c:v>
                </c:pt>
                <c:pt idx="346">
                  <c:v>-22.088226184128658</c:v>
                </c:pt>
                <c:pt idx="347">
                  <c:v>-22.131080773551357</c:v>
                </c:pt>
                <c:pt idx="348">
                  <c:v>-22.184500323497247</c:v>
                </c:pt>
                <c:pt idx="349">
                  <c:v>-22.248489145480711</c:v>
                </c:pt>
                <c:pt idx="350">
                  <c:v>-22.323052178469887</c:v>
                </c:pt>
                <c:pt idx="351">
                  <c:v>-22.408194898312903</c:v>
                </c:pt>
                <c:pt idx="352">
                  <c:v>-22.503923211904322</c:v>
                </c:pt>
                <c:pt idx="353">
                  <c:v>-22.610243336043588</c:v>
                </c:pt>
                <c:pt idx="354">
                  <c:v>-22.727161660948077</c:v>
                </c:pt>
                <c:pt idx="355">
                  <c:v>-22.854684598382846</c:v>
                </c:pt>
                <c:pt idx="356">
                  <c:v>-22.992818414384157</c:v>
                </c:pt>
                <c:pt idx="357">
                  <c:v>-23.141569046573853</c:v>
                </c:pt>
                <c:pt idx="358">
                  <c:v>-23.300941906075042</c:v>
                </c:pt>
                <c:pt idx="359">
                  <c:v>-23.470941664073411</c:v>
                </c:pt>
                <c:pt idx="360">
                  <c:v>-23.651572023102375</c:v>
                </c:pt>
                <c:pt idx="361">
                  <c:v>-23.842835473167852</c:v>
                </c:pt>
                <c:pt idx="362">
                  <c:v>-24.044733032878874</c:v>
                </c:pt>
                <c:pt idx="363">
                  <c:v>-24.257263975806136</c:v>
                </c:pt>
                <c:pt idx="364">
                  <c:v>-24.480425542353643</c:v>
                </c:pt>
                <c:pt idx="365">
                  <c:v>-24.714212637500847</c:v>
                </c:pt>
                <c:pt idx="366">
                  <c:v>-24.958617514856762</c:v>
                </c:pt>
                <c:pt idx="367">
                  <c:v>-25.213629447550133</c:v>
                </c:pt>
                <c:pt idx="368">
                  <c:v>-25.479234386590093</c:v>
                </c:pt>
                <c:pt idx="369">
                  <c:v>-25.755414607427682</c:v>
                </c:pt>
                <c:pt idx="370">
                  <c:v>-26.042148345571697</c:v>
                </c:pt>
                <c:pt idx="371">
                  <c:v>-26.339409422239815</c:v>
                </c:pt>
                <c:pt idx="372">
                  <c:v>-26.647166861152495</c:v>
                </c:pt>
                <c:pt idx="373">
                  <c:v>-26.965384497722248</c:v>
                </c:pt>
                <c:pt idx="374">
                  <c:v>-27.294020582041341</c:v>
                </c:pt>
                <c:pt idx="375">
                  <c:v>-27.633027377216514</c:v>
                </c:pt>
                <c:pt idx="376">
                  <c:v>-27.982350754766252</c:v>
                </c:pt>
                <c:pt idx="377">
                  <c:v>-28.34192978895133</c:v>
                </c:pt>
                <c:pt idx="378">
                  <c:v>-28.711696352073442</c:v>
                </c:pt>
                <c:pt idx="379">
                  <c:v>-29.091574712941629</c:v>
                </c:pt>
                <c:pt idx="380">
                  <c:v>-29.481481140861291</c:v>
                </c:pt>
                <c:pt idx="381">
                  <c:v>-29.881323517655797</c:v>
                </c:pt>
                <c:pt idx="382">
                  <c:v>-30.291000960384078</c:v>
                </c:pt>
                <c:pt idx="383">
                  <c:v>-30.710403457541435</c:v>
                </c:pt>
                <c:pt idx="384">
                  <c:v>-31.139411521663284</c:v>
                </c:pt>
                <c:pt idx="385">
                  <c:v>-31.577895861354676</c:v>
                </c:pt>
                <c:pt idx="386">
                  <c:v>-32.025717075849407</c:v>
                </c:pt>
                <c:pt idx="387">
                  <c:v>-32.482725375272153</c:v>
                </c:pt>
                <c:pt idx="388">
                  <c:v>-32.948760329804493</c:v>
                </c:pt>
                <c:pt idx="389">
                  <c:v>-33.423650650967865</c:v>
                </c:pt>
                <c:pt idx="390">
                  <c:v>-33.907214008201954</c:v>
                </c:pt>
                <c:pt idx="391">
                  <c:v>-34.399256883861135</c:v>
                </c:pt>
                <c:pt idx="392">
                  <c:v>-34.899574469639866</c:v>
                </c:pt>
                <c:pt idx="393">
                  <c:v>-35.407950607304457</c:v>
                </c:pt>
                <c:pt idx="394">
                  <c:v>-35.924157776415321</c:v>
                </c:pt>
                <c:pt idx="395">
                  <c:v>-36.447957131503465</c:v>
                </c:pt>
                <c:pt idx="396">
                  <c:v>-36.97909859088805</c:v>
                </c:pt>
                <c:pt idx="397">
                  <c:v>-37.517320979011402</c:v>
                </c:pt>
                <c:pt idx="398">
                  <c:v>-38.062352223808517</c:v>
                </c:pt>
                <c:pt idx="399">
                  <c:v>-38.613909610239851</c:v>
                </c:pt>
                <c:pt idx="400">
                  <c:v>-39.17170009067874</c:v>
                </c:pt>
                <c:pt idx="401">
                  <c:v>-39.73542065238582</c:v>
                </c:pt>
                <c:pt idx="402">
                  <c:v>-40.304758741811987</c:v>
                </c:pt>
                <c:pt idx="403">
                  <c:v>-40.879392744960413</c:v>
                </c:pt>
                <c:pt idx="404">
                  <c:v>-41.458992522512055</c:v>
                </c:pt>
                <c:pt idx="405">
                  <c:v>-42.043219997885039</c:v>
                </c:pt>
                <c:pt idx="406">
                  <c:v>-42.631729795864217</c:v>
                </c:pt>
                <c:pt idx="407">
                  <c:v>-43.224169928915423</c:v>
                </c:pt>
                <c:pt idx="408">
                  <c:v>-43.820182527783636</c:v>
                </c:pt>
                <c:pt idx="409">
                  <c:v>-44.41940461249996</c:v>
                </c:pt>
                <c:pt idx="410">
                  <c:v>-45.021468899462384</c:v>
                </c:pt>
                <c:pt idx="411">
                  <c:v>-45.626004639855225</c:v>
                </c:pt>
                <c:pt idx="412">
                  <c:v>-46.232638484305518</c:v>
                </c:pt>
                <c:pt idx="413">
                  <c:v>-46.840995368372951</c:v>
                </c:pt>
                <c:pt idx="414">
                  <c:v>-47.450699413225379</c:v>
                </c:pt>
                <c:pt idx="415">
                  <c:v>-48.061374835672744</c:v>
                </c:pt>
                <c:pt idx="416">
                  <c:v>-48.672646861620272</c:v>
                </c:pt>
                <c:pt idx="417">
                  <c:v>-49.28414263697038</c:v>
                </c:pt>
                <c:pt idx="418">
                  <c:v>-49.895492130023491</c:v>
                </c:pt>
                <c:pt idx="419">
                  <c:v>-50.506329019544907</c:v>
                </c:pt>
                <c:pt idx="420">
                  <c:v>-51.116291562828231</c:v>
                </c:pt>
                <c:pt idx="421">
                  <c:v>-51.725023438329487</c:v>
                </c:pt>
                <c:pt idx="422">
                  <c:v>-52.33217455774242</c:v>
                </c:pt>
                <c:pt idx="423">
                  <c:v>-52.9374018427485</c:v>
                </c:pt>
                <c:pt idx="424">
                  <c:v>-53.54036996206694</c:v>
                </c:pt>
                <c:pt idx="425">
                  <c:v>-54.140752024890297</c:v>
                </c:pt>
                <c:pt idx="426">
                  <c:v>-54.738230227265163</c:v>
                </c:pt>
                <c:pt idx="427">
                  <c:v>-55.332496448478388</c:v>
                </c:pt>
                <c:pt idx="428">
                  <c:v>-55.923252795043624</c:v>
                </c:pt>
                <c:pt idx="429">
                  <c:v>-56.510212090410022</c:v>
                </c:pt>
                <c:pt idx="430">
                  <c:v>-57.093098309041608</c:v>
                </c:pt>
                <c:pt idx="431">
                  <c:v>-57.671646954053998</c:v>
                </c:pt>
                <c:pt idx="432">
                  <c:v>-58.24560537809618</c:v>
                </c:pt>
                <c:pt idx="433">
                  <c:v>-58.814733047660468</c:v>
                </c:pt>
                <c:pt idx="434">
                  <c:v>-59.378801751466156</c:v>
                </c:pt>
                <c:pt idx="435">
                  <c:v>-59.937595753995133</c:v>
                </c:pt>
                <c:pt idx="436">
                  <c:v>-60.490911895651521</c:v>
                </c:pt>
                <c:pt idx="437">
                  <c:v>-61.038559641375592</c:v>
                </c:pt>
                <c:pt idx="438">
                  <c:v>-61.580361079860737</c:v>
                </c:pt>
                <c:pt idx="439">
                  <c:v>-62.116150875787049</c:v>
                </c:pt>
                <c:pt idx="440">
                  <c:v>-62.645776177721281</c:v>
                </c:pt>
                <c:pt idx="441">
                  <c:v>-63.169096484519038</c:v>
                </c:pt>
                <c:pt idx="442">
                  <c:v>-63.685983473201162</c:v>
                </c:pt>
                <c:pt idx="443">
                  <c:v>-64.196320791389695</c:v>
                </c:pt>
                <c:pt idx="444">
                  <c:v>-64.700003817444099</c:v>
                </c:pt>
                <c:pt idx="445">
                  <c:v>-65.19693939147065</c:v>
                </c:pt>
                <c:pt idx="446">
                  <c:v>-65.687045520372294</c:v>
                </c:pt>
                <c:pt idx="447">
                  <c:v>-66.170251060067912</c:v>
                </c:pt>
                <c:pt idx="448">
                  <c:v>-66.646495377948256</c:v>
                </c:pt>
                <c:pt idx="449">
                  <c:v>-67.115727998547513</c:v>
                </c:pt>
                <c:pt idx="450">
                  <c:v>-67.577908235304406</c:v>
                </c:pt>
                <c:pt idx="451">
                  <c:v>-68.033004811155052</c:v>
                </c:pt>
                <c:pt idx="452">
                  <c:v>-68.480995470570861</c:v>
                </c:pt>
                <c:pt idx="453">
                  <c:v>-68.921866585492424</c:v>
                </c:pt>
                <c:pt idx="454">
                  <c:v>-69.355612757464456</c:v>
                </c:pt>
                <c:pt idx="455">
                  <c:v>-69.782236418098918</c:v>
                </c:pt>
                <c:pt idx="456">
                  <c:v>-70.20174742984149</c:v>
                </c:pt>
                <c:pt idx="457">
                  <c:v>-70.614162688835933</c:v>
                </c:pt>
                <c:pt idx="458">
                  <c:v>-71.019505731520127</c:v>
                </c:pt>
                <c:pt idx="459">
                  <c:v>-71.417806346420676</c:v>
                </c:pt>
                <c:pt idx="460">
                  <c:v>-71.809100192456626</c:v>
                </c:pt>
                <c:pt idx="461">
                  <c:v>-72.19342842490137</c:v>
                </c:pt>
                <c:pt idx="462">
                  <c:v>-72.57083733000924</c:v>
                </c:pt>
                <c:pt idx="463">
                  <c:v>-72.941377969169139</c:v>
                </c:pt>
                <c:pt idx="464">
                  <c:v>-73.305105833315295</c:v>
                </c:pt>
                <c:pt idx="465">
                  <c:v>-73.6620805081958</c:v>
                </c:pt>
                <c:pt idx="466">
                  <c:v>-74.012365350990791</c:v>
                </c:pt>
                <c:pt idx="467">
                  <c:v>-74.356027178653946</c:v>
                </c:pt>
                <c:pt idx="468">
                  <c:v>-74.693135968258687</c:v>
                </c:pt>
                <c:pt idx="469">
                  <c:v>-75.02376456953705</c:v>
                </c:pt>
                <c:pt idx="470">
                  <c:v>-75.347988429714576</c:v>
                </c:pt>
                <c:pt idx="471">
                  <c:v>-75.665885330671117</c:v>
                </c:pt>
                <c:pt idx="472">
                  <c:v>-75.977535138392767</c:v>
                </c:pt>
                <c:pt idx="473">
                  <c:v>-76.283019564616794</c:v>
                </c:pt>
                <c:pt idx="474">
                  <c:v>-76.582421940521797</c:v>
                </c:pt>
                <c:pt idx="475">
                  <c:v>-76.875827002269219</c:v>
                </c:pt>
                <c:pt idx="476">
                  <c:v>-77.163320688162102</c:v>
                </c:pt>
                <c:pt idx="477">
                  <c:v>-77.44498994715363</c:v>
                </c:pt>
                <c:pt idx="478">
                  <c:v>-77.720922558411672</c:v>
                </c:pt>
                <c:pt idx="479">
                  <c:v>-77.991206961618076</c:v>
                </c:pt>
                <c:pt idx="480">
                  <c:v>-78.255932097668691</c:v>
                </c:pt>
                <c:pt idx="481">
                  <c:v>-78.515187259418269</c:v>
                </c:pt>
                <c:pt idx="482">
                  <c:v>-78.769061952110761</c:v>
                </c:pt>
                <c:pt idx="483">
                  <c:v>-79.017645763122658</c:v>
                </c:pt>
                <c:pt idx="484">
                  <c:v>-79.261028240644379</c:v>
                </c:pt>
                <c:pt idx="485">
                  <c:v>-79.499298780924278</c:v>
                </c:pt>
                <c:pt idx="486">
                  <c:v>-79.732546523696712</c:v>
                </c:pt>
                <c:pt idx="487">
                  <c:v>-79.960860255422119</c:v>
                </c:pt>
                <c:pt idx="488">
                  <c:v>-80.184328319968131</c:v>
                </c:pt>
                <c:pt idx="489">
                  <c:v>-80.403038536368257</c:v>
                </c:pt>
                <c:pt idx="490">
                  <c:v>-80.617078123301809</c:v>
                </c:pt>
                <c:pt idx="491">
                  <c:v>-80.826533629945658</c:v>
                </c:pt>
                <c:pt idx="492">
                  <c:v>-81.031490872858726</c:v>
                </c:pt>
                <c:pt idx="493">
                  <c:v>-81.23203487857009</c:v>
                </c:pt>
                <c:pt idx="494">
                  <c:v>-81.428249831550389</c:v>
                </c:pt>
                <c:pt idx="495">
                  <c:v>-81.620219027258884</c:v>
                </c:pt>
                <c:pt idx="496">
                  <c:v>-81.808024829969185</c:v>
                </c:pt>
                <c:pt idx="497">
                  <c:v>-81.99174863508695</c:v>
                </c:pt>
                <c:pt idx="498">
                  <c:v>-82.171470835686023</c:v>
                </c:pt>
                <c:pt idx="499">
                  <c:v>-82.347270792999836</c:v>
                </c:pt>
                <c:pt idx="500">
                  <c:v>-82.519226810616715</c:v>
                </c:pt>
                <c:pt idx="501">
                  <c:v>-82.687416112139672</c:v>
                </c:pt>
                <c:pt idx="502">
                  <c:v>-82.851914822081184</c:v>
                </c:pt>
                <c:pt idx="503">
                  <c:v>-83.012797949775702</c:v>
                </c:pt>
                <c:pt idx="504">
                  <c:v>-83.170139376103364</c:v>
                </c:pt>
                <c:pt idx="505">
                  <c:v>-83.324011842827517</c:v>
                </c:pt>
                <c:pt idx="506">
                  <c:v>-83.474486944361004</c:v>
                </c:pt>
                <c:pt idx="507">
                  <c:v>-83.62163512178401</c:v>
                </c:pt>
                <c:pt idx="508">
                  <c:v>-83.765525658947567</c:v>
                </c:pt>
                <c:pt idx="509">
                  <c:v>-83.906226680504361</c:v>
                </c:pt>
                <c:pt idx="510">
                  <c:v>-84.043805151719098</c:v>
                </c:pt>
                <c:pt idx="511">
                  <c:v>-84.178326879917705</c:v>
                </c:pt>
                <c:pt idx="512">
                  <c:v>-84.309856517444032</c:v>
                </c:pt>
                <c:pt idx="513">
                  <c:v>-84.438457565999386</c:v>
                </c:pt>
                <c:pt idx="514">
                  <c:v>-84.564192382248763</c:v>
                </c:pt>
                <c:pt idx="515">
                  <c:v>-84.687122184584197</c:v>
                </c:pt>
                <c:pt idx="516">
                  <c:v>-84.80730706094225</c:v>
                </c:pt>
                <c:pt idx="517">
                  <c:v>-84.924805977579965</c:v>
                </c:pt>
                <c:pt idx="518">
                  <c:v>-85.039676788718566</c:v>
                </c:pt>
                <c:pt idx="519">
                  <c:v>-85.151976246971032</c:v>
                </c:pt>
                <c:pt idx="520">
                  <c:v>-85.261760014474916</c:v>
                </c:pt>
                <c:pt idx="521">
                  <c:v>-85.369082674656283</c:v>
                </c:pt>
                <c:pt idx="522">
                  <c:v>-85.473997744556698</c:v>
                </c:pt>
                <c:pt idx="523">
                  <c:v>-85.576557687659403</c:v>
                </c:pt>
                <c:pt idx="524">
                  <c:v>-85.676813927154683</c:v>
                </c:pt>
                <c:pt idx="525">
                  <c:v>-85.774816859589635</c:v>
                </c:pt>
                <c:pt idx="526">
                  <c:v>-85.870615868850194</c:v>
                </c:pt>
                <c:pt idx="527">
                  <c:v>-85.964259340428768</c:v>
                </c:pt>
                <c:pt idx="528">
                  <c:v>-86.055794675931836</c:v>
                </c:pt>
                <c:pt idx="529">
                  <c:v>-86.145268307788086</c:v>
                </c:pt>
                <c:pt idx="530">
                  <c:v>-86.232725714117535</c:v>
                </c:pt>
                <c:pt idx="531">
                  <c:v>-86.318211433727782</c:v>
                </c:pt>
                <c:pt idx="532">
                  <c:v>-86.401769081204591</c:v>
                </c:pt>
                <c:pt idx="533">
                  <c:v>-86.483441362067069</c:v>
                </c:pt>
                <c:pt idx="534">
                  <c:v>-86.563270087959722</c:v>
                </c:pt>
                <c:pt idx="535">
                  <c:v>-86.64129619185681</c:v>
                </c:pt>
                <c:pt idx="536">
                  <c:v>-86.717559743255066</c:v>
                </c:pt>
                <c:pt idx="537">
                  <c:v>-86.792099963334252</c:v>
                </c:pt>
                <c:pt idx="538">
                  <c:v>-86.864955240065939</c:v>
                </c:pt>
                <c:pt idx="539">
                  <c:v>-86.936163143252685</c:v>
                </c:pt>
                <c:pt idx="540">
                  <c:v>-87.00576043948152</c:v>
                </c:pt>
                <c:pt idx="541">
                  <c:v>-87.073783106977672</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87.344279814121023</c:v>
                </c:pt>
                <c:pt idx="1">
                  <c:v>87.071143295598588</c:v>
                </c:pt>
                <c:pt idx="2">
                  <c:v>86.795860797721986</c:v>
                </c:pt>
                <c:pt idx="3">
                  <c:v>86.518408012971335</c:v>
                </c:pt>
                <c:pt idx="4">
                  <c:v>86.238762565573381</c:v>
                </c:pt>
                <c:pt idx="5">
                  <c:v>85.956904100429909</c:v>
                </c:pt>
                <c:pt idx="6">
                  <c:v>85.672814365418631</c:v>
                </c:pt>
                <c:pt idx="7">
                  <c:v>85.386477286393472</c:v>
                </c:pt>
                <c:pt idx="8">
                  <c:v>85.097879034259051</c:v>
                </c:pt>
                <c:pt idx="9">
                  <c:v>84.80700808355337</c:v>
                </c:pt>
                <c:pt idx="10">
                  <c:v>84.513855262036401</c:v>
                </c:pt>
                <c:pt idx="11">
                  <c:v>84.218413790857824</c:v>
                </c:pt>
                <c:pt idx="12">
                  <c:v>83.920679314954526</c:v>
                </c:pt>
                <c:pt idx="13">
                  <c:v>83.620649923413225</c:v>
                </c:pt>
                <c:pt idx="14">
                  <c:v>83.318326159624675</c:v>
                </c:pt>
                <c:pt idx="15">
                  <c:v>83.013711021144701</c:v>
                </c:pt>
                <c:pt idx="16">
                  <c:v>82.70680994927163</c:v>
                </c:pt>
                <c:pt idx="17">
                  <c:v>82.397630808441022</c:v>
                </c:pt>
                <c:pt idx="18">
                  <c:v>82.086183855633209</c:v>
                </c:pt>
                <c:pt idx="19">
                  <c:v>81.772481700071026</c:v>
                </c:pt>
                <c:pt idx="20">
                  <c:v>81.456539253576864</c:v>
                </c:pt>
                <c:pt idx="21">
                  <c:v>81.138373672029402</c:v>
                </c:pt>
                <c:pt idx="22">
                  <c:v>80.818004288438715</c:v>
                </c:pt>
                <c:pt idx="23">
                  <c:v>80.495452538216284</c:v>
                </c:pt>
                <c:pt idx="24">
                  <c:v>80.170741877279639</c:v>
                </c:pt>
                <c:pt idx="25">
                  <c:v>79.843897693672503</c:v>
                </c:pt>
                <c:pt idx="26">
                  <c:v>79.514947213422445</c:v>
                </c:pt>
                <c:pt idx="27">
                  <c:v>79.18391940138666</c:v>
                </c:pt>
                <c:pt idx="28">
                  <c:v>78.850844857852636</c:v>
                </c:pt>
                <c:pt idx="29">
                  <c:v>78.515755711672895</c:v>
                </c:pt>
                <c:pt idx="30">
                  <c:v>78.178685510710721</c:v>
                </c:pt>
                <c:pt idx="31">
                  <c:v>77.839669110366842</c:v>
                </c:pt>
                <c:pt idx="32">
                  <c:v>77.498742560939448</c:v>
                </c:pt>
                <c:pt idx="33">
                  <c:v>77.155942994545811</c:v>
                </c:pt>
                <c:pt idx="34">
                  <c:v>76.811308512303839</c:v>
                </c:pt>
                <c:pt idx="35">
                  <c:v>76.464878072434232</c:v>
                </c:pt>
                <c:pt idx="36">
                  <c:v>76.116691379903017</c:v>
                </c:pt>
                <c:pt idx="37">
                  <c:v>75.766788778178096</c:v>
                </c:pt>
                <c:pt idx="38">
                  <c:v>75.415211143625967</c:v>
                </c:pt>
                <c:pt idx="39">
                  <c:v>75.061999783022358</c:v>
                </c:pt>
                <c:pt idx="40">
                  <c:v>74.707196334599118</c:v>
                </c:pt>
                <c:pt idx="41">
                  <c:v>74.350842672995782</c:v>
                </c:pt>
                <c:pt idx="42">
                  <c:v>73.99298081843466</c:v>
                </c:pt>
                <c:pt idx="43">
                  <c:v>73.633652850380685</c:v>
                </c:pt>
                <c:pt idx="44">
                  <c:v>73.272900825903406</c:v>
                </c:pt>
                <c:pt idx="45">
                  <c:v>72.910766702903814</c:v>
                </c:pt>
                <c:pt idx="46">
                  <c:v>72.547292268328164</c:v>
                </c:pt>
                <c:pt idx="47">
                  <c:v>72.182519071442556</c:v>
                </c:pt>
                <c:pt idx="48">
                  <c:v>71.816488362205533</c:v>
                </c:pt>
                <c:pt idx="49">
                  <c:v>71.44924103473636</c:v>
                </c:pt>
                <c:pt idx="50">
                  <c:v>71.080817575843611</c:v>
                </c:pt>
                <c:pt idx="51">
                  <c:v>70.711258018549245</c:v>
                </c:pt>
                <c:pt idx="52">
                  <c:v>70.340601900513548</c:v>
                </c:pt>
                <c:pt idx="53">
                  <c:v>69.968888227247021</c:v>
                </c:pt>
                <c:pt idx="54">
                  <c:v>69.596155439970687</c:v>
                </c:pt>
                <c:pt idx="55">
                  <c:v>69.222441387971656</c:v>
                </c:pt>
                <c:pt idx="56">
                  <c:v>68.847783305287336</c:v>
                </c:pt>
                <c:pt idx="57">
                  <c:v>68.472217791536977</c:v>
                </c:pt>
                <c:pt idx="58">
                  <c:v>68.095780796715701</c:v>
                </c:pt>
                <c:pt idx="59">
                  <c:v>67.71850760975552</c:v>
                </c:pt>
                <c:pt idx="60">
                  <c:v>67.340432850657862</c:v>
                </c:pt>
                <c:pt idx="61">
                  <c:v>66.961590465996238</c:v>
                </c:pt>
                <c:pt idx="62">
                  <c:v>66.582013727593065</c:v>
                </c:pt>
                <c:pt idx="63">
                  <c:v>66.201735234170116</c:v>
                </c:pt>
                <c:pt idx="64">
                  <c:v>65.820786915781838</c:v>
                </c:pt>
                <c:pt idx="65">
                  <c:v>65.439200040838486</c:v>
                </c:pt>
                <c:pt idx="66">
                  <c:v>65.057005225537367</c:v>
                </c:pt>
                <c:pt idx="67">
                  <c:v>64.674232445521525</c:v>
                </c:pt>
                <c:pt idx="68">
                  <c:v>64.290911049596389</c:v>
                </c:pt>
                <c:pt idx="69">
                  <c:v>63.907069775339174</c:v>
                </c:pt>
                <c:pt idx="70">
                  <c:v>63.522736766444645</c:v>
                </c:pt>
                <c:pt idx="71">
                  <c:v>63.137939591660867</c:v>
                </c:pt>
                <c:pt idx="72">
                  <c:v>62.75270526517243</c:v>
                </c:pt>
                <c:pt idx="73">
                  <c:v>62.367060268301927</c:v>
                </c:pt>
                <c:pt idx="74">
                  <c:v>61.981030572404585</c:v>
                </c:pt>
                <c:pt idx="75">
                  <c:v>61.594641662842008</c:v>
                </c:pt>
                <c:pt idx="76">
                  <c:v>61.20791856392777</c:v>
                </c:pt>
                <c:pt idx="77">
                  <c:v>60.820885864743886</c:v>
                </c:pt>
                <c:pt idx="78">
                  <c:v>60.433567745738259</c:v>
                </c:pt>
                <c:pt idx="79">
                  <c:v>60.04598800601655</c:v>
                </c:pt>
                <c:pt idx="80">
                  <c:v>59.658170091250675</c:v>
                </c:pt>
                <c:pt idx="81">
                  <c:v>59.270137122132539</c:v>
                </c:pt>
                <c:pt idx="82">
                  <c:v>58.881911923306006</c:v>
                </c:pt>
                <c:pt idx="83">
                  <c:v>58.493517052717209</c:v>
                </c:pt>
                <c:pt idx="84">
                  <c:v>58.104974831327837</c:v>
                </c:pt>
                <c:pt idx="85">
                  <c:v>57.71630737313923</c:v>
                </c:pt>
                <c:pt idx="86">
                  <c:v>57.327536615481371</c:v>
                </c:pt>
                <c:pt idx="87">
                  <c:v>56.938684349523015</c:v>
                </c:pt>
                <c:pt idx="88">
                  <c:v>56.549772250961034</c:v>
                </c:pt>
                <c:pt idx="89">
                  <c:v>56.160821910853791</c:v>
                </c:pt>
                <c:pt idx="90">
                  <c:v>55.771854866559195</c:v>
                </c:pt>
                <c:pt idx="91">
                  <c:v>55.382892632745552</c:v>
                </c:pt>
                <c:pt idx="92">
                  <c:v>54.993956732440815</c:v>
                </c:pt>
                <c:pt idx="93">
                  <c:v>54.605068728086053</c:v>
                </c:pt>
                <c:pt idx="94">
                  <c:v>54.216250252561828</c:v>
                </c:pt>
                <c:pt idx="95">
                  <c:v>53.827523040153096</c:v>
                </c:pt>
                <c:pt idx="96">
                  <c:v>53.438908957417148</c:v>
                </c:pt>
                <c:pt idx="97">
                  <c:v>53.050430033919518</c:v>
                </c:pt>
                <c:pt idx="98">
                  <c:v>52.662108492798296</c:v>
                </c:pt>
                <c:pt idx="99">
                  <c:v>52.273966781116748</c:v>
                </c:pt>
                <c:pt idx="100">
                  <c:v>51.886027599959689</c:v>
                </c:pt>
                <c:pt idx="101">
                  <c:v>51.498313934225692</c:v>
                </c:pt>
                <c:pt idx="102">
                  <c:v>51.110849082063766</c:v>
                </c:pt>
                <c:pt idx="103">
                  <c:v>50.723656683897303</c:v>
                </c:pt>
                <c:pt idx="104">
                  <c:v>50.336760750975458</c:v>
                </c:pt>
                <c:pt idx="105">
                  <c:v>49.950185693382309</c:v>
                </c:pt>
                <c:pt idx="106">
                  <c:v>49.563956347433951</c:v>
                </c:pt>
                <c:pt idx="107">
                  <c:v>49.178098002381184</c:v>
                </c:pt>
                <c:pt idx="108">
                  <c:v>48.792636426334383</c:v>
                </c:pt>
                <c:pt idx="109">
                  <c:v>48.40759789131512</c:v>
                </c:pt>
                <c:pt idx="110">
                  <c:v>48.023009197334829</c:v>
                </c:pt>
                <c:pt idx="111">
                  <c:v>47.638897695392586</c:v>
                </c:pt>
                <c:pt idx="112">
                  <c:v>47.255291309274341</c:v>
                </c:pt>
                <c:pt idx="113">
                  <c:v>46.872218556029168</c:v>
                </c:pt>
                <c:pt idx="114">
                  <c:v>46.489708564992029</c:v>
                </c:pt>
                <c:pt idx="115">
                  <c:v>46.107791095207119</c:v>
                </c:pt>
                <c:pt idx="116">
                  <c:v>45.726496551109825</c:v>
                </c:pt>
                <c:pt idx="117">
                  <c:v>45.345855996301864</c:v>
                </c:pt>
                <c:pt idx="118">
                  <c:v>44.965901165262267</c:v>
                </c:pt>
                <c:pt idx="119">
                  <c:v>44.586664472817233</c:v>
                </c:pt>
                <c:pt idx="120">
                  <c:v>44.208179021192421</c:v>
                </c:pt>
                <c:pt idx="121">
                  <c:v>43.830478604462506</c:v>
                </c:pt>
                <c:pt idx="122">
                  <c:v>43.453597710208705</c:v>
                </c:pt>
                <c:pt idx="123">
                  <c:v>43.077571518190574</c:v>
                </c:pt>
                <c:pt idx="124">
                  <c:v>42.702435895834874</c:v>
                </c:pt>
                <c:pt idx="125">
                  <c:v>42.328227390346562</c:v>
                </c:pt>
                <c:pt idx="126">
                  <c:v>41.954983217240944</c:v>
                </c:pt>
                <c:pt idx="127">
                  <c:v>41.582741245106618</c:v>
                </c:pt>
                <c:pt idx="128">
                  <c:v>41.211539976406122</c:v>
                </c:pt>
                <c:pt idx="129">
                  <c:v>40.841418524130376</c:v>
                </c:pt>
                <c:pt idx="130">
                  <c:v>40.472416584135559</c:v>
                </c:pt>
                <c:pt idx="131">
                  <c:v>40.104574402996775</c:v>
                </c:pt>
                <c:pt idx="132">
                  <c:v>39.737932741233422</c:v>
                </c:pt>
                <c:pt idx="133">
                  <c:v>39.372532831775537</c:v>
                </c:pt>
                <c:pt idx="134">
                  <c:v>39.008416333563794</c:v>
                </c:pt>
                <c:pt idx="135">
                  <c:v>38.645625280198182</c:v>
                </c:pt>
                <c:pt idx="136">
                  <c:v>38.284202023582125</c:v>
                </c:pt>
                <c:pt idx="137">
                  <c:v>37.924189172534113</c:v>
                </c:pt>
                <c:pt idx="138">
                  <c:v>37.565629526381358</c:v>
                </c:pt>
                <c:pt idx="139">
                  <c:v>37.208566003580501</c:v>
                </c:pt>
                <c:pt idx="140">
                  <c:v>36.853041565458106</c:v>
                </c:pt>
                <c:pt idx="141">
                  <c:v>36.499099135202513</c:v>
                </c:pt>
                <c:pt idx="142">
                  <c:v>36.146781512291028</c:v>
                </c:pt>
                <c:pt idx="143">
                  <c:v>35.79613128258039</c:v>
                </c:pt>
                <c:pt idx="144">
                  <c:v>35.447190724342327</c:v>
                </c:pt>
                <c:pt idx="145">
                  <c:v>35.1000017105791</c:v>
                </c:pt>
                <c:pt idx="146">
                  <c:v>34.754605608004368</c:v>
                </c:pt>
                <c:pt idx="147">
                  <c:v>34.411043173128746</c:v>
                </c:pt>
                <c:pt idx="148">
                  <c:v>34.069354445943439</c:v>
                </c:pt>
                <c:pt idx="149">
                  <c:v>33.729578641742449</c:v>
                </c:pt>
                <c:pt idx="150">
                  <c:v>33.391754041675313</c:v>
                </c:pt>
                <c:pt idx="151">
                  <c:v>33.055917882664673</c:v>
                </c:pt>
                <c:pt idx="152">
                  <c:v>32.722106247365481</c:v>
                </c:pt>
                <c:pt idx="153">
                  <c:v>32.39035395487646</c:v>
                </c:pt>
                <c:pt idx="154">
                  <c:v>32.060694452944375</c:v>
                </c:pt>
                <c:pt idx="155">
                  <c:v>31.733159712425113</c:v>
                </c:pt>
                <c:pt idx="156">
                  <c:v>31.407780124778593</c:v>
                </c:pt>
                <c:pt idx="157">
                  <c:v>31.084584403382387</c:v>
                </c:pt>
                <c:pt idx="158">
                  <c:v>30.763599489446996</c:v>
                </c:pt>
                <c:pt idx="159">
                  <c:v>30.444850463302515</c:v>
                </c:pt>
                <c:pt idx="160">
                  <c:v>30.128360461807727</c:v>
                </c:pt>
                <c:pt idx="161">
                  <c:v>29.81415060259987</c:v>
                </c:pt>
                <c:pt idx="162">
                  <c:v>29.502239915864607</c:v>
                </c:pt>
                <c:pt idx="163">
                  <c:v>29.192645284256216</c:v>
                </c:pt>
                <c:pt idx="164">
                  <c:v>28.885381391538942</c:v>
                </c:pt>
                <c:pt idx="165">
                  <c:v>28.580460680455445</c:v>
                </c:pt>
                <c:pt idx="166">
                  <c:v>28.277893320253828</c:v>
                </c:pt>
                <c:pt idx="167">
                  <c:v>27.97768718422553</c:v>
                </c:pt>
                <c:pt idx="168">
                  <c:v>27.679847837520274</c:v>
                </c:pt>
                <c:pt idx="169">
                  <c:v>27.384378535417113</c:v>
                </c:pt>
                <c:pt idx="170">
                  <c:v>27.091280232136402</c:v>
                </c:pt>
                <c:pt idx="171">
                  <c:v>26.800551600187617</c:v>
                </c:pt>
                <c:pt idx="172">
                  <c:v>26.512189060153059</c:v>
                </c:pt>
                <c:pt idx="173">
                  <c:v>26.226186820717725</c:v>
                </c:pt>
                <c:pt idx="174">
                  <c:v>25.942536928667156</c:v>
                </c:pt>
                <c:pt idx="175">
                  <c:v>25.661229328492496</c:v>
                </c:pt>
                <c:pt idx="176">
                  <c:v>25.382251931161669</c:v>
                </c:pt>
                <c:pt idx="177">
                  <c:v>25.10559069154802</c:v>
                </c:pt>
                <c:pt idx="178">
                  <c:v>24.831229693938347</c:v>
                </c:pt>
                <c:pt idx="179">
                  <c:v>24.559151244992613</c:v>
                </c:pt>
                <c:pt idx="180">
                  <c:v>24.289335973476838</c:v>
                </c:pt>
                <c:pt idx="181">
                  <c:v>24.021762936054003</c:v>
                </c:pt>
                <c:pt idx="182">
                  <c:v>23.756409728391539</c:v>
                </c:pt>
                <c:pt idx="183">
                  <c:v>23.493252600823347</c:v>
                </c:pt>
                <c:pt idx="184">
                  <c:v>23.232266577797063</c:v>
                </c:pt>
                <c:pt idx="185">
                  <c:v>22.973425580335174</c:v>
                </c:pt>
                <c:pt idx="186">
                  <c:v>22.716702550749922</c:v>
                </c:pt>
                <c:pt idx="187">
                  <c:v>22.462069578865957</c:v>
                </c:pt>
                <c:pt idx="188">
                  <c:v>22.209498029028193</c:v>
                </c:pt>
                <c:pt idx="189">
                  <c:v>21.958958667207042</c:v>
                </c:pt>
                <c:pt idx="190">
                  <c:v>21.710421787540859</c:v>
                </c:pt>
                <c:pt idx="191">
                  <c:v>21.463857337705097</c:v>
                </c:pt>
                <c:pt idx="192">
                  <c:v>21.219235042534489</c:v>
                </c:pt>
                <c:pt idx="193">
                  <c:v>20.976524525375893</c:v>
                </c:pt>
                <c:pt idx="194">
                  <c:v>20.735695426697749</c:v>
                </c:pt>
                <c:pt idx="195">
                  <c:v>20.496717519531053</c:v>
                </c:pt>
                <c:pt idx="196">
                  <c:v>20.259560821368151</c:v>
                </c:pt>
                <c:pt idx="197">
                  <c:v>20.024195702196657</c:v>
                </c:pt>
                <c:pt idx="198">
                  <c:v>19.790592988393012</c:v>
                </c:pt>
                <c:pt idx="199">
                  <c:v>19.558724062247862</c:v>
                </c:pt>
                <c:pt idx="200">
                  <c:v>19.328560956941406</c:v>
                </c:pt>
                <c:pt idx="201">
                  <c:v>19.100076446827828</c:v>
                </c:pt>
                <c:pt idx="202">
                  <c:v>18.873244132927308</c:v>
                </c:pt>
                <c:pt idx="203">
                  <c:v>18.64803852356091</c:v>
                </c:pt>
                <c:pt idx="204">
                  <c:v>18.424435110094521</c:v>
                </c:pt>
                <c:pt idx="205">
                  <c:v>18.20241043778713</c:v>
                </c:pt>
                <c:pt idx="206">
                  <c:v>17.98194217176426</c:v>
                </c:pt>
                <c:pt idx="207">
                  <c:v>17.763009158157345</c:v>
                </c:pt>
                <c:pt idx="208">
                  <c:v>17.545591480467785</c:v>
                </c:pt>
                <c:pt idx="209">
                  <c:v>17.329670511227228</c:v>
                </c:pt>
                <c:pt idx="210">
                  <c:v>17.115228959037619</c:v>
                </c:pt>
                <c:pt idx="211">
                  <c:v>16.90225091107942</c:v>
                </c:pt>
                <c:pt idx="212">
                  <c:v>16.690721871180813</c:v>
                </c:pt>
                <c:pt idx="213">
                  <c:v>16.480628793541307</c:v>
                </c:pt>
                <c:pt idx="214">
                  <c:v>16.271960112202844</c:v>
                </c:pt>
                <c:pt idx="215">
                  <c:v>16.064705766352407</c:v>
                </c:pt>
                <c:pt idx="216">
                  <c:v>15.858857221540319</c:v>
                </c:pt>
                <c:pt idx="217">
                  <c:v>15.654407486882498</c:v>
                </c:pt>
                <c:pt idx="218">
                  <c:v>15.451351128311487</c:v>
                </c:pt>
                <c:pt idx="219">
                  <c:v>15.249684277923317</c:v>
                </c:pt>
                <c:pt idx="220">
                  <c:v>15.049404639459485</c:v>
                </c:pt>
                <c:pt idx="221">
                  <c:v>14.850511489946996</c:v>
                </c:pt>
                <c:pt idx="222">
                  <c:v>14.653005677506055</c:v>
                </c:pt>
                <c:pt idx="223">
                  <c:v>14.456889615320074</c:v>
                </c:pt>
                <c:pt idx="224">
                  <c:v>14.262167271749966</c:v>
                </c:pt>
                <c:pt idx="225">
                  <c:v>14.068844156558436</c:v>
                </c:pt>
                <c:pt idx="226">
                  <c:v>13.876927303198496</c:v>
                </c:pt>
                <c:pt idx="227">
                  <c:v>13.686425247106389</c:v>
                </c:pt>
                <c:pt idx="228">
                  <c:v>13.497347999929284</c:v>
                </c:pt>
                <c:pt idx="229">
                  <c:v>13.309707019605447</c:v>
                </c:pt>
                <c:pt idx="230">
                  <c:v>13.123515176209938</c:v>
                </c:pt>
                <c:pt idx="231">
                  <c:v>12.938786713470192</c:v>
                </c:pt>
                <c:pt idx="232">
                  <c:v>12.755537205850548</c:v>
                </c:pt>
                <c:pt idx="233">
                  <c:v>12.573783511108466</c:v>
                </c:pt>
                <c:pt idx="234">
                  <c:v>12.393543718219711</c:v>
                </c:pt>
                <c:pt idx="235">
                  <c:v>12.214837090578843</c:v>
                </c:pt>
                <c:pt idx="236">
                  <c:v>12.037684004386817</c:v>
                </c:pt>
                <c:pt idx="237">
                  <c:v>11.862105882148693</c:v>
                </c:pt>
                <c:pt idx="238">
                  <c:v>11.688125121218878</c:v>
                </c:pt>
                <c:pt idx="239">
                  <c:v>11.515765017348158</c:v>
                </c:pt>
                <c:pt idx="240">
                  <c:v>11.345049683210725</c:v>
                </c:pt>
                <c:pt idx="241">
                  <c:v>11.176003961912279</c:v>
                </c:pt>
                <c:pt idx="242">
                  <c:v>11.008653335512655</c:v>
                </c:pt>
                <c:pt idx="243">
                  <c:v>10.843023828625462</c:v>
                </c:pt>
                <c:pt idx="244">
                  <c:v>10.679141907197279</c:v>
                </c:pt>
                <c:pt idx="245">
                  <c:v>10.517034372606402</c:v>
                </c:pt>
                <c:pt idx="246">
                  <c:v>10.356728251265526</c:v>
                </c:pt>
                <c:pt idx="247">
                  <c:v>10.198250679955507</c:v>
                </c:pt>
                <c:pt idx="248">
                  <c:v>10.04162878716923</c:v>
                </c:pt>
                <c:pt idx="249">
                  <c:v>9.8868895707884228</c:v>
                </c:pt>
                <c:pt idx="250">
                  <c:v>9.7340597724717348</c:v>
                </c:pt>
                <c:pt idx="251">
                  <c:v>9.5831657491790434</c:v>
                </c:pt>
                <c:pt idx="252">
                  <c:v>9.4342333423087599</c:v>
                </c:pt>
                <c:pt idx="253">
                  <c:v>9.2872877449743783</c:v>
                </c:pt>
                <c:pt idx="254">
                  <c:v>9.1423533679910172</c:v>
                </c:pt>
                <c:pt idx="255">
                  <c:v>8.9994537051897812</c:v>
                </c:pt>
                <c:pt idx="256">
                  <c:v>8.8586111987139819</c:v>
                </c:pt>
                <c:pt idx="257">
                  <c:v>8.7198471049892419</c:v>
                </c:pt>
                <c:pt idx="258">
                  <c:v>8.583181362087009</c:v>
                </c:pt>
                <c:pt idx="259">
                  <c:v>8.4486324592244024</c:v>
                </c:pt>
                <c:pt idx="260">
                  <c:v>8.3162173091587359</c:v>
                </c:pt>
                <c:pt idx="261">
                  <c:v>8.185951124242008</c:v>
                </c:pt>
                <c:pt idx="262">
                  <c:v>8.0578472968997144</c:v>
                </c:pt>
                <c:pt idx="263">
                  <c:v>7.9319172852884527</c:v>
                </c:pt>
                <c:pt idx="264">
                  <c:v>7.8081705048660899</c:v>
                </c:pt>
                <c:pt idx="265">
                  <c:v>7.6866142265804207</c:v>
                </c:pt>
                <c:pt idx="266">
                  <c:v>7.5672534823433768</c:v>
                </c:pt>
                <c:pt idx="267">
                  <c:v>7.4500909784110902</c:v>
                </c:pt>
                <c:pt idx="268">
                  <c:v>7.3351270172318292</c:v>
                </c:pt>
                <c:pt idx="269">
                  <c:v>7.2223594282635855</c:v>
                </c:pt>
                <c:pt idx="270">
                  <c:v>7.1117835081873064</c:v>
                </c:pt>
                <c:pt idx="271">
                  <c:v>7.0033919708681571</c:v>
                </c:pt>
                <c:pt idx="272">
                  <c:v>6.8971749073319524</c:v>
                </c:pt>
                <c:pt idx="273">
                  <c:v>6.7931197559373473</c:v>
                </c:pt>
                <c:pt idx="274">
                  <c:v>6.6912112828375996</c:v>
                </c:pt>
                <c:pt idx="275">
                  <c:v>6.591431572732537</c:v>
                </c:pt>
                <c:pt idx="276">
                  <c:v>6.4937600298233891</c:v>
                </c:pt>
                <c:pt idx="277">
                  <c:v>6.3981733887935919</c:v>
                </c:pt>
                <c:pt idx="278">
                  <c:v>6.3046457355548675</c:v>
                </c:pt>
                <c:pt idx="279">
                  <c:v>6.2131485374158082</c:v>
                </c:pt>
                <c:pt idx="280">
                  <c:v>6.1236506822568035</c:v>
                </c:pt>
                <c:pt idx="281">
                  <c:v>6.0361185262251009</c:v>
                </c:pt>
                <c:pt idx="282">
                  <c:v>5.9505159494059541</c:v>
                </c:pt>
                <c:pt idx="283">
                  <c:v>5.8668044188712365</c:v>
                </c:pt>
                <c:pt idx="284">
                  <c:v>5.7849430584671833</c:v>
                </c:pt>
                <c:pt idx="285">
                  <c:v>5.7048887246672964</c:v>
                </c:pt>
                <c:pt idx="286">
                  <c:v>5.6265960877961421</c:v>
                </c:pt>
                <c:pt idx="287">
                  <c:v>5.5500177179148888</c:v>
                </c:pt>
                <c:pt idx="288">
                  <c:v>5.4751041746554163</c:v>
                </c:pt>
                <c:pt idx="289">
                  <c:v>5.4018041003007227</c:v>
                </c:pt>
                <c:pt idx="290">
                  <c:v>5.330064315416859</c:v>
                </c:pt>
                <c:pt idx="291">
                  <c:v>5.2598299163746054</c:v>
                </c:pt>
                <c:pt idx="292">
                  <c:v>5.191044374122729</c:v>
                </c:pt>
                <c:pt idx="293">
                  <c:v>5.1236496336184896</c:v>
                </c:pt>
                <c:pt idx="294">
                  <c:v>5.0575862133633631</c:v>
                </c:pt>
                <c:pt idx="295">
                  <c:v>4.992793304542805</c:v>
                </c:pt>
                <c:pt idx="296">
                  <c:v>4.9292088693225908</c:v>
                </c:pt>
                <c:pt idx="297">
                  <c:v>4.866769737912132</c:v>
                </c:pt>
                <c:pt idx="298">
                  <c:v>4.8054117040640367</c:v>
                </c:pt>
                <c:pt idx="299">
                  <c:v>4.7450696187423409</c:v>
                </c:pt>
                <c:pt idx="300">
                  <c:v>4.6856774817505844</c:v>
                </c:pt>
                <c:pt idx="301">
                  <c:v>4.6271685311744006</c:v>
                </c:pt>
                <c:pt idx="302">
                  <c:v>4.5694753305539066</c:v>
                </c:pt>
                <c:pt idx="303">
                  <c:v>4.5125298537558507</c:v>
                </c:pt>
                <c:pt idx="304">
                  <c:v>4.4562635675777393</c:v>
                </c:pt>
                <c:pt idx="305">
                  <c:v>4.4006075121598709</c:v>
                </c:pt>
                <c:pt idx="306">
                  <c:v>4.3454923793405129</c:v>
                </c:pt>
                <c:pt idx="307">
                  <c:v>4.2908485891254919</c:v>
                </c:pt>
                <c:pt idx="308">
                  <c:v>4.2366063644893863</c:v>
                </c:pt>
                <c:pt idx="309">
                  <c:v>4.1826958047584286</c:v>
                </c:pt>
                <c:pt idx="310">
                  <c:v>4.1290469578574021</c:v>
                </c:pt>
                <c:pt idx="311">
                  <c:v>4.0755898917271791</c:v>
                </c:pt>
                <c:pt idx="312">
                  <c:v>4.0222547652380856</c:v>
                </c:pt>
                <c:pt idx="313">
                  <c:v>3.9689718989408043</c:v>
                </c:pt>
                <c:pt idx="314">
                  <c:v>3.9156718460032658</c:v>
                </c:pt>
                <c:pt idx="315">
                  <c:v>3.8622854636826025</c:v>
                </c:pt>
                <c:pt idx="316">
                  <c:v>3.8087439856831109</c:v>
                </c:pt>
                <c:pt idx="317">
                  <c:v>3.7549790957348068</c:v>
                </c:pt>
                <c:pt idx="318">
                  <c:v>3.7009230027196205</c:v>
                </c:pt>
                <c:pt idx="319">
                  <c:v>3.6465085176449321</c:v>
                </c:pt>
                <c:pt idx="320">
                  <c:v>3.591669132743351</c:v>
                </c:pt>
                <c:pt idx="321">
                  <c:v>3.5363391029432085</c:v>
                </c:pt>
                <c:pt idx="322">
                  <c:v>3.4804535299178512</c:v>
                </c:pt>
                <c:pt idx="323">
                  <c:v>3.4239484488826131</c:v>
                </c:pt>
                <c:pt idx="324">
                  <c:v>3.366760918258787</c:v>
                </c:pt>
                <c:pt idx="325">
                  <c:v>3.3088291122783486</c:v>
                </c:pt>
                <c:pt idx="326">
                  <c:v>3.2500924165453431</c:v>
                </c:pt>
                <c:pt idx="327">
                  <c:v>3.19049152651667</c:v>
                </c:pt>
                <c:pt idx="328">
                  <c:v>3.1299685488035367</c:v>
                </c:pt>
                <c:pt idx="329">
                  <c:v>3.0684671051348991</c:v>
                </c:pt>
                <c:pt idx="330">
                  <c:v>3.0059324387621444</c:v>
                </c:pt>
                <c:pt idx="331">
                  <c:v>2.9423115230209724</c:v>
                </c:pt>
                <c:pt idx="332">
                  <c:v>2.8775531717061211</c:v>
                </c:pt>
                <c:pt idx="333">
                  <c:v>2.8116081508523632</c:v>
                </c:pt>
                <c:pt idx="334">
                  <c:v>2.7444292914578905</c:v>
                </c:pt>
                <c:pt idx="335">
                  <c:v>2.6759716026326421</c:v>
                </c:pt>
                <c:pt idx="336">
                  <c:v>2.6061923846001638</c:v>
                </c:pt>
                <c:pt idx="337">
                  <c:v>2.5350513409403499</c:v>
                </c:pt>
                <c:pt idx="338">
                  <c:v>2.462510689417523</c:v>
                </c:pt>
                <c:pt idx="339">
                  <c:v>2.3885352707081564</c:v>
                </c:pt>
                <c:pt idx="340">
                  <c:v>2.3130926543163817</c:v>
                </c:pt>
                <c:pt idx="341">
                  <c:v>2.2361532409494926</c:v>
                </c:pt>
                <c:pt idx="342">
                  <c:v>2.1576903606194007</c:v>
                </c:pt>
                <c:pt idx="343">
                  <c:v>2.077680365734726</c:v>
                </c:pt>
                <c:pt idx="344">
                  <c:v>1.9961027184623892</c:v>
                </c:pt>
                <c:pt idx="345">
                  <c:v>1.9129400716579514</c:v>
                </c:pt>
                <c:pt idx="346">
                  <c:v>1.8281783426927989</c:v>
                </c:pt>
                <c:pt idx="347">
                  <c:v>1.7418067795475416</c:v>
                </c:pt>
                <c:pt idx="348">
                  <c:v>1.6538180185903593</c:v>
                </c:pt>
                <c:pt idx="349">
                  <c:v>1.564208133511811</c:v>
                </c:pt>
                <c:pt idx="350">
                  <c:v>1.4729766749564428</c:v>
                </c:pt>
                <c:pt idx="351">
                  <c:v>1.380126700457174</c:v>
                </c:pt>
                <c:pt idx="352">
                  <c:v>1.2856647943564379</c:v>
                </c:pt>
                <c:pt idx="353">
                  <c:v>1.1896010774760448</c:v>
                </c:pt>
                <c:pt idx="354">
                  <c:v>1.0919492063788785</c:v>
                </c:pt>
                <c:pt idx="355">
                  <c:v>0.9927263621494391</c:v>
                </c:pt>
                <c:pt idx="356">
                  <c:v>0.89195322870208438</c:v>
                </c:pt>
                <c:pt idx="357">
                  <c:v>0.78965396070513716</c:v>
                </c:pt>
                <c:pt idx="358">
                  <c:v>0.68585614128984385</c:v>
                </c:pt>
                <c:pt idx="359">
                  <c:v>0.58059072978430037</c:v>
                </c:pt>
                <c:pt idx="360">
                  <c:v>0.47389199977970808</c:v>
                </c:pt>
                <c:pt idx="361">
                  <c:v>0.3657974679021907</c:v>
                </c:pt>
                <c:pt idx="362">
                  <c:v>0.25634781371042159</c:v>
                </c:pt>
                <c:pt idx="363">
                  <c:v>0.14558679119331586</c:v>
                </c:pt>
                <c:pt idx="364">
                  <c:v>3.3561132373666792E-2</c:v>
                </c:pt>
                <c:pt idx="365">
                  <c:v>-7.9679556444951311E-2</c:v>
                </c:pt>
                <c:pt idx="366">
                  <c:v>-0.19408290523096242</c:v>
                </c:pt>
                <c:pt idx="367">
                  <c:v>-0.30959389700855</c:v>
                </c:pt>
                <c:pt idx="368">
                  <c:v>-0.42615499030358545</c:v>
                </c:pt>
                <c:pt idx="369">
                  <c:v>-0.54370624668470291</c:v>
                </c:pt>
                <c:pt idx="370">
                  <c:v>-0.66218546284681812</c:v>
                </c:pt>
                <c:pt idx="371">
                  <c:v>-0.78152830670519269</c:v>
                </c:pt>
                <c:pt idx="372">
                  <c:v>-0.90166845698969944</c:v>
                </c:pt>
                <c:pt idx="373">
                  <c:v>-1.0225377458617613</c:v>
                </c:pt>
                <c:pt idx="374">
                  <c:v>-1.144066304107324</c:v>
                </c:pt>
                <c:pt idx="375">
                  <c:v>-1.2661827084969817</c:v>
                </c:pt>
                <c:pt idx="376">
                  <c:v>-1.388814130940488</c:v>
                </c:pt>
                <c:pt idx="377">
                  <c:v>-1.5118864890993888</c:v>
                </c:pt>
                <c:pt idx="378">
                  <c:v>-1.6353245981623157</c:v>
                </c:pt>
                <c:pt idx="379">
                  <c:v>-1.7590523235169226</c:v>
                </c:pt>
                <c:pt idx="380">
                  <c:v>-1.8829927340896555</c:v>
                </c:pt>
                <c:pt idx="381">
                  <c:v>-2.0070682561511481</c:v>
                </c:pt>
                <c:pt idx="382">
                  <c:v>-2.1312008274086645</c:v>
                </c:pt>
                <c:pt idx="383">
                  <c:v>-2.2553120512298936</c:v>
                </c:pt>
                <c:pt idx="384">
                  <c:v>-2.379323350852566</c:v>
                </c:pt>
                <c:pt idx="385">
                  <c:v>-2.5031561234456738</c:v>
                </c:pt>
                <c:pt idx="386">
                  <c:v>-2.6267318938897333</c:v>
                </c:pt>
                <c:pt idx="387">
                  <c:v>-2.7499724681394744</c:v>
                </c:pt>
                <c:pt idx="388">
                  <c:v>-2.8728000860228753</c:v>
                </c:pt>
                <c:pt idx="389">
                  <c:v>-2.9951375733160863</c:v>
                </c:pt>
                <c:pt idx="390">
                  <c:v>-3.1169084929122111</c:v>
                </c:pt>
                <c:pt idx="391">
                  <c:v>-3.2380372948769254</c:v>
                </c:pt>
                <c:pt idx="392">
                  <c:v>-3.358449465153897</c:v>
                </c:pt>
                <c:pt idx="393">
                  <c:v>-3.4780716726513461</c:v>
                </c:pt>
                <c:pt idx="394">
                  <c:v>-3.5968319144025003</c:v>
                </c:pt>
                <c:pt idx="395">
                  <c:v>-3.7146596584589888</c:v>
                </c:pt>
                <c:pt idx="396">
                  <c:v>-3.831485984137124</c:v>
                </c:pt>
                <c:pt idx="397">
                  <c:v>-3.9472437191974081</c:v>
                </c:pt>
                <c:pt idx="398">
                  <c:v>-4.0618675735066123</c:v>
                </c:pt>
                <c:pt idx="399">
                  <c:v>-4.1752942686945049</c:v>
                </c:pt>
                <c:pt idx="400">
                  <c:v>-4.2874626632912127</c:v>
                </c:pt>
                <c:pt idx="401">
                  <c:v>-4.3983138728051072</c:v>
                </c:pt>
                <c:pt idx="402">
                  <c:v>-4.5077913841838271</c:v>
                </c:pt>
                <c:pt idx="403">
                  <c:v>-4.6158411640906545</c:v>
                </c:pt>
                <c:pt idx="404">
                  <c:v>-4.7224117604193614</c:v>
                </c:pt>
                <c:pt idx="405">
                  <c:v>-4.8274543964838115</c:v>
                </c:pt>
                <c:pt idx="406">
                  <c:v>-4.930923057320947</c:v>
                </c:pt>
                <c:pt idx="407">
                  <c:v>-5.0327745675763769</c:v>
                </c:pt>
                <c:pt idx="408">
                  <c:v>-5.132968660465699</c:v>
                </c:pt>
                <c:pt idx="409">
                  <c:v>-5.2314680373504174</c:v>
                </c:pt>
                <c:pt idx="410">
                  <c:v>-5.328238417508647</c:v>
                </c:pt>
                <c:pt idx="411">
                  <c:v>-5.4232485777434212</c:v>
                </c:pt>
                <c:pt idx="412">
                  <c:v>-5.5164703815311622</c:v>
                </c:pt>
                <c:pt idx="413">
                  <c:v>-5.6078787974842808</c:v>
                </c:pt>
                <c:pt idx="414">
                  <c:v>-5.6974519069764051</c:v>
                </c:pt>
                <c:pt idx="415">
                  <c:v>-5.7851709008616146</c:v>
                </c:pt>
                <c:pt idx="416">
                  <c:v>-5.8710200652981213</c:v>
                </c:pt>
                <c:pt idx="417">
                  <c:v>-5.9549867567739021</c:v>
                </c:pt>
                <c:pt idx="418">
                  <c:v>-6.0370613665172757</c:v>
                </c:pt>
                <c:pt idx="419">
                  <c:v>-6.1172372745570236</c:v>
                </c:pt>
                <c:pt idx="420">
                  <c:v>-6.195510793780354</c:v>
                </c:pt>
                <c:pt idx="421">
                  <c:v>-6.2718811044137093</c:v>
                </c:pt>
                <c:pt idx="422">
                  <c:v>-6.3463501794243493</c:v>
                </c:pt>
                <c:pt idx="423">
                  <c:v>-6.418922701405771</c:v>
                </c:pt>
                <c:pt idx="424">
                  <c:v>-6.4896059715741483</c:v>
                </c:pt>
                <c:pt idx="425">
                  <c:v>-6.5584098115477758</c:v>
                </c:pt>
                <c:pt idx="426">
                  <c:v>-6.6253464586302311</c:v>
                </c:pt>
                <c:pt idx="427">
                  <c:v>-6.6904304553506329</c:v>
                </c:pt>
                <c:pt idx="428">
                  <c:v>-6.7536785340376255</c:v>
                </c:pt>
                <c:pt idx="429">
                  <c:v>-6.815109497221437</c:v>
                </c:pt>
                <c:pt idx="430">
                  <c:v>-6.8747440946652674</c:v>
                </c:pt>
                <c:pt idx="431">
                  <c:v>-6.9326048978213688</c:v>
                </c:pt>
                <c:pt idx="432">
                  <c:v>-6.9887161725017455</c:v>
                </c:pt>
                <c:pt idx="433">
                  <c:v>-7.0431037505292444</c:v>
                </c:pt>
                <c:pt idx="434">
                  <c:v>-7.0957949011125834</c:v>
                </c:pt>
                <c:pt idx="435">
                  <c:v>-7.1468182026530611</c:v>
                </c:pt>
                <c:pt idx="436">
                  <c:v>-7.1962034156563313</c:v>
                </c:pt>
                <c:pt idx="437">
                  <c:v>-7.2439813573752527</c:v>
                </c:pt>
                <c:pt idx="438">
                  <c:v>-7.2901837787642414</c:v>
                </c:pt>
                <c:pt idx="439">
                  <c:v>-7.3348432442778417</c:v>
                </c:pt>
                <c:pt idx="440">
                  <c:v>-7.3779930149892605</c:v>
                </c:pt>
                <c:pt idx="441">
                  <c:v>-7.4196669354555258</c:v>
                </c:pt>
                <c:pt idx="442">
                  <c:v>-7.4598993246975915</c:v>
                </c:pt>
                <c:pt idx="443">
                  <c:v>-7.4987248716135779</c:v>
                </c:pt>
                <c:pt idx="444">
                  <c:v>-7.5361785350863304</c:v>
                </c:pt>
                <c:pt idx="445">
                  <c:v>-7.5722954489994763</c:v>
                </c:pt>
                <c:pt idx="446">
                  <c:v>-7.6071108323206289</c:v>
                </c:pt>
                <c:pt idx="447">
                  <c:v>-7.6406599043694001</c:v>
                </c:pt>
                <c:pt idx="448">
                  <c:v>-7.6729778053377427</c:v>
                </c:pt>
                <c:pt idx="449">
                  <c:v>-7.7040995220941024</c:v>
                </c:pt>
                <c:pt idx="450">
                  <c:v>-7.7340598192587038</c:v>
                </c:pt>
                <c:pt idx="451">
                  <c:v>-7.7628931755094648</c:v>
                </c:pt>
                <c:pt idx="452">
                  <c:v>-7.7906337250400046</c:v>
                </c:pt>
                <c:pt idx="453">
                  <c:v>-7.8173152040685316</c:v>
                </c:pt>
                <c:pt idx="454">
                  <c:v>-7.8429709022699274</c:v>
                </c:pt>
                <c:pt idx="455">
                  <c:v>-7.8676336189815474</c:v>
                </c:pt>
                <c:pt idx="456">
                  <c:v>-7.891335624017886</c:v>
                </c:pt>
                <c:pt idx="457">
                  <c:v>-7.9141086229123729</c:v>
                </c:pt>
                <c:pt idx="458">
                  <c:v>-7.9359837263944275</c:v>
                </c:pt>
                <c:pt idx="459">
                  <c:v>-7.9569914238999662</c:v>
                </c:pt>
                <c:pt idx="460">
                  <c:v>-7.9771615609082573</c:v>
                </c:pt>
                <c:pt idx="461">
                  <c:v>-7.9965233198911729</c:v>
                </c:pt>
                <c:pt idx="462">
                  <c:v>-8.015105204663314</c:v>
                </c:pt>
                <c:pt idx="463">
                  <c:v>-8.032935027917139</c:v>
                </c:pt>
                <c:pt idx="464">
                  <c:v>-8.0500399017302016</c:v>
                </c:pt>
                <c:pt idx="465">
                  <c:v>-8.0664462308355738</c:v>
                </c:pt>
                <c:pt idx="466">
                  <c:v>-8.0821797084499316</c:v>
                </c:pt>
                <c:pt idx="467">
                  <c:v>-8.0972653144574949</c:v>
                </c:pt>
                <c:pt idx="468">
                  <c:v>-8.1117273157575696</c:v>
                </c:pt>
                <c:pt idx="469">
                  <c:v>-8.1255892685875786</c:v>
                </c:pt>
                <c:pt idx="470">
                  <c:v>-8.1388740226417298</c:v>
                </c:pt>
                <c:pt idx="471">
                  <c:v>-8.1516037268136436</c:v>
                </c:pt>
                <c:pt idx="472">
                  <c:v>-8.1637998364002211</c:v>
                </c:pt>
                <c:pt idx="473">
                  <c:v>-8.1754831216107196</c:v>
                </c:pt>
                <c:pt idx="474">
                  <c:v>-8.1866736772350031</c:v>
                </c:pt>
                <c:pt idx="475">
                  <c:v>-8.1973909333335353</c:v>
                </c:pt>
                <c:pt idx="476">
                  <c:v>-8.2076536668195654</c:v>
                </c:pt>
                <c:pt idx="477">
                  <c:v>-8.2174800138122812</c:v>
                </c:pt>
                <c:pt idx="478">
                  <c:v>-8.2268874826497758</c:v>
                </c:pt>
                <c:pt idx="479">
                  <c:v>-8.2358929674563441</c:v>
                </c:pt>
                <c:pt idx="480">
                  <c:v>-8.2445127621669716</c:v>
                </c:pt>
                <c:pt idx="481">
                  <c:v>-8.2527625749222047</c:v>
                </c:pt>
                <c:pt idx="482">
                  <c:v>-8.2606575427491062</c:v>
                </c:pt>
                <c:pt idx="483">
                  <c:v>-8.2682122464544108</c:v>
                </c:pt>
                <c:pt idx="484">
                  <c:v>-8.2754407256625111</c:v>
                </c:pt>
                <c:pt idx="485">
                  <c:v>-8.2823564939345768</c:v>
                </c:pt>
                <c:pt idx="486">
                  <c:v>-8.2889725539125116</c:v>
                </c:pt>
                <c:pt idx="487">
                  <c:v>-8.2953014124392563</c:v>
                </c:pt>
                <c:pt idx="488">
                  <c:v>-8.301355095607839</c:v>
                </c:pt>
                <c:pt idx="489">
                  <c:v>-8.3071451636980882</c:v>
                </c:pt>
                <c:pt idx="490">
                  <c:v>-8.3126827259685001</c:v>
                </c:pt>
                <c:pt idx="491">
                  <c:v>-8.3179784552662568</c:v>
                </c:pt>
                <c:pt idx="492">
                  <c:v>-8.3230426024323396</c:v>
                </c:pt>
                <c:pt idx="493">
                  <c:v>-8.3278850104737163</c:v>
                </c:pt>
                <c:pt idx="494">
                  <c:v>-8.3325151284842534</c:v>
                </c:pt>
                <c:pt idx="495">
                  <c:v>-8.3369420252950341</c:v>
                </c:pt>
                <c:pt idx="496">
                  <c:v>-8.3411744028390338</c:v>
                </c:pt>
                <c:pt idx="497">
                  <c:v>-8.3452206092183872</c:v>
                </c:pt>
                <c:pt idx="498">
                  <c:v>-8.3490886514640934</c:v>
                </c:pt>
                <c:pt idx="499">
                  <c:v>-8.352786207979138</c:v>
                </c:pt>
                <c:pt idx="500">
                  <c:v>-8.356320640660087</c:v>
                </c:pt>
                <c:pt idx="501">
                  <c:v>-8.3596990066925621</c:v>
                </c:pt>
                <c:pt idx="502">
                  <c:v>-8.3629280700173609</c:v>
                </c:pt>
                <c:pt idx="503">
                  <c:v>-8.366014312467204</c:v>
                </c:pt>
                <c:pt idx="504">
                  <c:v>-8.3689639445719539</c:v>
                </c:pt>
                <c:pt idx="505">
                  <c:v>-8.3717829160363788</c:v>
                </c:pt>
                <c:pt idx="506">
                  <c:v>-8.3744769258894873</c:v>
                </c:pt>
                <c:pt idx="507">
                  <c:v>-8.3770514323105356</c:v>
                </c:pt>
                <c:pt idx="508">
                  <c:v>-8.37951166213481</c:v>
                </c:pt>
                <c:pt idx="509">
                  <c:v>-8.381862620043389</c:v>
                </c:pt>
                <c:pt idx="510">
                  <c:v>-8.3841090974425754</c:v>
                </c:pt>
                <c:pt idx="511">
                  <c:v>-8.3862556810372997</c:v>
                </c:pt>
                <c:pt idx="512">
                  <c:v>-8.3883067611061044</c:v>
                </c:pt>
                <c:pt idx="513">
                  <c:v>-8.3902665394828286</c:v>
                </c:pt>
                <c:pt idx="514">
                  <c:v>-8.3921390372513223</c:v>
                </c:pt>
                <c:pt idx="515">
                  <c:v>-8.3939281021618921</c:v>
                </c:pt>
                <c:pt idx="516">
                  <c:v>-8.3956374157736064</c:v>
                </c:pt>
                <c:pt idx="517">
                  <c:v>-8.3972705003326542</c:v>
                </c:pt>
                <c:pt idx="518">
                  <c:v>-8.3988307253912726</c:v>
                </c:pt>
                <c:pt idx="519">
                  <c:v>-8.4003213141771162</c:v>
                </c:pt>
                <c:pt idx="520">
                  <c:v>-8.401745349717606</c:v>
                </c:pt>
                <c:pt idx="521">
                  <c:v>-8.4031057807294225</c:v>
                </c:pt>
                <c:pt idx="522">
                  <c:v>-8.4044054272784088</c:v>
                </c:pt>
                <c:pt idx="523">
                  <c:v>-8.4056469862174623</c:v>
                </c:pt>
                <c:pt idx="524">
                  <c:v>-8.4068330364107702</c:v>
                </c:pt>
                <c:pt idx="525">
                  <c:v>-8.4079660437498287</c:v>
                </c:pt>
                <c:pt idx="526">
                  <c:v>-8.4090483659699817</c:v>
                </c:pt>
                <c:pt idx="527">
                  <c:v>-8.4100822572718936</c:v>
                </c:pt>
                <c:pt idx="528">
                  <c:v>-8.4110698727578299</c:v>
                </c:pt>
                <c:pt idx="529">
                  <c:v>-8.4120132726863126</c:v>
                </c:pt>
                <c:pt idx="530">
                  <c:v>-8.4129144265540869</c:v>
                </c:pt>
                <c:pt idx="531">
                  <c:v>-8.4137752170097038</c:v>
                </c:pt>
                <c:pt idx="532">
                  <c:v>-8.4145974436059046</c:v>
                </c:pt>
                <c:pt idx="533">
                  <c:v>-8.4153828263974937</c:v>
                </c:pt>
                <c:pt idx="534">
                  <c:v>-8.4161330093887106</c:v>
                </c:pt>
                <c:pt idx="535">
                  <c:v>-8.416849563836923</c:v>
                </c:pt>
                <c:pt idx="536">
                  <c:v>-8.4175339914182032</c:v>
                </c:pt>
                <c:pt idx="537">
                  <c:v>-8.4181877272602943</c:v>
                </c:pt>
                <c:pt idx="538">
                  <c:v>-8.4188121428462086</c:v>
                </c:pt>
                <c:pt idx="539">
                  <c:v>-8.4194085487966088</c:v>
                </c:pt>
                <c:pt idx="540">
                  <c:v>-8.4199781975335739</c:v>
                </c:pt>
                <c:pt idx="541">
                  <c:v>-8.420522285830911</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54.385764917077651</c:v>
                </c:pt>
                <c:pt idx="1">
                  <c:v>53.780584300345595</c:v>
                </c:pt>
                <c:pt idx="2">
                  <c:v>53.172338876451668</c:v>
                </c:pt>
                <c:pt idx="3">
                  <c:v>52.561342859632752</c:v>
                </c:pt>
                <c:pt idx="4">
                  <c:v>51.947919433467959</c:v>
                </c:pt>
                <c:pt idx="5">
                  <c:v>51.332400100533221</c:v>
                </c:pt>
                <c:pt idx="6">
                  <c:v>50.715123985125587</c:v>
                </c:pt>
                <c:pt idx="7">
                  <c:v>50.096437092525903</c:v>
                </c:pt>
                <c:pt idx="8">
                  <c:v>49.476691528739849</c:v>
                </c:pt>
                <c:pt idx="9">
                  <c:v>48.856244685104933</c:v>
                </c:pt>
                <c:pt idx="10">
                  <c:v>48.235458392557284</c:v>
                </c:pt>
                <c:pt idx="11">
                  <c:v>47.61469805069963</c:v>
                </c:pt>
                <c:pt idx="12">
                  <c:v>46.994331737113392</c:v>
                </c:pt>
                <c:pt idx="13">
                  <c:v>46.374729302591419</c:v>
                </c:pt>
                <c:pt idx="14">
                  <c:v>45.756261458141175</c:v>
                </c:pt>
                <c:pt idx="15">
                  <c:v>45.13929885970321</c:v>
                </c:pt>
                <c:pt idx="16">
                  <c:v>44.524211196571393</c:v>
                </c:pt>
                <c:pt idx="17">
                  <c:v>43.91136628943795</c:v>
                </c:pt>
                <c:pt idx="18">
                  <c:v>43.301129203903194</c:v>
                </c:pt>
                <c:pt idx="19">
                  <c:v>42.693861385079884</c:v>
                </c:pt>
                <c:pt idx="20">
                  <c:v>42.089919818694106</c:v>
                </c:pt>
                <c:pt idx="21">
                  <c:v>41.489656223770552</c:v>
                </c:pt>
                <c:pt idx="22">
                  <c:v>40.893416281627282</c:v>
                </c:pt>
                <c:pt idx="23">
                  <c:v>40.301538905495228</c:v>
                </c:pt>
                <c:pt idx="24">
                  <c:v>39.714355554629314</c:v>
                </c:pt>
                <c:pt idx="25">
                  <c:v>39.132189596289358</c:v>
                </c:pt>
                <c:pt idx="26">
                  <c:v>38.55535571846206</c:v>
                </c:pt>
                <c:pt idx="27">
                  <c:v>37.984159395671298</c:v>
                </c:pt>
                <c:pt idx="28">
                  <c:v>37.418896409688585</c:v>
                </c:pt>
                <c:pt idx="29">
                  <c:v>36.85985242642316</c:v>
                </c:pt>
                <c:pt idx="30">
                  <c:v>36.307302629748179</c:v>
                </c:pt>
                <c:pt idx="31">
                  <c:v>35.761511412507978</c:v>
                </c:pt>
                <c:pt idx="32">
                  <c:v>35.22273212446337</c:v>
                </c:pt>
                <c:pt idx="33">
                  <c:v>34.691206876471547</c:v>
                </c:pt>
                <c:pt idx="34">
                  <c:v>34.167166399770984</c:v>
                </c:pt>
                <c:pt idx="35">
                  <c:v>33.650829958845371</c:v>
                </c:pt>
                <c:pt idx="36">
                  <c:v>33.142405315993372</c:v>
                </c:pt>
                <c:pt idx="37">
                  <c:v>32.642088745413616</c:v>
                </c:pt>
                <c:pt idx="38">
                  <c:v>32.150065094354026</c:v>
                </c:pt>
                <c:pt idx="39">
                  <c:v>31.666507888642233</c:v>
                </c:pt>
                <c:pt idx="40">
                  <c:v>31.191579479737722</c:v>
                </c:pt>
                <c:pt idx="41">
                  <c:v>30.725431230301211</c:v>
                </c:pt>
                <c:pt idx="42">
                  <c:v>30.268203735186848</c:v>
                </c:pt>
                <c:pt idx="43">
                  <c:v>29.820027074689914</c:v>
                </c:pt>
                <c:pt idx="44">
                  <c:v>29.381021096869706</c:v>
                </c:pt>
                <c:pt idx="45">
                  <c:v>28.951295725765728</c:v>
                </c:pt>
                <c:pt idx="46">
                  <c:v>28.530951292373732</c:v>
                </c:pt>
                <c:pt idx="47">
                  <c:v>28.120078885301648</c:v>
                </c:pt>
                <c:pt idx="48">
                  <c:v>27.718760718126362</c:v>
                </c:pt>
                <c:pt idx="49">
                  <c:v>27.327070510568621</c:v>
                </c:pt>
                <c:pt idx="50">
                  <c:v>26.945073880738132</c:v>
                </c:pt>
                <c:pt idx="51">
                  <c:v>26.572828745837256</c:v>
                </c:pt>
                <c:pt idx="52">
                  <c:v>26.210385728854131</c:v>
                </c:pt>
                <c:pt idx="53">
                  <c:v>25.857788568947569</c:v>
                </c:pt>
                <c:pt idx="54">
                  <c:v>25.515074533373838</c:v>
                </c:pt>
                <c:pt idx="55">
                  <c:v>25.182274828979498</c:v>
                </c:pt>
                <c:pt idx="56">
                  <c:v>24.859415011446423</c:v>
                </c:pt>
                <c:pt idx="57">
                  <c:v>24.546515390641741</c:v>
                </c:pt>
                <c:pt idx="58">
                  <c:v>24.243591430583461</c:v>
                </c:pt>
                <c:pt idx="59">
                  <c:v>23.950654142690844</c:v>
                </c:pt>
                <c:pt idx="60">
                  <c:v>23.667710471141376</c:v>
                </c:pt>
                <c:pt idx="61">
                  <c:v>23.394763669296438</c:v>
                </c:pt>
                <c:pt idx="62">
                  <c:v>23.131813666297734</c:v>
                </c:pt>
                <c:pt idx="63">
                  <c:v>22.878857423064982</c:v>
                </c:pt>
                <c:pt idx="64">
                  <c:v>22.635889277043233</c:v>
                </c:pt>
                <c:pt idx="65">
                  <c:v>22.402901275165053</c:v>
                </c:pt>
                <c:pt idx="66">
                  <c:v>22.179883494586562</c:v>
                </c:pt>
                <c:pt idx="67">
                  <c:v>21.96682435086187</c:v>
                </c:pt>
                <c:pt idx="68">
                  <c:v>21.763710893294157</c:v>
                </c:pt>
                <c:pt idx="69">
                  <c:v>21.570529087284715</c:v>
                </c:pt>
                <c:pt idx="70">
                  <c:v>21.387264083569114</c:v>
                </c:pt>
                <c:pt idx="71">
                  <c:v>21.213900474284852</c:v>
                </c:pt>
                <c:pt idx="72">
                  <c:v>21.050422535871608</c:v>
                </c:pt>
                <c:pt idx="73">
                  <c:v>20.896814458849263</c:v>
                </c:pt>
                <c:pt idx="74">
                  <c:v>20.753060564553927</c:v>
                </c:pt>
                <c:pt idx="75">
                  <c:v>20.619145508945483</c:v>
                </c:pt>
                <c:pt idx="76">
                  <c:v>20.495054473626428</c:v>
                </c:pt>
                <c:pt idx="77">
                  <c:v>20.380773344228917</c:v>
                </c:pt>
                <c:pt idx="78">
                  <c:v>20.276288876341837</c:v>
                </c:pt>
                <c:pt idx="79">
                  <c:v>20.181588849159724</c:v>
                </c:pt>
                <c:pt idx="80">
                  <c:v>20.096662207040673</c:v>
                </c:pt>
                <c:pt idx="81">
                  <c:v>20.021499189158732</c:v>
                </c:pt>
                <c:pt idx="82">
                  <c:v>19.956091447437583</c:v>
                </c:pt>
                <c:pt idx="83">
                  <c:v>19.900432152942809</c:v>
                </c:pt>
                <c:pt idx="84">
                  <c:v>19.854516090902681</c:v>
                </c:pt>
                <c:pt idx="85">
                  <c:v>19.818339744516688</c:v>
                </c:pt>
                <c:pt idx="86">
                  <c:v>19.79190136769601</c:v>
                </c:pt>
                <c:pt idx="87">
                  <c:v>19.775201046864286</c:v>
                </c:pt>
                <c:pt idx="88">
                  <c:v>19.768240751931799</c:v>
                </c:pt>
                <c:pt idx="89">
                  <c:v>19.771024376535522</c:v>
                </c:pt>
                <c:pt idx="90">
                  <c:v>19.783557767618145</c:v>
                </c:pt>
                <c:pt idx="91">
                  <c:v>19.805848744398766</c:v>
                </c:pt>
                <c:pt idx="92">
                  <c:v>19.837907106767393</c:v>
                </c:pt>
                <c:pt idx="93">
                  <c:v>19.879744633113383</c:v>
                </c:pt>
                <c:pt idx="94">
                  <c:v>19.931375067574319</c:v>
                </c:pt>
                <c:pt idx="95">
                  <c:v>19.992814096674874</c:v>
                </c:pt>
                <c:pt idx="96">
                  <c:v>20.06407931529959</c:v>
                </c:pt>
                <c:pt idx="97">
                  <c:v>20.145190181926157</c:v>
                </c:pt>
                <c:pt idx="98">
                  <c:v>20.236167963023131</c:v>
                </c:pt>
                <c:pt idx="99">
                  <c:v>20.337035666502519</c:v>
                </c:pt>
                <c:pt idx="100">
                  <c:v>20.447817964095446</c:v>
                </c:pt>
                <c:pt idx="101">
                  <c:v>20.568541102506604</c:v>
                </c:pt>
                <c:pt idx="102">
                  <c:v>20.699232803191268</c:v>
                </c:pt>
                <c:pt idx="103">
                  <c:v>20.839922150584293</c:v>
                </c:pt>
                <c:pt idx="104">
                  <c:v>20.990639468605234</c:v>
                </c:pt>
                <c:pt idx="105">
                  <c:v>21.151416185258032</c:v>
                </c:pt>
                <c:pt idx="106">
                  <c:v>21.322284685140136</c:v>
                </c:pt>
                <c:pt idx="107">
                  <c:v>21.503278149679847</c:v>
                </c:pt>
                <c:pt idx="108">
                  <c:v>21.694430384926115</c:v>
                </c:pt>
                <c:pt idx="109">
                  <c:v>21.895775636725432</c:v>
                </c:pt>
                <c:pt idx="110">
                  <c:v>22.107348393133744</c:v>
                </c:pt>
                <c:pt idx="111">
                  <c:v>22.32918317393727</c:v>
                </c:pt>
                <c:pt idx="112">
                  <c:v>22.561314307177796</c:v>
                </c:pt>
                <c:pt idx="113">
                  <c:v>22.80377569261189</c:v>
                </c:pt>
                <c:pt idx="114">
                  <c:v>23.056600552074787</c:v>
                </c:pt>
                <c:pt idx="115">
                  <c:v>23.319821166766136</c:v>
                </c:pt>
                <c:pt idx="116">
                  <c:v>23.593468601522382</c:v>
                </c:pt>
                <c:pt idx="117">
                  <c:v>23.87757241621539</c:v>
                </c:pt>
                <c:pt idx="118">
                  <c:v>24.172160364472035</c:v>
                </c:pt>
                <c:pt idx="119">
                  <c:v>24.477258079998339</c:v>
                </c:pt>
                <c:pt idx="120">
                  <c:v>24.792888750874273</c:v>
                </c:pt>
                <c:pt idx="121">
                  <c:v>25.119072782282736</c:v>
                </c:pt>
                <c:pt idx="122">
                  <c:v>25.455827448240253</c:v>
                </c:pt>
                <c:pt idx="123">
                  <c:v>25.80316653300973</c:v>
                </c:pt>
                <c:pt idx="124">
                  <c:v>26.16109996300067</c:v>
                </c:pt>
                <c:pt idx="125">
                  <c:v>26.529633430090239</c:v>
                </c:pt>
                <c:pt idx="126">
                  <c:v>26.908768007438741</c:v>
                </c:pt>
                <c:pt idx="127">
                  <c:v>27.298499759016252</c:v>
                </c:pt>
                <c:pt idx="128">
                  <c:v>27.698819344212666</c:v>
                </c:pt>
                <c:pt idx="129">
                  <c:v>28.109711619063276</c:v>
                </c:pt>
                <c:pt idx="130">
                  <c:v>28.531155235771404</c:v>
                </c:pt>
                <c:pt idx="131">
                  <c:v>28.96312224239211</c:v>
                </c:pt>
                <c:pt idx="132">
                  <c:v>29.405577684690233</c:v>
                </c:pt>
                <c:pt idx="133">
                  <c:v>29.858479212362536</c:v>
                </c:pt>
                <c:pt idx="134">
                  <c:v>30.321776691962473</c:v>
                </c:pt>
                <c:pt idx="135">
                  <c:v>30.795411829034265</c:v>
                </c:pt>
                <c:pt idx="136">
                  <c:v>31.279317802098216</c:v>
                </c:pt>
                <c:pt idx="137">
                  <c:v>31.773418911272724</c:v>
                </c:pt>
                <c:pt idx="138">
                  <c:v>32.277630244431052</c:v>
                </c:pt>
                <c:pt idx="139">
                  <c:v>32.791857363906125</c:v>
                </c:pt>
                <c:pt idx="140">
                  <c:v>33.315996016823945</c:v>
                </c:pt>
                <c:pt idx="141">
                  <c:v>33.849931872217461</c:v>
                </c:pt>
                <c:pt idx="142">
                  <c:v>34.393540288093398</c:v>
                </c:pt>
                <c:pt idx="143">
                  <c:v>34.946686111630335</c:v>
                </c:pt>
                <c:pt idx="144">
                  <c:v>35.509223515649964</c:v>
                </c:pt>
                <c:pt idx="145">
                  <c:v>36.08099587442824</c:v>
                </c:pt>
                <c:pt idx="146">
                  <c:v>36.661835681813265</c:v>
                </c:pt>
                <c:pt idx="147">
                  <c:v>37.251564514452241</c:v>
                </c:pt>
                <c:pt idx="148">
                  <c:v>37.849993042747705</c:v>
                </c:pt>
                <c:pt idx="149">
                  <c:v>38.456921091921295</c:v>
                </c:pt>
                <c:pt idx="150">
                  <c:v>39.072137755279996</c:v>
                </c:pt>
                <c:pt idx="151">
                  <c:v>39.695421561465764</c:v>
                </c:pt>
                <c:pt idx="152">
                  <c:v>40.326540697092398</c:v>
                </c:pt>
                <c:pt idx="153">
                  <c:v>40.965253285786552</c:v>
                </c:pt>
                <c:pt idx="154">
                  <c:v>41.611307724191946</c:v>
                </c:pt>
                <c:pt idx="155">
                  <c:v>42.264443075044383</c:v>
                </c:pt>
                <c:pt idx="156">
                  <c:v>42.92438951691711</c:v>
                </c:pt>
                <c:pt idx="157">
                  <c:v>43.590868849725474</c:v>
                </c:pt>
                <c:pt idx="158">
                  <c:v>44.263595054545071</c:v>
                </c:pt>
                <c:pt idx="159">
                  <c:v>44.942274905768159</c:v>
                </c:pt>
                <c:pt idx="160">
                  <c:v>45.626608633084054</c:v>
                </c:pt>
                <c:pt idx="161">
                  <c:v>46.316290630242584</c:v>
                </c:pt>
                <c:pt idx="162">
                  <c:v>47.011010207061169</c:v>
                </c:pt>
                <c:pt idx="163">
                  <c:v>47.710452380646728</c:v>
                </c:pt>
                <c:pt idx="164">
                  <c:v>48.414298701365801</c:v>
                </c:pt>
                <c:pt idx="165">
                  <c:v>49.122228108689612</c:v>
                </c:pt>
                <c:pt idx="166">
                  <c:v>49.833917811689851</c:v>
                </c:pt>
                <c:pt idx="167">
                  <c:v>50.549044188663949</c:v>
                </c:pt>
                <c:pt idx="168">
                  <c:v>51.267283700134683</c:v>
                </c:pt>
                <c:pt idx="169">
                  <c:v>51.988313809299228</c:v>
                </c:pt>
                <c:pt idx="170">
                  <c:v>52.711813903900662</c:v>
                </c:pt>
                <c:pt idx="171">
                  <c:v>53.437466213472263</c:v>
                </c:pt>
                <c:pt idx="172">
                  <c:v>54.164956715943141</c:v>
                </c:pt>
                <c:pt idx="173">
                  <c:v>54.893976027705655</c:v>
                </c:pt>
                <c:pt idx="174">
                  <c:v>55.62422027142842</c:v>
                </c:pt>
                <c:pt idx="175">
                  <c:v>56.355391916148783</c:v>
                </c:pt>
                <c:pt idx="176">
                  <c:v>57.08720058447301</c:v>
                </c:pt>
                <c:pt idx="177">
                  <c:v>57.81936382208422</c:v>
                </c:pt>
                <c:pt idx="178">
                  <c:v>58.551607825157717</c:v>
                </c:pt>
                <c:pt idx="179">
                  <c:v>59.283668121730045</c:v>
                </c:pt>
                <c:pt idx="180">
                  <c:v>60.015290203555104</c:v>
                </c:pt>
                <c:pt idx="181">
                  <c:v>60.746230105469166</c:v>
                </c:pt>
                <c:pt idx="182">
                  <c:v>61.476254929816413</c:v>
                </c:pt>
                <c:pt idx="183">
                  <c:v>62.205143314005376</c:v>
                </c:pt>
                <c:pt idx="184">
                  <c:v>62.932685839788881</c:v>
                </c:pt>
                <c:pt idx="185">
                  <c:v>63.658685383375222</c:v>
                </c:pt>
                <c:pt idx="186">
                  <c:v>64.382957405978388</c:v>
                </c:pt>
                <c:pt idx="187">
                  <c:v>65.105330184886967</c:v>
                </c:pt>
                <c:pt idx="188">
                  <c:v>65.825644985575906</c:v>
                </c:pt>
                <c:pt idx="189">
                  <c:v>66.543756175811225</c:v>
                </c:pt>
                <c:pt idx="190">
                  <c:v>67.259531283058053</c:v>
                </c:pt>
                <c:pt idx="191">
                  <c:v>67.972850996852344</c:v>
                </c:pt>
                <c:pt idx="192">
                  <c:v>68.683609118090104</c:v>
                </c:pt>
                <c:pt idx="193">
                  <c:v>69.391712457431467</c:v>
                </c:pt>
                <c:pt idx="194">
                  <c:v>70.097080685239376</c:v>
                </c:pt>
                <c:pt idx="195">
                  <c:v>70.799646135625864</c:v>
                </c:pt>
                <c:pt idx="196">
                  <c:v>71.499353567311445</c:v>
                </c:pt>
                <c:pt idx="197">
                  <c:v>72.196159884081297</c:v>
                </c:pt>
                <c:pt idx="198">
                  <c:v>72.890033817672304</c:v>
                </c:pt>
                <c:pt idx="199">
                  <c:v>73.580955575928598</c:v>
                </c:pt>
                <c:pt idx="200">
                  <c:v>74.268916459050303</c:v>
                </c:pt>
                <c:pt idx="201">
                  <c:v>74.953918446700285</c:v>
                </c:pt>
                <c:pt idx="202">
                  <c:v>75.635973758663212</c:v>
                </c:pt>
                <c:pt idx="203">
                  <c:v>76.315104391648774</c:v>
                </c:pt>
                <c:pt idx="204">
                  <c:v>76.991341634717642</c:v>
                </c:pt>
                <c:pt idx="205">
                  <c:v>77.664725565669812</c:v>
                </c:pt>
                <c:pt idx="206">
                  <c:v>78.335304530599984</c:v>
                </c:pt>
                <c:pt idx="207">
                  <c:v>79.003134608661782</c:v>
                </c:pt>
                <c:pt idx="208">
                  <c:v>79.668279063934762</c:v>
                </c:pt>
                <c:pt idx="209">
                  <c:v>80.330807786120332</c:v>
                </c:pt>
                <c:pt idx="210">
                  <c:v>80.990796721638077</c:v>
                </c:pt>
                <c:pt idx="211">
                  <c:v>81.648327296534745</c:v>
                </c:pt>
                <c:pt idx="212">
                  <c:v>82.303485832465952</c:v>
                </c:pt>
                <c:pt idx="213">
                  <c:v>82.95636295686883</c:v>
                </c:pt>
                <c:pt idx="214">
                  <c:v>83.607053008303893</c:v>
                </c:pt>
                <c:pt idx="215">
                  <c:v>84.25565343782381</c:v>
                </c:pt>
                <c:pt idx="216">
                  <c:v>84.902264207111216</c:v>
                </c:pt>
                <c:pt idx="217">
                  <c:v>85.54698718402652</c:v>
                </c:pt>
                <c:pt idx="218">
                  <c:v>86.189925536124022</c:v>
                </c:pt>
                <c:pt idx="219">
                  <c:v>86.831183122622321</c:v>
                </c:pt>
                <c:pt idx="220">
                  <c:v>87.470863885257373</c:v>
                </c:pt>
                <c:pt idx="221">
                  <c:v>88.10907123841362</c:v>
                </c:pt>
                <c:pt idx="222">
                  <c:v>88.745907458895914</c:v>
                </c:pt>
                <c:pt idx="223">
                  <c:v>89.381473075713117</c:v>
                </c:pt>
                <c:pt idx="224">
                  <c:v>90.01586626024033</c:v>
                </c:pt>
                <c:pt idx="225">
                  <c:v>90.649182217163428</c:v>
                </c:pt>
                <c:pt idx="226">
                  <c:v>91.281512576654393</c:v>
                </c:pt>
                <c:pt idx="227">
                  <c:v>91.912944788275581</c:v>
                </c:pt>
                <c:pt idx="228">
                  <c:v>92.543561517199663</c:v>
                </c:pt>
                <c:pt idx="229">
                  <c:v>93.173440043416036</c:v>
                </c:pt>
                <c:pt idx="230">
                  <c:v>93.802651664695105</c:v>
                </c:pt>
                <c:pt idx="231">
                  <c:v>94.431261104208303</c:v>
                </c:pt>
                <c:pt idx="232">
                  <c:v>95.059325923821675</c:v>
                </c:pt>
                <c:pt idx="233">
                  <c:v>95.686895944230983</c:v>
                </c:pt>
                <c:pt idx="234">
                  <c:v>96.314012673240001</c:v>
                </c:pt>
                <c:pt idx="235">
                  <c:v>96.940708743653971</c:v>
                </c:pt>
                <c:pt idx="236">
                  <c:v>97.567007362411118</c:v>
                </c:pt>
                <c:pt idx="237">
                  <c:v>98.192921772736895</c:v>
                </c:pt>
                <c:pt idx="238">
                  <c:v>98.818454731273945</c:v>
                </c:pt>
                <c:pt idx="239">
                  <c:v>99.443598002294863</c:v>
                </c:pt>
                <c:pt idx="240">
                  <c:v>100.06833187126124</c:v>
                </c:pt>
                <c:pt idx="241">
                  <c:v>100.69262468013639</c:v>
                </c:pt>
                <c:pt idx="242">
                  <c:v>101.3164323869924</c:v>
                </c:pt>
                <c:pt idx="243">
                  <c:v>101.93969815256858</c:v>
                </c:pt>
                <c:pt idx="244">
                  <c:v>102.56235195653704</c:v>
                </c:pt>
                <c:pt idx="245">
                  <c:v>103.18431024630711</c:v>
                </c:pt>
                <c:pt idx="246">
                  <c:v>103.80547562124751</c:v>
                </c:pt>
                <c:pt idx="247">
                  <c:v>104.42573655522767</c:v>
                </c:pt>
                <c:pt idx="248">
                  <c:v>105.04496716036365</c:v>
                </c:pt>
                <c:pt idx="249">
                  <c:v>105.66302699481014</c:v>
                </c:pt>
                <c:pt idx="250">
                  <c:v>106.2797609173479</c:v>
                </c:pt>
                <c:pt idx="251">
                  <c:v>106.89499899139304</c:v>
                </c:pt>
                <c:pt idx="252">
                  <c:v>107.50855644088315</c:v>
                </c:pt>
                <c:pt idx="253">
                  <c:v>108.12023366028757</c:v>
                </c:pt>
                <c:pt idx="254">
                  <c:v>108.72981628072402</c:v>
                </c:pt>
                <c:pt idx="255">
                  <c:v>109.33707529388447</c:v>
                </c:pt>
                <c:pt idx="256">
                  <c:v>109.94176723510913</c:v>
                </c:pt>
                <c:pt idx="257">
                  <c:v>110.5436344265955</c:v>
                </c:pt>
                <c:pt idx="258">
                  <c:v>111.14240528129633</c:v>
                </c:pt>
                <c:pt idx="259">
                  <c:v>111.73779466762535</c:v>
                </c:pt>
                <c:pt idx="260">
                  <c:v>112.32950433461241</c:v>
                </c:pt>
                <c:pt idx="261">
                  <c:v>112.91722339665928</c:v>
                </c:pt>
                <c:pt idx="262">
                  <c:v>113.50062887653679</c:v>
                </c:pt>
                <c:pt idx="263">
                  <c:v>114.07938630475466</c:v>
                </c:pt>
                <c:pt idx="264">
                  <c:v>114.65315037291131</c:v>
                </c:pt>
                <c:pt idx="265">
                  <c:v>115.22156563813903</c:v>
                </c:pt>
                <c:pt idx="266">
                  <c:v>115.78426727525733</c:v>
                </c:pt>
                <c:pt idx="267">
                  <c:v>116.34088187279772</c:v>
                </c:pt>
                <c:pt idx="268">
                  <c:v>116.89102826862283</c:v>
                </c:pt>
                <c:pt idx="269">
                  <c:v>117.43431842048548</c:v>
                </c:pt>
                <c:pt idx="270">
                  <c:v>117.97035830652733</c:v>
                </c:pt>
                <c:pt idx="271">
                  <c:v>118.49874885044146</c:v>
                </c:pt>
                <c:pt idx="272">
                  <c:v>119.01908686579124</c:v>
                </c:pt>
                <c:pt idx="273">
                  <c:v>119.5309660138347</c:v>
                </c:pt>
                <c:pt idx="274">
                  <c:v>120.03397776910202</c:v>
                </c:pt>
                <c:pt idx="275">
                  <c:v>120.52771238697223</c:v>
                </c:pt>
                <c:pt idx="276">
                  <c:v>121.01175986753424</c:v>
                </c:pt>
                <c:pt idx="277">
                  <c:v>121.48571091015444</c:v>
                </c:pt>
                <c:pt idx="278">
                  <c:v>121.94915785336043</c:v>
                </c:pt>
                <c:pt idx="279">
                  <c:v>122.40169559491072</c:v>
                </c:pt>
                <c:pt idx="280">
                  <c:v>122.84292248723685</c:v>
                </c:pt>
                <c:pt idx="281">
                  <c:v>123.27244120381738</c:v>
                </c:pt>
                <c:pt idx="282">
                  <c:v>123.68985957246704</c:v>
                </c:pt>
                <c:pt idx="283">
                  <c:v>124.09479137197498</c:v>
                </c:pt>
                <c:pt idx="284">
                  <c:v>124.4868570890301</c:v>
                </c:pt>
                <c:pt idx="285">
                  <c:v>124.86568463287435</c:v>
                </c:pt>
                <c:pt idx="286">
                  <c:v>125.23091000566478</c:v>
                </c:pt>
                <c:pt idx="287">
                  <c:v>125.58217792705862</c:v>
                </c:pt>
                <c:pt idx="288">
                  <c:v>125.9191424120619</c:v>
                </c:pt>
                <c:pt idx="289">
                  <c:v>126.241467301719</c:v>
                </c:pt>
                <c:pt idx="290">
                  <c:v>126.54882674671315</c:v>
                </c:pt>
                <c:pt idx="291">
                  <c:v>126.84090564443729</c:v>
                </c:pt>
                <c:pt idx="292">
                  <c:v>127.11740003053932</c:v>
                </c:pt>
                <c:pt idx="293">
                  <c:v>127.3780174263626</c:v>
                </c:pt>
                <c:pt idx="294">
                  <c:v>127.62247714406961</c:v>
                </c:pt>
                <c:pt idx="295">
                  <c:v>127.85051055157115</c:v>
                </c:pt>
                <c:pt idx="296">
                  <c:v>128.06186129966284</c:v>
                </c:pt>
                <c:pt idx="297">
                  <c:v>128.25628551400158</c:v>
                </c:pt>
                <c:pt idx="298">
                  <c:v>128.43355195473325</c:v>
                </c:pt>
                <c:pt idx="299">
                  <c:v>128.59344214673069</c:v>
                </c:pt>
                <c:pt idx="300">
                  <c:v>128.73575048346825</c:v>
                </c:pt>
                <c:pt idx="301">
                  <c:v>128.86028430760115</c:v>
                </c:pt>
                <c:pt idx="302">
                  <c:v>128.9668639713104</c:v>
                </c:pt>
                <c:pt idx="303">
                  <c:v>129.05532287941668</c:v>
                </c:pt>
                <c:pt idx="304">
                  <c:v>129.12550751816448</c:v>
                </c:pt>
                <c:pt idx="305">
                  <c:v>129.17727747245232</c:v>
                </c:pt>
                <c:pt idx="306">
                  <c:v>129.21050543410649</c:v>
                </c:pt>
                <c:pt idx="307">
                  <c:v>129.22507720359718</c:v>
                </c:pt>
                <c:pt idx="308">
                  <c:v>129.22089168736116</c:v>
                </c:pt>
                <c:pt idx="309">
                  <c:v>129.19786089263974</c:v>
                </c:pt>
                <c:pt idx="310">
                  <c:v>129.15590992146738</c:v>
                </c:pt>
                <c:pt idx="311">
                  <c:v>129.09497696514512</c:v>
                </c:pt>
                <c:pt idx="312">
                  <c:v>129.0150133002179</c:v>
                </c:pt>
                <c:pt idx="313">
                  <c:v>128.91598328667382</c:v>
                </c:pt>
                <c:pt idx="314">
                  <c:v>128.79786436873891</c:v>
                </c:pt>
                <c:pt idx="315">
                  <c:v>128.66064707831367</c:v>
                </c:pt>
                <c:pt idx="316">
                  <c:v>128.50433504077807</c:v>
                </c:pt>
                <c:pt idx="317">
                  <c:v>128.3289449825615</c:v>
                </c:pt>
                <c:pt idx="318">
                  <c:v>128.13450673954728</c:v>
                </c:pt>
                <c:pt idx="319">
                  <c:v>127.92106326510128</c:v>
                </c:pt>
                <c:pt idx="320">
                  <c:v>127.6886706361927</c:v>
                </c:pt>
                <c:pt idx="321">
                  <c:v>127.43739805583488</c:v>
                </c:pt>
                <c:pt idx="322">
                  <c:v>127.16732784979962</c:v>
                </c:pt>
                <c:pt idx="323">
                  <c:v>126.87855545535537</c:v>
                </c:pt>
                <c:pt idx="324">
                  <c:v>126.57118939957759</c:v>
                </c:pt>
                <c:pt idx="325">
                  <c:v>126.24535126462658</c:v>
                </c:pt>
                <c:pt idx="326">
                  <c:v>125.90117563725671</c:v>
                </c:pt>
                <c:pt idx="327">
                  <c:v>125.53881003975305</c:v>
                </c:pt>
                <c:pt idx="328">
                  <c:v>125.1584148394363</c:v>
                </c:pt>
                <c:pt idx="329">
                  <c:v>124.76016313389231</c:v>
                </c:pt>
                <c:pt idx="330">
                  <c:v>124.34424060913072</c:v>
                </c:pt>
                <c:pt idx="331">
                  <c:v>123.91084536797894</c:v>
                </c:pt>
                <c:pt idx="332">
                  <c:v>123.4601877261712</c:v>
                </c:pt>
                <c:pt idx="333">
                  <c:v>122.99248997378341</c:v>
                </c:pt>
                <c:pt idx="334">
                  <c:v>122.50798609993413</c:v>
                </c:pt>
                <c:pt idx="335">
                  <c:v>122.00692147894684</c:v>
                </c:pt>
                <c:pt idx="336">
                  <c:v>121.48955251654277</c:v>
                </c:pt>
                <c:pt idx="337">
                  <c:v>120.95614625499019</c:v>
                </c:pt>
                <c:pt idx="338">
                  <c:v>120.40697993659802</c:v>
                </c:pt>
                <c:pt idx="339">
                  <c:v>119.84234052538213</c:v>
                </c:pt>
                <c:pt idx="340">
                  <c:v>119.26252418723843</c:v>
                </c:pt>
                <c:pt idx="341">
                  <c:v>118.66783572947126</c:v>
                </c:pt>
                <c:pt idx="342">
                  <c:v>118.05858800105278</c:v>
                </c:pt>
                <c:pt idx="343">
                  <c:v>117.43510125554117</c:v>
                </c:pt>
                <c:pt idx="344">
                  <c:v>116.79770247911381</c:v>
                </c:pt>
                <c:pt idx="345">
                  <c:v>116.1467246867112</c:v>
                </c:pt>
                <c:pt idx="346">
                  <c:v>115.48250618979617</c:v>
                </c:pt>
                <c:pt idx="347">
                  <c:v>114.80538983972463</c:v>
                </c:pt>
                <c:pt idx="348">
                  <c:v>114.11572225116727</c:v>
                </c:pt>
                <c:pt idx="349">
                  <c:v>113.41385301043871</c:v>
                </c:pt>
                <c:pt idx="350">
                  <c:v>112.70013387394054</c:v>
                </c:pt>
                <c:pt idx="351">
                  <c:v>111.97491796222398</c:v>
                </c:pt>
                <c:pt idx="352">
                  <c:v>111.23855895540835</c:v>
                </c:pt>
                <c:pt idx="353">
                  <c:v>110.49141029587237</c:v>
                </c:pt>
                <c:pt idx="354">
                  <c:v>109.73382440418661</c:v>
                </c:pt>
                <c:pt idx="355">
                  <c:v>108.966151914333</c:v>
                </c:pt>
                <c:pt idx="356">
                  <c:v>108.18874093413648</c:v>
                </c:pt>
                <c:pt idx="357">
                  <c:v>107.40193633673834</c:v>
                </c:pt>
                <c:pt idx="358">
                  <c:v>106.60607908871891</c:v>
                </c:pt>
                <c:pt idx="359">
                  <c:v>105.80150562019648</c:v>
                </c:pt>
                <c:pt idx="360">
                  <c:v>104.98854724188058</c:v>
                </c:pt>
                <c:pt idx="361">
                  <c:v>104.16752961366517</c:v>
                </c:pt>
                <c:pt idx="362">
                  <c:v>103.33877226886331</c:v>
                </c:pt>
                <c:pt idx="363">
                  <c:v>102.50258819768956</c:v>
                </c:pt>
                <c:pt idx="364">
                  <c:v>101.65928349304291</c:v>
                </c:pt>
                <c:pt idx="365">
                  <c:v>100.80915706106106</c:v>
                </c:pt>
                <c:pt idx="366">
                  <c:v>99.952500398297119</c:v>
                </c:pt>
                <c:pt idx="367">
                  <c:v>99.089597436774355</c:v>
                </c:pt>
                <c:pt idx="368">
                  <c:v>98.220724457507515</c:v>
                </c:pt>
                <c:pt idx="369">
                  <c:v>97.34615007248243</c:v>
                </c:pt>
                <c:pt idx="370">
                  <c:v>96.466135274437917</c:v>
                </c:pt>
                <c:pt idx="371">
                  <c:v>95.580933553191727</c:v>
                </c:pt>
                <c:pt idx="372">
                  <c:v>94.690791076660062</c:v>
                </c:pt>
                <c:pt idx="373">
                  <c:v>93.795946934160384</c:v>
                </c:pt>
                <c:pt idx="374">
                  <c:v>92.896633439036279</c:v>
                </c:pt>
                <c:pt idx="375">
                  <c:v>91.993076487161147</c:v>
                </c:pt>
                <c:pt idx="376">
                  <c:v>91.085495967393868</c:v>
                </c:pt>
                <c:pt idx="377">
                  <c:v>90.174106219649687</c:v>
                </c:pt>
                <c:pt idx="378">
                  <c:v>89.259116535854702</c:v>
                </c:pt>
                <c:pt idx="379">
                  <c:v>88.340731698724028</c:v>
                </c:pt>
                <c:pt idx="380">
                  <c:v>87.419152552997431</c:v>
                </c:pt>
                <c:pt idx="381">
                  <c:v>86.494576603531613</c:v>
                </c:pt>
                <c:pt idx="382">
                  <c:v>85.567198634427754</c:v>
                </c:pt>
                <c:pt idx="383">
                  <c:v>84.637211343231556</c:v>
                </c:pt>
                <c:pt idx="384">
                  <c:v>83.7048059841282</c:v>
                </c:pt>
                <c:pt idx="385">
                  <c:v>82.770173013982941</c:v>
                </c:pt>
                <c:pt idx="386">
                  <c:v>81.833502735076436</c:v>
                </c:pt>
                <c:pt idx="387">
                  <c:v>80.894985928397546</c:v>
                </c:pt>
                <c:pt idx="388">
                  <c:v>79.954814471446596</c:v>
                </c:pt>
                <c:pt idx="389">
                  <c:v>79.013181934615659</c:v>
                </c:pt>
                <c:pt idx="390">
                  <c:v>78.070284150386769</c:v>
                </c:pt>
                <c:pt idx="391">
                  <c:v>77.126319749802988</c:v>
                </c:pt>
                <c:pt idx="392">
                  <c:v>76.181490660930507</c:v>
                </c:pt>
                <c:pt idx="393">
                  <c:v>75.236002564336587</c:v>
                </c:pt>
                <c:pt idx="394">
                  <c:v>74.290065300963491</c:v>
                </c:pt>
                <c:pt idx="395">
                  <c:v>73.343893228167474</c:v>
                </c:pt>
                <c:pt idx="396">
                  <c:v>72.397705520140207</c:v>
                </c:pt>
                <c:pt idx="397">
                  <c:v>71.451726409396613</c:v>
                </c:pt>
                <c:pt idx="398">
                  <c:v>70.506185366539086</c:v>
                </c:pt>
                <c:pt idx="399">
                  <c:v>69.56131721604207</c:v>
                </c:pt>
                <c:pt idx="400">
                  <c:v>68.617362186397386</c:v>
                </c:pt>
                <c:pt idx="401">
                  <c:v>67.674565893542947</c:v>
                </c:pt>
                <c:pt idx="402">
                  <c:v>66.733179257137579</c:v>
                </c:pt>
                <c:pt idx="403">
                  <c:v>65.793458349867095</c:v>
                </c:pt>
                <c:pt idx="404">
                  <c:v>64.855664180611782</c:v>
                </c:pt>
                <c:pt idx="405">
                  <c:v>63.920062412949463</c:v>
                </c:pt>
                <c:pt idx="406">
                  <c:v>62.986923021095812</c:v>
                </c:pt>
                <c:pt idx="407">
                  <c:v>62.056519885995549</c:v>
                </c:pt>
                <c:pt idx="408">
                  <c:v>61.129130334877672</c:v>
                </c:pt>
                <c:pt idx="409">
                  <c:v>60.205034628130761</c:v>
                </c:pt>
                <c:pt idx="410">
                  <c:v>59.284515397884228</c:v>
                </c:pt>
                <c:pt idx="411">
                  <c:v>58.367857043134727</c:v>
                </c:pt>
                <c:pt idx="412">
                  <c:v>57.455345086679777</c:v>
                </c:pt>
                <c:pt idx="413">
                  <c:v>56.547265499460437</c:v>
                </c:pt>
                <c:pt idx="414">
                  <c:v>55.643903998203406</c:v>
                </c:pt>
                <c:pt idx="415">
                  <c:v>54.745545322461496</c:v>
                </c:pt>
                <c:pt idx="416">
                  <c:v>53.852472497291217</c:v>
                </c:pt>
                <c:pt idx="417">
                  <c:v>52.964966087858421</c:v>
                </c:pt>
                <c:pt idx="418">
                  <c:v>52.083303452265078</c:v>
                </c:pt>
                <c:pt idx="419">
                  <c:v>51.207757998779343</c:v>
                </c:pt>
                <c:pt idx="420">
                  <c:v>50.338598453505341</c:v>
                </c:pt>
                <c:pt idx="421">
                  <c:v>49.476088144288269</c:v>
                </c:pt>
                <c:pt idx="422">
                  <c:v>48.620484306359238</c:v>
                </c:pt>
                <c:pt idx="423">
                  <c:v>47.772037414860087</c:v>
                </c:pt>
                <c:pt idx="424">
                  <c:v>46.930990549003717</c:v>
                </c:pt>
                <c:pt idx="425">
                  <c:v>46.097578792149768</c:v>
                </c:pt>
                <c:pt idx="426">
                  <c:v>45.272028671608524</c:v>
                </c:pt>
                <c:pt idx="427">
                  <c:v>44.454557641474814</c:v>
                </c:pt>
                <c:pt idx="428">
                  <c:v>43.645373611246477</c:v>
                </c:pt>
                <c:pt idx="429">
                  <c:v>42.844674522457268</c:v>
                </c:pt>
                <c:pt idx="430">
                  <c:v>42.052647975008895</c:v>
                </c:pt>
                <c:pt idx="431">
                  <c:v>41.269470904343585</c:v>
                </c:pt>
                <c:pt idx="432">
                  <c:v>40.49530931008546</c:v>
                </c:pt>
                <c:pt idx="433">
                  <c:v>39.730318036272678</c:v>
                </c:pt>
                <c:pt idx="434">
                  <c:v>38.974640602829737</c:v>
                </c:pt>
                <c:pt idx="435">
                  <c:v>38.228409087483655</c:v>
                </c:pt>
                <c:pt idx="436">
                  <c:v>37.491744056923665</c:v>
                </c:pt>
                <c:pt idx="437">
                  <c:v>36.764754545633252</c:v>
                </c:pt>
                <c:pt idx="438">
                  <c:v>36.047538080495244</c:v>
                </c:pt>
                <c:pt idx="439">
                  <c:v>35.34018074899263</c:v>
                </c:pt>
                <c:pt idx="440">
                  <c:v>34.642757308580485</c:v>
                </c:pt>
                <c:pt idx="441">
                  <c:v>33.955331334609063</c:v>
                </c:pt>
                <c:pt idx="442">
                  <c:v>33.277955404030259</c:v>
                </c:pt>
                <c:pt idx="443">
                  <c:v>32.61067131199394</c:v>
                </c:pt>
                <c:pt idx="444">
                  <c:v>31.953510318379703</c:v>
                </c:pt>
                <c:pt idx="445">
                  <c:v>31.30649342126247</c:v>
                </c:pt>
                <c:pt idx="446">
                  <c:v>30.66963165431007</c:v>
                </c:pt>
                <c:pt idx="447">
                  <c:v>30.042926405138711</c:v>
                </c:pt>
                <c:pt idx="448">
                  <c:v>29.426369751705213</c:v>
                </c:pt>
                <c:pt idx="449">
                  <c:v>28.819944813894722</c:v>
                </c:pt>
                <c:pt idx="450">
                  <c:v>28.22362611756099</c:v>
                </c:pt>
                <c:pt idx="451">
                  <c:v>27.637379968395905</c:v>
                </c:pt>
                <c:pt idx="452">
                  <c:v>27.06116483313453</c:v>
                </c:pt>
                <c:pt idx="453">
                  <c:v>26.494931725746802</c:v>
                </c:pt>
                <c:pt idx="454">
                  <c:v>25.93862459641543</c:v>
                </c:pt>
                <c:pt idx="455">
                  <c:v>25.392180721266843</c:v>
                </c:pt>
                <c:pt idx="456">
                  <c:v>24.855531090966391</c:v>
                </c:pt>
                <c:pt idx="457">
                  <c:v>24.328600796468749</c:v>
                </c:pt>
                <c:pt idx="458">
                  <c:v>23.811309410364554</c:v>
                </c:pt>
                <c:pt idx="459">
                  <c:v>23.303571362430112</c:v>
                </c:pt>
                <c:pt idx="460">
                  <c:v>22.805296308135269</c:v>
                </c:pt>
                <c:pt idx="461">
                  <c:v>22.316389489025674</c:v>
                </c:pt>
                <c:pt idx="462">
                  <c:v>21.83675208402741</c:v>
                </c:pt>
                <c:pt idx="463">
                  <c:v>21.366281550868791</c:v>
                </c:pt>
                <c:pt idx="464">
                  <c:v>20.90487195693817</c:v>
                </c:pt>
                <c:pt idx="465">
                  <c:v>20.452414299024248</c:v>
                </c:pt>
                <c:pt idx="466">
                  <c:v>20.008796811489862</c:v>
                </c:pt>
                <c:pt idx="467">
                  <c:v>19.573905262545811</c:v>
                </c:pt>
                <c:pt idx="468">
                  <c:v>19.14762323838027</c:v>
                </c:pt>
                <c:pt idx="469">
                  <c:v>18.72983241498984</c:v>
                </c:pt>
                <c:pt idx="470">
                  <c:v>18.320412817640413</c:v>
                </c:pt>
                <c:pt idx="471">
                  <c:v>17.919243067957865</c:v>
                </c:pt>
                <c:pt idx="472">
                  <c:v>17.526200618707293</c:v>
                </c:pt>
                <c:pt idx="473">
                  <c:v>17.14116197638803</c:v>
                </c:pt>
                <c:pt idx="474">
                  <c:v>16.764002911809069</c:v>
                </c:pt>
                <c:pt idx="475">
                  <c:v>16.394598658863931</c:v>
                </c:pt>
                <c:pt idx="476">
                  <c:v>16.032824101755306</c:v>
                </c:pt>
                <c:pt idx="477">
                  <c:v>15.678553950955228</c:v>
                </c:pt>
                <c:pt idx="478">
                  <c:v>15.331662908208608</c:v>
                </c:pt>
                <c:pt idx="479">
                  <c:v>14.992025820917403</c:v>
                </c:pt>
                <c:pt idx="480">
                  <c:v>14.659517826250067</c:v>
                </c:pt>
                <c:pt idx="481">
                  <c:v>14.33401448534577</c:v>
                </c:pt>
                <c:pt idx="482">
                  <c:v>14.015391907980936</c:v>
                </c:pt>
                <c:pt idx="483">
                  <c:v>13.703526868081344</c:v>
                </c:pt>
                <c:pt idx="484">
                  <c:v>13.398296910462371</c:v>
                </c:pt>
                <c:pt idx="485">
                  <c:v>13.099580449179475</c:v>
                </c:pt>
                <c:pt idx="486">
                  <c:v>12.807256857875243</c:v>
                </c:pt>
                <c:pt idx="487">
                  <c:v>12.521206552498915</c:v>
                </c:pt>
                <c:pt idx="488">
                  <c:v>12.241311066775634</c:v>
                </c:pt>
                <c:pt idx="489">
                  <c:v>11.967453120792189</c:v>
                </c:pt>
                <c:pt idx="490">
                  <c:v>11.699516683059505</c:v>
                </c:pt>
                <c:pt idx="491">
                  <c:v>11.437387026403634</c:v>
                </c:pt>
                <c:pt idx="492">
                  <c:v>11.180950778027333</c:v>
                </c:pt>
                <c:pt idx="493">
                  <c:v>10.930095964072956</c:v>
                </c:pt>
                <c:pt idx="494">
                  <c:v>10.684712049008164</c:v>
                </c:pt>
                <c:pt idx="495">
                  <c:v>10.444689970143415</c:v>
                </c:pt>
                <c:pt idx="496">
                  <c:v>10.209922167578442</c:v>
                </c:pt>
                <c:pt idx="497">
                  <c:v>9.9803026098648093</c:v>
                </c:pt>
                <c:pt idx="498">
                  <c:v>9.7557268156583685</c:v>
                </c:pt>
                <c:pt idx="499">
                  <c:v>9.5360918716234107</c:v>
                </c:pt>
                <c:pt idx="500">
                  <c:v>9.3212964468400568</c:v>
                </c:pt>
                <c:pt idx="501">
                  <c:v>9.1112408039532689</c:v>
                </c:pt>
                <c:pt idx="502">
                  <c:v>8.9058268072911986</c:v>
                </c:pt>
                <c:pt idx="503">
                  <c:v>8.7049579281695202</c:v>
                </c:pt>
                <c:pt idx="504">
                  <c:v>8.5085392475865032</c:v>
                </c:pt>
                <c:pt idx="505">
                  <c:v>8.3164774565040673</c:v>
                </c:pt>
                <c:pt idx="506">
                  <c:v>8.128680853898592</c:v>
                </c:pt>
                <c:pt idx="507">
                  <c:v>7.9450593427565464</c:v>
                </c:pt>
                <c:pt idx="508">
                  <c:v>7.7655244241783121</c:v>
                </c:pt>
                <c:pt idx="509">
                  <c:v>7.5899891897469365</c:v>
                </c:pt>
                <c:pt idx="510">
                  <c:v>7.4183683123067317</c:v>
                </c:pt>
                <c:pt idx="511">
                  <c:v>7.2505780352904612</c:v>
                </c:pt>
                <c:pt idx="512">
                  <c:v>7.0865361607236439</c:v>
                </c:pt>
                <c:pt idx="513">
                  <c:v>6.9261620360281864</c:v>
                </c:pt>
                <c:pt idx="514">
                  <c:v>6.7693765397390937</c:v>
                </c:pt>
                <c:pt idx="515">
                  <c:v>6.6161020662409928</c:v>
                </c:pt>
                <c:pt idx="516">
                  <c:v>6.4662625096248272</c:v>
                </c:pt>
                <c:pt idx="517">
                  <c:v>6.3197832467576704</c:v>
                </c:pt>
                <c:pt idx="518">
                  <c:v>6.1765911196538541</c:v>
                </c:pt>
                <c:pt idx="519">
                  <c:v>6.0366144172282397</c:v>
                </c:pt>
                <c:pt idx="520">
                  <c:v>5.8997828565078088</c:v>
                </c:pt>
                <c:pt idx="521">
                  <c:v>5.7660275633725853</c:v>
                </c:pt>
                <c:pt idx="522">
                  <c:v>5.6352810528918313</c:v>
                </c:pt>
                <c:pt idx="523">
                  <c:v>5.5074772093158355</c:v>
                </c:pt>
                <c:pt idx="524">
                  <c:v>5.3825512657809567</c:v>
                </c:pt>
                <c:pt idx="525">
                  <c:v>5.2604397837803631</c:v>
                </c:pt>
                <c:pt idx="526">
                  <c:v>5.1410806324489595</c:v>
                </c:pt>
                <c:pt idx="527">
                  <c:v>5.0244129677072786</c:v>
                </c:pt>
                <c:pt idx="528">
                  <c:v>4.9103772113069839</c:v>
                </c:pt>
                <c:pt idx="529">
                  <c:v>4.7989150298145598</c:v>
                </c:pt>
                <c:pt idx="530">
                  <c:v>4.6899693135705478</c:v>
                </c:pt>
                <c:pt idx="531">
                  <c:v>4.5834841556549719</c:v>
                </c:pt>
                <c:pt idx="532">
                  <c:v>4.4794048308899317</c:v>
                </c:pt>
                <c:pt idx="533">
                  <c:v>4.3776777749057416</c:v>
                </c:pt>
                <c:pt idx="534">
                  <c:v>4.2782505632963908</c:v>
                </c:pt>
                <c:pt idx="535">
                  <c:v>4.1810718908859741</c:v>
                </c:pt>
                <c:pt idx="536">
                  <c:v>4.0860915511281606</c:v>
                </c:pt>
                <c:pt idx="537">
                  <c:v>3.9932604156559046</c:v>
                </c:pt>
                <c:pt idx="538">
                  <c:v>3.9025304139995804</c:v>
                </c:pt>
                <c:pt idx="539">
                  <c:v>3.8138545134882387</c:v>
                </c:pt>
                <c:pt idx="540">
                  <c:v>3.7271866993482048</c:v>
                </c:pt>
                <c:pt idx="541">
                  <c:v>3.6424819550105463</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2"/>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12</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12</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87"/>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1" zoomScaleNormal="100" workbookViewId="0">
      <selection activeCell="I52" sqref="I52"/>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12</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3000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535.00000000000011</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20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503.52941176470591</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12V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30.783076923076948</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376.38556661919313</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1.1590067278622909</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2.9979160684861057</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16</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1.1000000000000001</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4.3</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0.4</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1.3</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16</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1.1000000000000001</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4.3</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0.4</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1.3</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41" activePane="bottomLeft" state="frozen"/>
      <selection pane="bottomLeft" activeCell="B246" sqref="B246"/>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12</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0.77570093457943923</v>
      </c>
      <c r="E63" t="s">
        <v>422</v>
      </c>
    </row>
    <row r="64" spans="1:9" x14ac:dyDescent="0.25">
      <c r="B64" s="13">
        <f>B63/Fsw</f>
        <v>7.7570093457943919E-7</v>
      </c>
      <c r="C64" t="s">
        <v>51</v>
      </c>
      <c r="E64" t="s">
        <v>276</v>
      </c>
    </row>
    <row r="65" spans="1:5" x14ac:dyDescent="0.25">
      <c r="A65" t="s">
        <v>83</v>
      </c>
      <c r="B65" s="17">
        <f>(VOUT*IOUT)/(VIN_nom)</f>
        <v>26.75</v>
      </c>
      <c r="C65" t="s">
        <v>11</v>
      </c>
      <c r="E65" t="s">
        <v>85</v>
      </c>
    </row>
    <row r="66" spans="1:5" x14ac:dyDescent="0.25">
      <c r="A66" t="s">
        <v>102</v>
      </c>
      <c r="B66" s="16">
        <f>(VIN_nom*Dc_VIN_nom)/(Lm*Fsw)</f>
        <v>6.2056074766355138</v>
      </c>
      <c r="C66" t="s">
        <v>11</v>
      </c>
      <c r="E66" t="s">
        <v>108</v>
      </c>
    </row>
    <row r="67" spans="1:5" x14ac:dyDescent="0.25">
      <c r="A67" t="s">
        <v>103</v>
      </c>
      <c r="B67" s="16">
        <f>IF(B62=0,(VIN_nom*Dc_VIN_nom)/(Lm*Fsw),(IL_avg_VIN_nom/EFF_est)+(ILrip_VINnom/2))</f>
        <v>29.852803738317757</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3.0000000000000001E-3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5.3500000000000007E-7</v>
      </c>
      <c r="C117" t="s">
        <v>162</v>
      </c>
      <c r="E117" t="s">
        <v>282</v>
      </c>
    </row>
    <row r="118" spans="1:7" x14ac:dyDescent="0.25">
      <c r="A118" t="s">
        <v>283</v>
      </c>
      <c r="B118" s="3">
        <f>'Design Converter'!H42*(10^-3)</f>
        <v>0.02</v>
      </c>
      <c r="C118" t="s">
        <v>51</v>
      </c>
      <c r="E118" t="s">
        <v>284</v>
      </c>
    </row>
    <row r="119" spans="1:7" x14ac:dyDescent="0.25">
      <c r="A119" t="s">
        <v>287</v>
      </c>
      <c r="B119" s="1">
        <f>(tss*Iss)/(Vref*(1-(VIN_min/VOUT)))</f>
        <v>5.0352941176470589E-7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12V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3740</v>
      </c>
      <c r="C145" s="2" t="s">
        <v>36</v>
      </c>
      <c r="E145" t="s">
        <v>239</v>
      </c>
    </row>
    <row r="146" spans="1:5" x14ac:dyDescent="0.25">
      <c r="A146" t="s">
        <v>243</v>
      </c>
      <c r="B146" s="18">
        <f>RFBT/((Vref/VTRK)-1)</f>
        <v>30783.076923076947</v>
      </c>
      <c r="C146" s="2" t="s">
        <v>36</v>
      </c>
      <c r="E146" t="s">
        <v>246</v>
      </c>
    </row>
    <row r="147" spans="1:5" x14ac:dyDescent="0.25">
      <c r="A147" t="s">
        <v>190</v>
      </c>
      <c r="B147" s="3">
        <f>'Design Converter'!H62*(10^3)</f>
        <v>30900</v>
      </c>
      <c r="C147" s="2" t="s">
        <v>36</v>
      </c>
      <c r="E147" t="s">
        <v>247</v>
      </c>
    </row>
    <row r="148" spans="1:5" x14ac:dyDescent="0.25">
      <c r="A148" t="s">
        <v>248</v>
      </c>
      <c r="B148">
        <f>VOUT/(RFBB+RFBT)</f>
        <v>1.5444572748267897E-3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83.633889676616349</v>
      </c>
      <c r="C162" t="s">
        <v>385</v>
      </c>
      <c r="E162" t="s">
        <v>384</v>
      </c>
    </row>
    <row r="163" spans="1:5" x14ac:dyDescent="0.25">
      <c r="A163" t="s">
        <v>400</v>
      </c>
      <c r="B163" s="20">
        <f>B162/(2*PI())</f>
        <v>13.310746952035728</v>
      </c>
      <c r="C163" t="s">
        <v>65</v>
      </c>
      <c r="E163" t="s">
        <v>249</v>
      </c>
    </row>
    <row r="164" spans="1:5" x14ac:dyDescent="0.25">
      <c r="B164" s="20"/>
    </row>
    <row r="165" spans="1:5" x14ac:dyDescent="0.25">
      <c r="A165" t="s">
        <v>401</v>
      </c>
      <c r="B165" s="20">
        <f>1/(Cout*Resr)</f>
        <v>33333.333333333336</v>
      </c>
      <c r="C165" t="s">
        <v>386</v>
      </c>
      <c r="E165" t="s">
        <v>387</v>
      </c>
    </row>
    <row r="166" spans="1:5" x14ac:dyDescent="0.25">
      <c r="A166" t="s">
        <v>402</v>
      </c>
      <c r="B166" s="20">
        <f>B165/(2*PI())</f>
        <v>5305.1647697298449</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10000</v>
      </c>
      <c r="C180" t="s">
        <v>539</v>
      </c>
      <c r="E180" t="s">
        <v>570</v>
      </c>
    </row>
    <row r="181" spans="1:5" x14ac:dyDescent="0.25">
      <c r="A181" t="s">
        <v>261</v>
      </c>
      <c r="B181" s="51">
        <f>SQRT(B163*fcross)</f>
        <v>364.83896381877486</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6.2534169049136166</v>
      </c>
    </row>
    <row r="185" spans="1:5" x14ac:dyDescent="0.25">
      <c r="A185" t="s">
        <v>507</v>
      </c>
      <c r="B185" s="20">
        <f>SQRT(1+((B179/fp_ea_est)^2))</f>
        <v>1.0015985352699404</v>
      </c>
    </row>
    <row r="186" spans="1:5" x14ac:dyDescent="0.25">
      <c r="A186" t="s">
        <v>508</v>
      </c>
      <c r="B186" s="20">
        <f>SQRT(1+(fz_ea_est/B179)^2)</f>
        <v>1.0010396049305059</v>
      </c>
    </row>
    <row r="188" spans="1:5" x14ac:dyDescent="0.25">
      <c r="A188" t="s">
        <v>472</v>
      </c>
      <c r="B188" s="17">
        <f>(fp_ea_est*B184*Kfb)/((fp_ea_est-fz_ea_est)*gm_ea)*(B185/B186)</f>
        <v>376385.56661919312</v>
      </c>
      <c r="C188" s="2" t="s">
        <v>36</v>
      </c>
      <c r="E188" s="31" t="s">
        <v>506</v>
      </c>
    </row>
    <row r="189" spans="1:5" x14ac:dyDescent="0.25">
      <c r="A189" t="s">
        <v>473</v>
      </c>
      <c r="B189" s="155">
        <f>1/(2*PI()*fz_ea_est*Rcomp_calc_CCM)</f>
        <v>1.1590067278622909E-9</v>
      </c>
      <c r="C189" s="2" t="s">
        <v>162</v>
      </c>
    </row>
    <row r="190" spans="1:5" x14ac:dyDescent="0.25">
      <c r="A190" t="s">
        <v>474</v>
      </c>
      <c r="B190" s="155">
        <f>((gm_ea)/(2*PI()*fp_ea_est*B184*Kfb))*(B186/B185)</f>
        <v>2.9979160684861057E-12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84.442001099505219</v>
      </c>
      <c r="C197" t="s">
        <v>385</v>
      </c>
    </row>
    <row r="198" spans="1:5" x14ac:dyDescent="0.25">
      <c r="B198">
        <f>B197/(2*PI())</f>
        <v>13.439361879557516</v>
      </c>
      <c r="C198" t="s">
        <v>65</v>
      </c>
    </row>
    <row r="199" spans="1:5" x14ac:dyDescent="0.25">
      <c r="A199" t="s">
        <v>461</v>
      </c>
      <c r="B199">
        <f>1/(Cout*Resr)</f>
        <v>33333.333333333336</v>
      </c>
      <c r="C199" t="s">
        <v>385</v>
      </c>
    </row>
    <row r="200" spans="1:5" x14ac:dyDescent="0.25">
      <c r="B200">
        <f>B199/(2*PI())</f>
        <v>5305.1647697298449</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10000</v>
      </c>
      <c r="C205" t="s">
        <v>539</v>
      </c>
      <c r="E205" t="s">
        <v>570</v>
      </c>
    </row>
    <row r="206" spans="1:5" x14ac:dyDescent="0.25">
      <c r="A206" t="s">
        <v>261</v>
      </c>
      <c r="B206" s="51">
        <f>SQRT(B198*fcross)</f>
        <v>366.59735241211871</v>
      </c>
      <c r="C206" t="s">
        <v>65</v>
      </c>
    </row>
    <row r="207" spans="1:5" x14ac:dyDescent="0.25">
      <c r="A207" t="s">
        <v>263</v>
      </c>
      <c r="B207" s="30">
        <f>Fsw/2</f>
        <v>500000</v>
      </c>
      <c r="C207" t="s">
        <v>65</v>
      </c>
    </row>
    <row r="209" spans="1:5" x14ac:dyDescent="0.25">
      <c r="A209" t="s">
        <v>509</v>
      </c>
      <c r="B209" s="20">
        <f>10^(-Loop_Modeling!AQ7/20)</f>
        <v>2.0068753951286662</v>
      </c>
    </row>
    <row r="210" spans="1:5" x14ac:dyDescent="0.25">
      <c r="A210" t="s">
        <v>507</v>
      </c>
      <c r="B210" s="20">
        <f>SQRT(1+((fcross/B207)^2))</f>
        <v>1.0001999800039989</v>
      </c>
    </row>
    <row r="211" spans="1:5" x14ac:dyDescent="0.25">
      <c r="A211" t="s">
        <v>508</v>
      </c>
      <c r="B211" s="20">
        <f>SQRT(1+(B206/fcross)^2)</f>
        <v>1.0006717424750016</v>
      </c>
    </row>
    <row r="214" spans="1:5" x14ac:dyDescent="0.25">
      <c r="A214" t="s">
        <v>466</v>
      </c>
      <c r="B214">
        <f>(B207*B209*Kfb)/((B207-B206)*gm_ea)*(B210/B211)</f>
        <v>120444.06468190911</v>
      </c>
      <c r="C214" t="s">
        <v>469</v>
      </c>
      <c r="E214" t="s">
        <v>260</v>
      </c>
    </row>
    <row r="215" spans="1:5" x14ac:dyDescent="0.25">
      <c r="A215" t="s">
        <v>470</v>
      </c>
      <c r="B215">
        <f>1/(2*PI()*B206*RCOMP_CALC_DCM)</f>
        <v>3.6045031058973369E-9</v>
      </c>
      <c r="C215" t="s">
        <v>162</v>
      </c>
      <c r="E215" t="s">
        <v>467</v>
      </c>
    </row>
    <row r="216" spans="1:5" x14ac:dyDescent="0.25">
      <c r="A216" t="s">
        <v>471</v>
      </c>
      <c r="B216">
        <f>((gm_ea)/(2*PI()*B207*Kfb))*(B211/B210)</f>
        <v>5.3076670469652784E-12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376385.56661919312</v>
      </c>
    </row>
    <row r="223" spans="1:5" x14ac:dyDescent="0.25">
      <c r="A223" t="s">
        <v>180</v>
      </c>
      <c r="B223" s="3">
        <f>'Design Converter'!H68*1000</f>
        <v>220000</v>
      </c>
      <c r="C223" s="2" t="s">
        <v>36</v>
      </c>
      <c r="E223" t="s">
        <v>186</v>
      </c>
    </row>
    <row r="224" spans="1:5" x14ac:dyDescent="0.25">
      <c r="A224" t="s">
        <v>262</v>
      </c>
      <c r="B224">
        <f>IF(B54=0,CCOMP_CALC_DCM,CCOMP_calc_CCM)</f>
        <v>1.1590067278622909E-9</v>
      </c>
    </row>
    <row r="225" spans="1:5" x14ac:dyDescent="0.25">
      <c r="A225" t="s">
        <v>184</v>
      </c>
      <c r="B225" s="3">
        <f>'Design Converter'!H69*(10^-9)</f>
        <v>1.5000000000000002E-9</v>
      </c>
      <c r="C225" t="s">
        <v>162</v>
      </c>
      <c r="E225" t="s">
        <v>187</v>
      </c>
    </row>
    <row r="226" spans="1:5" x14ac:dyDescent="0.25">
      <c r="A226" t="s">
        <v>475</v>
      </c>
      <c r="B226">
        <f>IF(B54=0,CHF_CALC_DCM,CHF_CALC_CCM)</f>
        <v>2.9979160684861057E-12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1.6000000000000001E-8</v>
      </c>
      <c r="C238" t="s">
        <v>162</v>
      </c>
      <c r="E238" s="78" t="s">
        <v>328</v>
      </c>
    </row>
    <row r="239" spans="1:5" ht="15.75" x14ac:dyDescent="0.3">
      <c r="A239" t="s">
        <v>341</v>
      </c>
      <c r="B239" s="3">
        <f>'Design Converter'!H77*(10^-9)</f>
        <v>1.1000000000000001E-9</v>
      </c>
      <c r="C239" t="s">
        <v>162</v>
      </c>
      <c r="E239" s="78" t="s">
        <v>329</v>
      </c>
    </row>
    <row r="240" spans="1:5" ht="15.75" x14ac:dyDescent="0.3">
      <c r="A240" t="s">
        <v>340</v>
      </c>
      <c r="B240" s="3">
        <f>'Design Converter'!H78*(10^-9)</f>
        <v>4.3000000000000005E-9</v>
      </c>
      <c r="C240" t="s">
        <v>162</v>
      </c>
      <c r="E240" s="78" t="s">
        <v>330</v>
      </c>
    </row>
    <row r="241" spans="1:8" ht="15.75" x14ac:dyDescent="0.3">
      <c r="A241" t="s">
        <v>342</v>
      </c>
      <c r="B241" s="3">
        <f>'Design Converter'!H79</f>
        <v>0.4</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1.3</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A247" t="s">
        <v>612</v>
      </c>
      <c r="B247" s="154">
        <v>3.1E-9</v>
      </c>
      <c r="C247" s="2"/>
      <c r="E247" s="78"/>
    </row>
    <row r="248" spans="1:8" x14ac:dyDescent="0.25">
      <c r="A248" t="s">
        <v>350</v>
      </c>
      <c r="B248" s="25">
        <f>Vth+(((VOUT*IOUT)/VIN_min)/gfs)</f>
        <v>1.6242424242424243</v>
      </c>
      <c r="C248" s="2" t="s">
        <v>10</v>
      </c>
      <c r="E248" s="78" t="s">
        <v>351</v>
      </c>
    </row>
    <row r="249" spans="1:8" x14ac:dyDescent="0.25">
      <c r="A249" t="s">
        <v>360</v>
      </c>
      <c r="B249" s="23">
        <f>(Qgd+(Qgs-B247))*((Rgate+B242+B246)/(Vcc-B248))</f>
        <v>3.6791741472172361E-9</v>
      </c>
      <c r="C249" s="2" t="s">
        <v>51</v>
      </c>
      <c r="E249" s="78" t="s">
        <v>352</v>
      </c>
    </row>
    <row r="250" spans="1:8" ht="15.75" thickBot="1" x14ac:dyDescent="0.3">
      <c r="A250" t="s">
        <v>361</v>
      </c>
      <c r="B250" s="23">
        <f>(Qgd+(Qgs-B247))*((B242+Rgate)/B248)</f>
        <v>2.9736940298507475E-9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1.6000000000000001E-8</v>
      </c>
      <c r="C255" t="s">
        <v>162</v>
      </c>
      <c r="E255" s="78" t="s">
        <v>328</v>
      </c>
    </row>
    <row r="256" spans="1:8" ht="15.75" x14ac:dyDescent="0.3">
      <c r="A256" t="s">
        <v>341</v>
      </c>
      <c r="B256" s="3">
        <f>'Design Converter'!H85*(10^-9)</f>
        <v>1.1000000000000001E-9</v>
      </c>
      <c r="C256" t="s">
        <v>162</v>
      </c>
      <c r="E256" s="78" t="s">
        <v>329</v>
      </c>
    </row>
    <row r="257" spans="1:5" ht="15.75" x14ac:dyDescent="0.3">
      <c r="A257" t="s">
        <v>340</v>
      </c>
      <c r="B257" s="3">
        <f>'Design Converter'!H86*(10^-9)</f>
        <v>4.3000000000000005E-9</v>
      </c>
      <c r="C257" t="s">
        <v>162</v>
      </c>
      <c r="E257" s="78" t="s">
        <v>330</v>
      </c>
    </row>
    <row r="258" spans="1:5" ht="15.75" x14ac:dyDescent="0.3">
      <c r="A258" t="s">
        <v>342</v>
      </c>
      <c r="B258" s="3">
        <f>'Design Converter'!H87</f>
        <v>0.4</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1.3</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0.6</v>
      </c>
      <c r="C264" t="s">
        <v>10</v>
      </c>
      <c r="E264" t="s">
        <v>578</v>
      </c>
    </row>
    <row r="265" spans="1:5" x14ac:dyDescent="0.25">
      <c r="A265" t="s">
        <v>611</v>
      </c>
      <c r="B265">
        <v>3.3</v>
      </c>
      <c r="C265" s="2"/>
      <c r="E265" s="78"/>
    </row>
    <row r="266" spans="1:5" x14ac:dyDescent="0.25">
      <c r="A266" t="s">
        <v>350</v>
      </c>
      <c r="B266" s="25">
        <f>Vth+(((VOUT*IOUT)/VIN_min)/B260)</f>
        <v>1.6242424242424243</v>
      </c>
      <c r="C266" s="2" t="s">
        <v>10</v>
      </c>
      <c r="E266" s="78" t="s">
        <v>351</v>
      </c>
    </row>
    <row r="267" spans="1:5" x14ac:dyDescent="0.25">
      <c r="A267" t="s">
        <v>360</v>
      </c>
      <c r="B267" s="1">
        <f>(B256+(B257/2))*((B258+B259+B265)/(Vcc-B266))</f>
        <v>5.198833034111311E-9</v>
      </c>
      <c r="C267" s="2" t="s">
        <v>51</v>
      </c>
      <c r="E267" s="78" t="s">
        <v>352</v>
      </c>
    </row>
    <row r="268" spans="1:5" ht="15.75" thickBot="1" x14ac:dyDescent="0.3">
      <c r="A268" t="s">
        <v>361</v>
      </c>
      <c r="B268" s="1">
        <f>(Qgd+(Qgs/2))*((B259+Rgate)/B266)</f>
        <v>4.2019589552238808E-9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AG1" zoomScaleNormal="100" workbookViewId="0">
      <pane ySplit="6" topLeftCell="A10" activePane="bottomLeft" state="frozen"/>
      <selection activeCell="R1" sqref="R1"/>
      <selection pane="bottomLeft" activeCell="S32" sqref="S32"/>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12</v>
      </c>
      <c r="U7" s="74">
        <f t="shared" ref="U7:U38" si="3">(R7*S7)/(T7*EFF_est)</f>
        <v>0</v>
      </c>
      <c r="V7" s="73">
        <f>IF(Variable_Management!$B$20=3,2,IF((S7*R7/T7)&lt;((T7*(1-(T7/R7)))/(2*Lm*Fsw)),1,2))</f>
        <v>2</v>
      </c>
      <c r="W7" s="71">
        <f>CHOOSE(V7,SQRT((2*S7*Lm*Fsw*(R7-T7))/((T7)^2)),1-(T7/R7))</f>
        <v>0.77570093457943923</v>
      </c>
      <c r="X7" s="74">
        <f t="shared" ref="X7:X38" si="4">CHOOSE(V7,(Lm*Z7*Fsw)/(R7-T7),1-W7)</f>
        <v>0.22429906542056077</v>
      </c>
      <c r="Y7" s="73">
        <f t="shared" ref="Y7:Y38" si="5">(T7*W7)/(Lm*Fsw)</f>
        <v>6.2056074766355138</v>
      </c>
      <c r="Z7" s="71">
        <f>CHOOSE(V7,Y7,U7+(0.5*Y7))</f>
        <v>3.1028037383177569</v>
      </c>
      <c r="AA7" s="71">
        <f>CHOOSE(V7,Z7*SQRT((W7+X7)/3),SQRT((U7^2)+((Y7^2)/12)))</f>
        <v>1.7914045735603341</v>
      </c>
      <c r="AB7" s="71">
        <v>0</v>
      </c>
      <c r="AC7" s="71">
        <f t="shared" ref="AC7:AC38" si="6">(AA7^2)*Rdcr</f>
        <v>7.3809997961976296E-3</v>
      </c>
      <c r="AD7" s="74">
        <f>AB7+AC7</f>
        <v>7.3809997961976296E-3</v>
      </c>
      <c r="AE7" s="73">
        <f>U7*W7</f>
        <v>0</v>
      </c>
      <c r="AF7" s="71">
        <f>CHOOSE(V7,Z7*SQRT(W7/3),SQRT(W7*((Z7^2)+((Y7^2)/3)-(Z7*Y7))))</f>
        <v>1.5777596168978161</v>
      </c>
      <c r="AG7" s="71">
        <f t="shared" ref="AG7:AG38" si="7">(AF7^2)*RDS_on</f>
        <v>9.9573016348541744E-3</v>
      </c>
      <c r="AH7" s="71">
        <f>((R7*U7)/2)*Fsw*(tr_sw+tf_sw)</f>
        <v>0</v>
      </c>
      <c r="AI7" s="74">
        <f>AG7+AH7</f>
        <v>9.9573016348541744E-3</v>
      </c>
      <c r="AJ7" s="73">
        <f>X7*U7</f>
        <v>0</v>
      </c>
      <c r="AK7" s="71">
        <f>CHOOSE(V7,Z7*SQRT(X7/3),SQRT(X7*((Z7^2)+((Y7^2)/3)-(Y7*Z7))))</f>
        <v>0.84841318793341358</v>
      </c>
      <c r="AL7" s="71">
        <f t="shared" ref="AL7:AL38" si="8">(AK7^2)*RDS_on_HS</f>
        <v>2.8792197498373508E-3</v>
      </c>
      <c r="AM7" s="71">
        <f>CHOOSE(V7,0,(R7+Vd_rect)*Qrr*Fsw)</f>
        <v>0</v>
      </c>
      <c r="AN7" s="188">
        <f>Vd_rect*t_dead*Fsw*Z7</f>
        <v>3.7233644859813085E-2</v>
      </c>
      <c r="AO7" s="74">
        <f>AL7+AM7+AN7</f>
        <v>4.0112864609650439E-2</v>
      </c>
      <c r="AP7" s="73">
        <f>(AA7^2)*R_cs</f>
        <v>4.8136955192593237E-3</v>
      </c>
      <c r="AQ7" s="206">
        <f t="shared" ref="AQ7:AQ38" si="9">Rdcr*AA7^2</f>
        <v>7.3809997961976296E-3</v>
      </c>
      <c r="AR7" s="206">
        <f t="shared" ref="AR7:AR38" si="10">ABS(7.759*10^-3*Fsw^0.9458*(0.00787*Y7)^2.304)</f>
        <v>3.4954779453456601</v>
      </c>
      <c r="AS7" s="71">
        <f t="shared" ref="AS7:AS38" si="11">(Qg_tot+Qg_tot_HS)*Vcc*Fsw</f>
        <v>0.16</v>
      </c>
      <c r="AT7" s="74">
        <f t="shared" ref="AT7:AT38" si="12">IQ*T7</f>
        <v>3.96E-5</v>
      </c>
      <c r="AU7" s="73">
        <f>AP7+AO7+AI7+AD7+AS7+AT7+AQ7+AR7</f>
        <v>3.7251634067018191</v>
      </c>
      <c r="AV7" s="71">
        <f>R7*S7</f>
        <v>0</v>
      </c>
      <c r="AW7" s="74">
        <f>(AV7/(AV7+AU7))*100</f>
        <v>0</v>
      </c>
    </row>
    <row r="8" spans="1:49" x14ac:dyDescent="0.25">
      <c r="M8">
        <f>Fsw</f>
        <v>1000000</v>
      </c>
      <c r="Q8">
        <v>1</v>
      </c>
      <c r="R8" s="73">
        <f t="shared" si="0"/>
        <v>53.5</v>
      </c>
      <c r="S8" s="71">
        <f t="shared" si="1"/>
        <v>0.04</v>
      </c>
      <c r="T8" s="71">
        <f t="shared" si="2"/>
        <v>12</v>
      </c>
      <c r="U8" s="74">
        <f t="shared" si="3"/>
        <v>0.17833333333333334</v>
      </c>
      <c r="V8" s="73">
        <f>IF(Variable_Management!$B$20=3,2,IF((S8*R8/T8)&lt;((T8*(1-(T8/R8)))/(2*Lm*Fsw)),1,2))</f>
        <v>2</v>
      </c>
      <c r="W8" s="71">
        <f t="shared" ref="W8:W38" si="13">CHOOSE(V8,SQRT((2*S8*Lm*Fsw*(R8-T8))/((T8)^2)),1-(T8/R8))</f>
        <v>0.77570093457943923</v>
      </c>
      <c r="X8" s="74">
        <f t="shared" si="4"/>
        <v>0.22429906542056077</v>
      </c>
      <c r="Y8" s="73">
        <f t="shared" si="5"/>
        <v>6.2056074766355138</v>
      </c>
      <c r="Z8" s="71">
        <f t="shared" ref="Z8:Z15" si="14">CHOOSE(V8,Y8,U8+(0.5*Y8))</f>
        <v>3.2811370716510901</v>
      </c>
      <c r="AA8" s="71">
        <f t="shared" ref="AA8:AA15" si="15">CHOOSE(V8,Z8*SQRT((W8+X8)/3),SQRT((U8^2)+((Y8^2)/12)))</f>
        <v>1.8002591824375345</v>
      </c>
      <c r="AB8" s="71">
        <v>0</v>
      </c>
      <c r="AC8" s="71">
        <f t="shared" si="6"/>
        <v>7.4541461850865182E-3</v>
      </c>
      <c r="AD8" s="74">
        <f t="shared" ref="AD8:AD71" si="16">AB8+AC8</f>
        <v>7.4541461850865182E-3</v>
      </c>
      <c r="AE8" s="73">
        <f>U8*W8</f>
        <v>0.13833333333333334</v>
      </c>
      <c r="AF8" s="71">
        <f t="shared" ref="AF8:AF71" si="17">CHOOSE(V8,Z8*SQRT(W8/3),SQRT(W8*((Z8^2)+((Y8^2)/3)-(Z8*Y8))))</f>
        <v>1.5855582150012624</v>
      </c>
      <c r="AG8" s="71">
        <f t="shared" si="7"/>
        <v>1.0055979412631958E-2</v>
      </c>
      <c r="AH8" s="71">
        <f t="shared" ref="AH8:AH38" si="18">((R8*U8)/2)*Fsw*(tr_sw+tf_sw)</f>
        <v>3.1736953233021392E-2</v>
      </c>
      <c r="AI8" s="74">
        <f t="shared" ref="AI8:AI71" si="19">AG8+AH8</f>
        <v>4.1792932645653348E-2</v>
      </c>
      <c r="AJ8" s="73">
        <f t="shared" ref="AJ8:AJ71" si="20">X8*U8</f>
        <v>4.0000000000000008E-2</v>
      </c>
      <c r="AK8" s="71">
        <f t="shared" ref="AK8:AK38" si="21">CHOOSE(V8,Z8*SQRT(X8/3),SQRT(X8*((Z8^2)+((Y8^2)/3)-(Y8*Z8))))</f>
        <v>0.85260675037948874</v>
      </c>
      <c r="AL8" s="71">
        <f t="shared" si="8"/>
        <v>2.9077530831706873E-3</v>
      </c>
      <c r="AM8" s="71">
        <f t="shared" ref="AM8:AM39" si="22">CHOOSE(V8,(R8+Vd_rect)*Qrr*Fsw,(R8+Vd_rect)*Qrr*Fsw)</f>
        <v>0</v>
      </c>
      <c r="AN8" s="188">
        <f t="shared" ref="AN8:AN38" si="23">Vd_rect*t_dead*Fsw*Z8</f>
        <v>3.9373644859813081E-2</v>
      </c>
      <c r="AO8" s="74">
        <f t="shared" ref="AO8:AO71" si="24">AL8+AM8+AN8</f>
        <v>4.2281397942983766E-2</v>
      </c>
      <c r="AP8" s="73">
        <f t="shared" ref="AP8:AP38" si="25">(AA8^2)*R_cs</f>
        <v>4.8613996859259902E-3</v>
      </c>
      <c r="AQ8" s="206">
        <f t="shared" si="9"/>
        <v>7.4541461850865182E-3</v>
      </c>
      <c r="AR8" s="206">
        <f t="shared" si="10"/>
        <v>3.4954779453456601</v>
      </c>
      <c r="AS8" s="71">
        <f t="shared" si="11"/>
        <v>0.16</v>
      </c>
      <c r="AT8" s="74">
        <f t="shared" si="12"/>
        <v>3.96E-5</v>
      </c>
      <c r="AU8" s="73">
        <f t="shared" ref="AU8:AU71" si="26">AP8+AO8+AI8+AD8+AS8+AT8+AQ8+AR8</f>
        <v>3.7593615679903962</v>
      </c>
      <c r="AV8" s="71">
        <f t="shared" ref="AV8:AV71" si="27">R8*S8</f>
        <v>2.14</v>
      </c>
      <c r="AW8" s="74">
        <f t="shared" ref="AW8:AW71" si="28">(AV8/(AV8+AU8))*100</f>
        <v>36.275111727538778</v>
      </c>
    </row>
    <row r="9" spans="1:49" x14ac:dyDescent="0.25">
      <c r="N9" s="71" t="s">
        <v>198</v>
      </c>
      <c r="O9" s="71">
        <f>VIN_var</f>
        <v>12</v>
      </c>
      <c r="P9" t="s">
        <v>10</v>
      </c>
      <c r="Q9">
        <v>2</v>
      </c>
      <c r="R9" s="73">
        <f t="shared" si="0"/>
        <v>53.5</v>
      </c>
      <c r="S9" s="71">
        <f t="shared" si="1"/>
        <v>0.08</v>
      </c>
      <c r="T9" s="71">
        <f t="shared" si="2"/>
        <v>12</v>
      </c>
      <c r="U9" s="74">
        <f t="shared" si="3"/>
        <v>0.35666666666666669</v>
      </c>
      <c r="V9" s="73">
        <f>IF(Variable_Management!$B$20=3,2,IF((S9*R9/T9)&lt;((T9*(1-(T9/R9)))/(2*Lm*Fsw)),1,2))</f>
        <v>2</v>
      </c>
      <c r="W9" s="71">
        <f t="shared" si="13"/>
        <v>0.77570093457943923</v>
      </c>
      <c r="X9" s="74">
        <f t="shared" si="4"/>
        <v>0.22429906542056077</v>
      </c>
      <c r="Y9" s="73">
        <f t="shared" si="5"/>
        <v>6.2056074766355138</v>
      </c>
      <c r="Z9" s="71">
        <f t="shared" si="14"/>
        <v>3.4594704049844234</v>
      </c>
      <c r="AA9" s="71">
        <f t="shared" si="15"/>
        <v>1.8265654812472487</v>
      </c>
      <c r="AB9" s="71">
        <v>0</v>
      </c>
      <c r="AC9" s="71">
        <f t="shared" si="6"/>
        <v>7.6735853517531849E-3</v>
      </c>
      <c r="AD9" s="74">
        <f t="shared" si="16"/>
        <v>7.6735853517531849E-3</v>
      </c>
      <c r="AE9" s="73">
        <f t="shared" ref="AE9:AE72" si="29">U9*W9</f>
        <v>0.27666666666666667</v>
      </c>
      <c r="AF9" s="71">
        <f t="shared" si="17"/>
        <v>1.6087271945520547</v>
      </c>
      <c r="AG9" s="71">
        <f t="shared" si="7"/>
        <v>1.0352012745965299E-2</v>
      </c>
      <c r="AH9" s="71">
        <f t="shared" si="18"/>
        <v>6.3473906466042784E-2</v>
      </c>
      <c r="AI9" s="74">
        <f t="shared" si="19"/>
        <v>7.3825919212008081E-2</v>
      </c>
      <c r="AJ9" s="73">
        <f t="shared" si="20"/>
        <v>8.0000000000000016E-2</v>
      </c>
      <c r="AK9" s="71">
        <f t="shared" si="21"/>
        <v>0.86506547196884021</v>
      </c>
      <c r="AL9" s="71">
        <f t="shared" si="8"/>
        <v>2.9933530831706889E-3</v>
      </c>
      <c r="AM9" s="71">
        <f t="shared" si="22"/>
        <v>0</v>
      </c>
      <c r="AN9" s="188">
        <f t="shared" si="23"/>
        <v>4.1513644859813084E-2</v>
      </c>
      <c r="AO9" s="74">
        <f t="shared" si="24"/>
        <v>4.4506997942983774E-2</v>
      </c>
      <c r="AP9" s="73">
        <f t="shared" si="25"/>
        <v>5.0045121859259899E-3</v>
      </c>
      <c r="AQ9" s="206">
        <f t="shared" si="9"/>
        <v>7.6735853517531849E-3</v>
      </c>
      <c r="AR9" s="206">
        <f t="shared" si="10"/>
        <v>3.4954779453456601</v>
      </c>
      <c r="AS9" s="71">
        <f t="shared" si="11"/>
        <v>0.16</v>
      </c>
      <c r="AT9" s="74">
        <f t="shared" si="12"/>
        <v>3.96E-5</v>
      </c>
      <c r="AU9" s="73">
        <f t="shared" si="26"/>
        <v>3.7942021453900843</v>
      </c>
      <c r="AV9" s="71">
        <f t="shared" si="27"/>
        <v>4.28</v>
      </c>
      <c r="AW9" s="74">
        <f t="shared" si="28"/>
        <v>53.008333491422924</v>
      </c>
    </row>
    <row r="10" spans="1:49" x14ac:dyDescent="0.25">
      <c r="N10" s="71"/>
      <c r="O10" s="71"/>
      <c r="Q10">
        <v>3</v>
      </c>
      <c r="R10" s="73">
        <f t="shared" si="0"/>
        <v>53.5</v>
      </c>
      <c r="S10" s="71">
        <f t="shared" si="1"/>
        <v>0.12</v>
      </c>
      <c r="T10" s="71">
        <f t="shared" si="2"/>
        <v>12</v>
      </c>
      <c r="U10" s="74">
        <f t="shared" si="3"/>
        <v>0.53500000000000003</v>
      </c>
      <c r="V10" s="73">
        <f>IF(Variable_Management!$B$20=3,2,IF((S10*R10/T10)&lt;((T10*(1-(T10/R10)))/(2*Lm*Fsw)),1,2))</f>
        <v>2</v>
      </c>
      <c r="W10" s="71">
        <f t="shared" si="13"/>
        <v>0.77570093457943923</v>
      </c>
      <c r="X10" s="74">
        <f t="shared" si="4"/>
        <v>0.22429906542056077</v>
      </c>
      <c r="Y10" s="73">
        <f t="shared" si="5"/>
        <v>6.2056074766355138</v>
      </c>
      <c r="Z10" s="71">
        <f t="shared" si="14"/>
        <v>3.6378037383177571</v>
      </c>
      <c r="AA10" s="71">
        <f t="shared" si="15"/>
        <v>1.8695869453365581</v>
      </c>
      <c r="AB10" s="71">
        <v>0</v>
      </c>
      <c r="AC10" s="71">
        <f t="shared" si="6"/>
        <v>8.0393172961976296E-3</v>
      </c>
      <c r="AD10" s="74">
        <f t="shared" si="16"/>
        <v>8.0393172961976296E-3</v>
      </c>
      <c r="AE10" s="73">
        <f t="shared" si="29"/>
        <v>0.41500000000000004</v>
      </c>
      <c r="AF10" s="71">
        <f t="shared" si="17"/>
        <v>1.6466178696690814</v>
      </c>
      <c r="AG10" s="71">
        <f t="shared" si="7"/>
        <v>1.0845401634854175E-2</v>
      </c>
      <c r="AH10" s="71">
        <f t="shared" si="18"/>
        <v>9.521085969906419E-2</v>
      </c>
      <c r="AI10" s="74">
        <f t="shared" si="19"/>
        <v>0.10605626133391836</v>
      </c>
      <c r="AJ10" s="73">
        <f t="shared" si="20"/>
        <v>0.12000000000000002</v>
      </c>
      <c r="AK10" s="71">
        <f t="shared" si="21"/>
        <v>0.88544053298871417</v>
      </c>
      <c r="AL10" s="71">
        <f t="shared" si="8"/>
        <v>3.1360197498373527E-3</v>
      </c>
      <c r="AM10" s="71">
        <f t="shared" si="22"/>
        <v>0</v>
      </c>
      <c r="AN10" s="188">
        <f t="shared" si="23"/>
        <v>4.3653644859813087E-2</v>
      </c>
      <c r="AO10" s="74">
        <f t="shared" si="24"/>
        <v>4.6789664609650443E-2</v>
      </c>
      <c r="AP10" s="73">
        <f t="shared" si="25"/>
        <v>5.2430330192593235E-3</v>
      </c>
      <c r="AQ10" s="206">
        <f t="shared" si="9"/>
        <v>8.0393172961976296E-3</v>
      </c>
      <c r="AR10" s="206">
        <f t="shared" si="10"/>
        <v>3.4954779453456601</v>
      </c>
      <c r="AS10" s="71">
        <f t="shared" si="11"/>
        <v>0.16</v>
      </c>
      <c r="AT10" s="74">
        <f t="shared" si="12"/>
        <v>3.96E-5</v>
      </c>
      <c r="AU10" s="73">
        <f t="shared" si="26"/>
        <v>3.8296851389008832</v>
      </c>
      <c r="AV10" s="71">
        <f t="shared" si="27"/>
        <v>6.42</v>
      </c>
      <c r="AW10" s="74">
        <f t="shared" si="28"/>
        <v>62.636070406046088</v>
      </c>
    </row>
    <row r="11" spans="1:49" x14ac:dyDescent="0.25">
      <c r="N11" s="71" t="s">
        <v>268</v>
      </c>
      <c r="O11" s="71">
        <v>150</v>
      </c>
      <c r="Q11">
        <v>4</v>
      </c>
      <c r="R11" s="73">
        <f t="shared" si="0"/>
        <v>53.5</v>
      </c>
      <c r="S11" s="71">
        <f t="shared" si="1"/>
        <v>0.16</v>
      </c>
      <c r="T11" s="71">
        <f t="shared" si="2"/>
        <v>12</v>
      </c>
      <c r="U11" s="74">
        <f t="shared" si="3"/>
        <v>0.71333333333333337</v>
      </c>
      <c r="V11" s="73">
        <f>IF(Variable_Management!$B$20=3,2,IF((S11*R11/T11)&lt;((T11*(1-(T11/R11)))/(2*Lm*Fsw)),1,2))</f>
        <v>2</v>
      </c>
      <c r="W11" s="71">
        <f t="shared" si="13"/>
        <v>0.77570093457943923</v>
      </c>
      <c r="X11" s="74">
        <f t="shared" si="4"/>
        <v>0.22429906542056077</v>
      </c>
      <c r="Y11" s="73">
        <f t="shared" si="5"/>
        <v>6.2056074766355138</v>
      </c>
      <c r="Z11" s="71">
        <f t="shared" si="14"/>
        <v>3.8161370716510903</v>
      </c>
      <c r="AA11" s="71">
        <f t="shared" si="15"/>
        <v>1.9282050696482798</v>
      </c>
      <c r="AB11" s="71">
        <v>0</v>
      </c>
      <c r="AC11" s="71">
        <f t="shared" si="6"/>
        <v>8.5513420184198524E-3</v>
      </c>
      <c r="AD11" s="74">
        <f t="shared" si="16"/>
        <v>8.5513420184198524E-3</v>
      </c>
      <c r="AE11" s="73">
        <f t="shared" si="29"/>
        <v>0.55333333333333334</v>
      </c>
      <c r="AF11" s="71">
        <f t="shared" si="17"/>
        <v>1.6982451294865106</v>
      </c>
      <c r="AG11" s="71">
        <f t="shared" si="7"/>
        <v>1.1536146079298622E-2</v>
      </c>
      <c r="AH11" s="71">
        <f t="shared" si="18"/>
        <v>0.12694781293208557</v>
      </c>
      <c r="AI11" s="74">
        <f t="shared" si="19"/>
        <v>0.13848395901138419</v>
      </c>
      <c r="AJ11" s="73">
        <f t="shared" si="20"/>
        <v>0.16000000000000003</v>
      </c>
      <c r="AK11" s="71">
        <f t="shared" si="21"/>
        <v>0.91320220695784093</v>
      </c>
      <c r="AL11" s="71">
        <f t="shared" si="8"/>
        <v>3.3357530831706855E-3</v>
      </c>
      <c r="AM11" s="71">
        <f t="shared" si="22"/>
        <v>0</v>
      </c>
      <c r="AN11" s="188">
        <f t="shared" si="23"/>
        <v>4.5793644859813083E-2</v>
      </c>
      <c r="AO11" s="74">
        <f t="shared" si="24"/>
        <v>4.9129397942983766E-2</v>
      </c>
      <c r="AP11" s="73">
        <f t="shared" si="25"/>
        <v>5.5769621859259912E-3</v>
      </c>
      <c r="AQ11" s="206">
        <f t="shared" si="9"/>
        <v>8.5513420184198524E-3</v>
      </c>
      <c r="AR11" s="206">
        <f t="shared" si="10"/>
        <v>3.4954779453456601</v>
      </c>
      <c r="AS11" s="71">
        <f t="shared" si="11"/>
        <v>0.16</v>
      </c>
      <c r="AT11" s="74">
        <f t="shared" si="12"/>
        <v>3.96E-5</v>
      </c>
      <c r="AU11" s="73">
        <f t="shared" si="26"/>
        <v>3.8658105485227936</v>
      </c>
      <c r="AV11" s="71">
        <f t="shared" si="27"/>
        <v>8.56</v>
      </c>
      <c r="AW11" s="74">
        <f t="shared" si="28"/>
        <v>68.888866175556103</v>
      </c>
    </row>
    <row r="12" spans="1:49" x14ac:dyDescent="0.25">
      <c r="N12" s="71" t="s">
        <v>269</v>
      </c>
      <c r="O12" s="71">
        <f>IOUT/(O11)</f>
        <v>0.04</v>
      </c>
      <c r="Q12">
        <v>5</v>
      </c>
      <c r="R12" s="73">
        <f t="shared" si="0"/>
        <v>53.5</v>
      </c>
      <c r="S12" s="71">
        <f t="shared" si="1"/>
        <v>0.2</v>
      </c>
      <c r="T12" s="71">
        <f t="shared" si="2"/>
        <v>12</v>
      </c>
      <c r="U12" s="74">
        <f t="shared" si="3"/>
        <v>0.89166666666666672</v>
      </c>
      <c r="V12" s="73">
        <f>IF(Variable_Management!$B$20=3,2,IF((S12*R12/T12)&lt;((T12*(1-(T12/R12)))/(2*Lm*Fsw)),1,2))</f>
        <v>2</v>
      </c>
      <c r="W12" s="71">
        <f t="shared" si="13"/>
        <v>0.77570093457943923</v>
      </c>
      <c r="X12" s="74">
        <f t="shared" si="4"/>
        <v>0.22429906542056077</v>
      </c>
      <c r="Y12" s="73">
        <f t="shared" si="5"/>
        <v>6.2056074766355138</v>
      </c>
      <c r="Z12" s="71">
        <f t="shared" si="14"/>
        <v>3.9944704049844235</v>
      </c>
      <c r="AA12" s="71">
        <f t="shared" si="15"/>
        <v>2.0010496722013991</v>
      </c>
      <c r="AB12" s="71">
        <v>0</v>
      </c>
      <c r="AC12" s="71">
        <f t="shared" si="6"/>
        <v>9.2096595184198524E-3</v>
      </c>
      <c r="AD12" s="74">
        <f t="shared" si="16"/>
        <v>9.2096595184198524E-3</v>
      </c>
      <c r="AE12" s="73">
        <f t="shared" si="29"/>
        <v>0.69166666666666665</v>
      </c>
      <c r="AF12" s="71">
        <f t="shared" si="17"/>
        <v>1.7624022014922291</v>
      </c>
      <c r="AG12" s="71">
        <f t="shared" si="7"/>
        <v>1.2424246079298623E-2</v>
      </c>
      <c r="AH12" s="71">
        <f t="shared" si="18"/>
        <v>0.15868476616510699</v>
      </c>
      <c r="AI12" s="74">
        <f t="shared" si="19"/>
        <v>0.17110901224440561</v>
      </c>
      <c r="AJ12" s="73">
        <f t="shared" si="20"/>
        <v>0.20000000000000004</v>
      </c>
      <c r="AK12" s="71">
        <f t="shared" si="21"/>
        <v>0.94770157264440147</v>
      </c>
      <c r="AL12" s="71">
        <f t="shared" si="8"/>
        <v>3.592553083170687E-3</v>
      </c>
      <c r="AM12" s="71">
        <f t="shared" si="22"/>
        <v>0</v>
      </c>
      <c r="AN12" s="188">
        <f t="shared" si="23"/>
        <v>4.7933644859813086E-2</v>
      </c>
      <c r="AO12" s="74">
        <f t="shared" si="24"/>
        <v>5.152619794298377E-2</v>
      </c>
      <c r="AP12" s="73">
        <f t="shared" si="25"/>
        <v>6.006299685925991E-3</v>
      </c>
      <c r="AQ12" s="206">
        <f t="shared" si="9"/>
        <v>9.2096595184198524E-3</v>
      </c>
      <c r="AR12" s="206">
        <f t="shared" si="10"/>
        <v>3.4954779453456601</v>
      </c>
      <c r="AS12" s="71">
        <f t="shared" si="11"/>
        <v>0.16</v>
      </c>
      <c r="AT12" s="74">
        <f t="shared" si="12"/>
        <v>3.96E-5</v>
      </c>
      <c r="AU12" s="73">
        <f t="shared" si="26"/>
        <v>3.9025783742558153</v>
      </c>
      <c r="AV12" s="71">
        <f t="shared" si="27"/>
        <v>10.700000000000001</v>
      </c>
      <c r="AW12" s="74">
        <f t="shared" si="28"/>
        <v>73.274730843862358</v>
      </c>
    </row>
    <row r="13" spans="1:49" x14ac:dyDescent="0.25">
      <c r="Q13">
        <v>6</v>
      </c>
      <c r="R13" s="73">
        <f t="shared" si="0"/>
        <v>53.5</v>
      </c>
      <c r="S13" s="71">
        <f t="shared" si="1"/>
        <v>0.24</v>
      </c>
      <c r="T13" s="71">
        <f t="shared" si="2"/>
        <v>12</v>
      </c>
      <c r="U13" s="74">
        <f t="shared" si="3"/>
        <v>1.07</v>
      </c>
      <c r="V13" s="73">
        <f>IF(Variable_Management!$B$20=3,2,IF((S13*R13/T13)&lt;((T13*(1-(T13/R13)))/(2*Lm*Fsw)),1,2))</f>
        <v>2</v>
      </c>
      <c r="W13" s="71">
        <f t="shared" si="13"/>
        <v>0.77570093457943923</v>
      </c>
      <c r="X13" s="74">
        <f t="shared" si="4"/>
        <v>0.22429906542056077</v>
      </c>
      <c r="Y13" s="73">
        <f t="shared" si="5"/>
        <v>6.2056074766355138</v>
      </c>
      <c r="Z13" s="71">
        <f t="shared" si="14"/>
        <v>4.1728037383177572</v>
      </c>
      <c r="AA13" s="71">
        <f t="shared" si="15"/>
        <v>2.0866313393057436</v>
      </c>
      <c r="AB13" s="71">
        <v>0</v>
      </c>
      <c r="AC13" s="71">
        <f t="shared" si="6"/>
        <v>1.0014269796197626E-2</v>
      </c>
      <c r="AD13" s="74">
        <f t="shared" si="16"/>
        <v>1.0014269796197626E-2</v>
      </c>
      <c r="AE13" s="73">
        <f t="shared" si="29"/>
        <v>0.83000000000000007</v>
      </c>
      <c r="AF13" s="71">
        <f t="shared" si="17"/>
        <v>1.8377773011748582</v>
      </c>
      <c r="AG13" s="71">
        <f t="shared" si="7"/>
        <v>1.3509701634854182E-2</v>
      </c>
      <c r="AH13" s="71">
        <f t="shared" si="18"/>
        <v>0.19042171939812838</v>
      </c>
      <c r="AI13" s="74">
        <f t="shared" si="19"/>
        <v>0.20393142103298256</v>
      </c>
      <c r="AJ13" s="73">
        <f t="shared" si="20"/>
        <v>0.24000000000000005</v>
      </c>
      <c r="AK13" s="71">
        <f t="shared" si="21"/>
        <v>0.98823324041409299</v>
      </c>
      <c r="AL13" s="71">
        <f t="shared" si="8"/>
        <v>3.9064197498373541E-3</v>
      </c>
      <c r="AM13" s="71">
        <f t="shared" si="22"/>
        <v>0</v>
      </c>
      <c r="AN13" s="188">
        <f t="shared" si="23"/>
        <v>5.0073644859813089E-2</v>
      </c>
      <c r="AO13" s="74">
        <f t="shared" si="24"/>
        <v>5.3980064609650442E-2</v>
      </c>
      <c r="AP13" s="73">
        <f t="shared" si="25"/>
        <v>6.5310455192593223E-3</v>
      </c>
      <c r="AQ13" s="206">
        <f t="shared" si="9"/>
        <v>1.0014269796197626E-2</v>
      </c>
      <c r="AR13" s="206">
        <f t="shared" si="10"/>
        <v>3.4954779453456601</v>
      </c>
      <c r="AS13" s="71">
        <f t="shared" si="11"/>
        <v>0.16</v>
      </c>
      <c r="AT13" s="74">
        <f t="shared" si="12"/>
        <v>3.96E-5</v>
      </c>
      <c r="AU13" s="73">
        <f t="shared" si="26"/>
        <v>3.9399886160999475</v>
      </c>
      <c r="AV13" s="71">
        <f t="shared" si="27"/>
        <v>12.84</v>
      </c>
      <c r="AW13" s="74">
        <f t="shared" si="28"/>
        <v>76.519718181932291</v>
      </c>
    </row>
    <row r="14" spans="1:49" x14ac:dyDescent="0.25">
      <c r="Q14">
        <v>7</v>
      </c>
      <c r="R14" s="73">
        <f t="shared" si="0"/>
        <v>53.5</v>
      </c>
      <c r="S14" s="71">
        <f t="shared" si="1"/>
        <v>0.28000000000000003</v>
      </c>
      <c r="T14" s="71">
        <f t="shared" si="2"/>
        <v>12</v>
      </c>
      <c r="U14" s="74">
        <f t="shared" si="3"/>
        <v>1.2483333333333335</v>
      </c>
      <c r="V14" s="73">
        <f>IF(Variable_Management!$B$20=3,2,IF((S14*R14/T14)&lt;((T14*(1-(T14/R14)))/(2*Lm*Fsw)),1,2))</f>
        <v>2</v>
      </c>
      <c r="W14" s="71">
        <f t="shared" si="13"/>
        <v>0.77570093457943923</v>
      </c>
      <c r="X14" s="74">
        <f t="shared" si="4"/>
        <v>0.22429906542056077</v>
      </c>
      <c r="Y14" s="73">
        <f t="shared" si="5"/>
        <v>6.2056074766355138</v>
      </c>
      <c r="Z14" s="71">
        <f t="shared" si="14"/>
        <v>4.35113707165109</v>
      </c>
      <c r="AA14" s="71">
        <f t="shared" si="15"/>
        <v>2.1834528749858548</v>
      </c>
      <c r="AB14" s="71">
        <v>0</v>
      </c>
      <c r="AC14" s="71">
        <f t="shared" si="6"/>
        <v>1.0965172851753189E-2</v>
      </c>
      <c r="AD14" s="74">
        <f t="shared" si="16"/>
        <v>1.0965172851753189E-2</v>
      </c>
      <c r="AE14" s="73">
        <f t="shared" si="29"/>
        <v>0.96833333333333349</v>
      </c>
      <c r="AF14" s="71">
        <f t="shared" si="17"/>
        <v>1.9230517898619683</v>
      </c>
      <c r="AG14" s="71">
        <f t="shared" si="7"/>
        <v>1.4792512745965282E-2</v>
      </c>
      <c r="AH14" s="71">
        <f t="shared" si="18"/>
        <v>0.2221586726311498</v>
      </c>
      <c r="AI14" s="74">
        <f t="shared" si="19"/>
        <v>0.23695118537711507</v>
      </c>
      <c r="AJ14" s="73">
        <f t="shared" si="20"/>
        <v>0.28000000000000008</v>
      </c>
      <c r="AK14" s="71">
        <f t="shared" si="21"/>
        <v>1.0340881349250028</v>
      </c>
      <c r="AL14" s="71">
        <f t="shared" si="8"/>
        <v>4.2773530831706832E-3</v>
      </c>
      <c r="AM14" s="71">
        <f t="shared" si="22"/>
        <v>0</v>
      </c>
      <c r="AN14" s="188">
        <f t="shared" si="23"/>
        <v>5.2213644859813078E-2</v>
      </c>
      <c r="AO14" s="74">
        <f t="shared" si="24"/>
        <v>5.6490997942983762E-2</v>
      </c>
      <c r="AP14" s="73">
        <f t="shared" si="25"/>
        <v>7.1511996859259935E-3</v>
      </c>
      <c r="AQ14" s="206">
        <f t="shared" si="9"/>
        <v>1.0965172851753189E-2</v>
      </c>
      <c r="AR14" s="206">
        <f t="shared" si="10"/>
        <v>3.4954779453456601</v>
      </c>
      <c r="AS14" s="71">
        <f t="shared" si="11"/>
        <v>0.16</v>
      </c>
      <c r="AT14" s="74">
        <f t="shared" si="12"/>
        <v>3.96E-5</v>
      </c>
      <c r="AU14" s="73">
        <f t="shared" si="26"/>
        <v>3.9780412740551911</v>
      </c>
      <c r="AV14" s="71">
        <f t="shared" si="27"/>
        <v>14.980000000000002</v>
      </c>
      <c r="AW14" s="74">
        <f t="shared" si="28"/>
        <v>79.016601891782486</v>
      </c>
    </row>
    <row r="15" spans="1:49" x14ac:dyDescent="0.25">
      <c r="O15">
        <f>0.205*2.5/(Lm*Fsw)</f>
        <v>0.34166666666666662</v>
      </c>
      <c r="Q15">
        <v>8</v>
      </c>
      <c r="R15" s="73">
        <f t="shared" si="0"/>
        <v>53.5</v>
      </c>
      <c r="S15" s="71">
        <f t="shared" si="1"/>
        <v>0.32</v>
      </c>
      <c r="T15" s="71">
        <f t="shared" si="2"/>
        <v>12</v>
      </c>
      <c r="U15" s="74">
        <f t="shared" si="3"/>
        <v>1.4266666666666667</v>
      </c>
      <c r="V15" s="73">
        <f>IF(Variable_Management!$B$20=3,2,IF((S15*R15/T15)&lt;((T15*(1-(T15/R15)))/(2*Lm*Fsw)),1,2))</f>
        <v>2</v>
      </c>
      <c r="W15" s="71">
        <f t="shared" si="13"/>
        <v>0.77570093457943923</v>
      </c>
      <c r="X15" s="74">
        <f t="shared" si="4"/>
        <v>0.22429906542056077</v>
      </c>
      <c r="Y15" s="73">
        <f t="shared" si="5"/>
        <v>6.2056074766355138</v>
      </c>
      <c r="Z15" s="71">
        <f t="shared" si="14"/>
        <v>4.5294704049844237</v>
      </c>
      <c r="AA15" s="71">
        <f t="shared" si="15"/>
        <v>2.2900891082992079</v>
      </c>
      <c r="AB15" s="71">
        <v>0</v>
      </c>
      <c r="AC15" s="71">
        <f t="shared" si="6"/>
        <v>1.2062368685086521E-2</v>
      </c>
      <c r="AD15" s="74">
        <f t="shared" si="16"/>
        <v>1.2062368685086521E-2</v>
      </c>
      <c r="AE15" s="73">
        <f t="shared" si="29"/>
        <v>1.1066666666666667</v>
      </c>
      <c r="AF15" s="71">
        <f t="shared" si="17"/>
        <v>2.0169704641263313</v>
      </c>
      <c r="AG15" s="71">
        <f t="shared" si="7"/>
        <v>1.6272679412631951E-2</v>
      </c>
      <c r="AH15" s="71">
        <f t="shared" si="18"/>
        <v>0.25389562586417114</v>
      </c>
      <c r="AI15" s="74">
        <f t="shared" si="19"/>
        <v>0.27016830527680308</v>
      </c>
      <c r="AJ15" s="73">
        <f t="shared" si="20"/>
        <v>0.32000000000000006</v>
      </c>
      <c r="AK15" s="71">
        <f t="shared" si="21"/>
        <v>1.0845912920509142</v>
      </c>
      <c r="AL15" s="71">
        <f t="shared" si="8"/>
        <v>4.7053530831706863E-3</v>
      </c>
      <c r="AM15" s="71">
        <f t="shared" si="22"/>
        <v>0</v>
      </c>
      <c r="AN15" s="188">
        <f t="shared" si="23"/>
        <v>5.4353644859813088E-2</v>
      </c>
      <c r="AO15" s="74">
        <f t="shared" si="24"/>
        <v>5.9058997942983776E-2</v>
      </c>
      <c r="AP15" s="73">
        <f t="shared" si="25"/>
        <v>7.866762185925991E-3</v>
      </c>
      <c r="AQ15" s="206">
        <f t="shared" si="9"/>
        <v>1.2062368685086521E-2</v>
      </c>
      <c r="AR15" s="206">
        <f t="shared" si="10"/>
        <v>3.4954779453456601</v>
      </c>
      <c r="AS15" s="71">
        <f t="shared" si="11"/>
        <v>0.16</v>
      </c>
      <c r="AT15" s="74">
        <f t="shared" si="12"/>
        <v>3.96E-5</v>
      </c>
      <c r="AU15" s="73">
        <f t="shared" si="26"/>
        <v>4.0167363481215457</v>
      </c>
      <c r="AV15" s="71">
        <f t="shared" si="27"/>
        <v>17.12</v>
      </c>
      <c r="AW15" s="74">
        <f t="shared" si="28"/>
        <v>80.996421197833044</v>
      </c>
    </row>
    <row r="16" spans="1:49" x14ac:dyDescent="0.25">
      <c r="Q16">
        <v>9</v>
      </c>
      <c r="R16" s="73">
        <f t="shared" si="0"/>
        <v>53.5</v>
      </c>
      <c r="S16" s="71">
        <f t="shared" si="1"/>
        <v>0.36</v>
      </c>
      <c r="T16" s="71">
        <f t="shared" si="2"/>
        <v>12</v>
      </c>
      <c r="U16" s="74">
        <f t="shared" si="3"/>
        <v>1.6049999999999998</v>
      </c>
      <c r="V16" s="73">
        <f>IF(Variable_Management!$B$20=3,2,IF((S16*R16/T16)&lt;((T16*(1-(T16/R16)))/(2*Lm*Fsw)),1,2))</f>
        <v>2</v>
      </c>
      <c r="W16" s="71">
        <f t="shared" si="13"/>
        <v>0.77570093457943923</v>
      </c>
      <c r="X16" s="74">
        <f t="shared" si="4"/>
        <v>0.22429906542056077</v>
      </c>
      <c r="Y16" s="73">
        <f t="shared" si="5"/>
        <v>6.2056074766355138</v>
      </c>
      <c r="Z16" s="71">
        <f t="shared" ref="Z16:Z79" si="30">CHOOSE(V16,Y16,U16+(0.5*Y16))</f>
        <v>4.7078037383177564</v>
      </c>
      <c r="AA16" s="71">
        <f t="shared" ref="AA16:AA79" si="31">CHOOSE(V16,Z16*SQRT((W16+X16)/3),SQRT((U16^2)+((Y16^2)/12)))</f>
        <v>2.4052349877242518</v>
      </c>
      <c r="AB16" s="71">
        <v>0</v>
      </c>
      <c r="AC16" s="71">
        <f t="shared" si="6"/>
        <v>1.3305857296197628E-2</v>
      </c>
      <c r="AD16" s="74">
        <f t="shared" si="16"/>
        <v>1.3305857296197628E-2</v>
      </c>
      <c r="AE16" s="73">
        <f t="shared" si="29"/>
        <v>1.2449999999999999</v>
      </c>
      <c r="AF16" s="71">
        <f t="shared" si="17"/>
        <v>2.1183839143822683</v>
      </c>
      <c r="AG16" s="71">
        <f t="shared" si="7"/>
        <v>1.7950201634854165E-2</v>
      </c>
      <c r="AH16" s="71">
        <f t="shared" si="18"/>
        <v>0.28563257909719253</v>
      </c>
      <c r="AI16" s="74">
        <f t="shared" si="19"/>
        <v>0.3035827807320467</v>
      </c>
      <c r="AJ16" s="73">
        <f t="shared" si="20"/>
        <v>0.36</v>
      </c>
      <c r="AK16" s="71">
        <f t="shared" si="21"/>
        <v>1.1391246364903787</v>
      </c>
      <c r="AL16" s="71">
        <f t="shared" si="8"/>
        <v>5.1904197498373493E-3</v>
      </c>
      <c r="AM16" s="71">
        <f t="shared" si="22"/>
        <v>0</v>
      </c>
      <c r="AN16" s="188">
        <f t="shared" si="23"/>
        <v>5.6493644859813077E-2</v>
      </c>
      <c r="AO16" s="74">
        <f t="shared" si="24"/>
        <v>6.1684064609650424E-2</v>
      </c>
      <c r="AP16" s="73">
        <f t="shared" si="25"/>
        <v>8.6777330192593233E-3</v>
      </c>
      <c r="AQ16" s="206">
        <f t="shared" si="9"/>
        <v>1.3305857296197628E-2</v>
      </c>
      <c r="AR16" s="206">
        <f t="shared" si="10"/>
        <v>3.4954779453456601</v>
      </c>
      <c r="AS16" s="71">
        <f t="shared" si="11"/>
        <v>0.16</v>
      </c>
      <c r="AT16" s="74">
        <f t="shared" si="12"/>
        <v>3.96E-5</v>
      </c>
      <c r="AU16" s="73">
        <f t="shared" si="26"/>
        <v>4.056073838299012</v>
      </c>
      <c r="AV16" s="71">
        <f t="shared" si="27"/>
        <v>19.259999999999998</v>
      </c>
      <c r="AW16" s="74">
        <f t="shared" si="28"/>
        <v>82.60395868348769</v>
      </c>
    </row>
    <row r="17" spans="17:49" x14ac:dyDescent="0.25">
      <c r="Q17">
        <v>10</v>
      </c>
      <c r="R17" s="73">
        <f t="shared" si="0"/>
        <v>53.5</v>
      </c>
      <c r="S17" s="71">
        <f t="shared" si="1"/>
        <v>0.4</v>
      </c>
      <c r="T17" s="71">
        <f t="shared" si="2"/>
        <v>12</v>
      </c>
      <c r="U17" s="74">
        <f t="shared" si="3"/>
        <v>1.7833333333333334</v>
      </c>
      <c r="V17" s="73">
        <f>IF(Variable_Management!$B$20=3,2,IF((S17*R17/T17)&lt;((T17*(1-(T17/R17)))/(2*Lm*Fsw)),1,2))</f>
        <v>2</v>
      </c>
      <c r="W17" s="71">
        <f t="shared" si="13"/>
        <v>0.77570093457943923</v>
      </c>
      <c r="X17" s="74">
        <f t="shared" si="4"/>
        <v>0.22429906542056077</v>
      </c>
      <c r="Y17" s="73">
        <f t="shared" si="5"/>
        <v>6.2056074766355138</v>
      </c>
      <c r="Z17" s="71">
        <f t="shared" si="30"/>
        <v>4.8861370716510901</v>
      </c>
      <c r="AA17" s="71">
        <f t="shared" si="31"/>
        <v>2.5277278579686264</v>
      </c>
      <c r="AB17" s="71">
        <v>0</v>
      </c>
      <c r="AC17" s="71">
        <f t="shared" si="6"/>
        <v>1.4695638685086519E-2</v>
      </c>
      <c r="AD17" s="74">
        <f t="shared" si="16"/>
        <v>1.4695638685086519E-2</v>
      </c>
      <c r="AE17" s="73">
        <f t="shared" si="29"/>
        <v>1.3833333333333333</v>
      </c>
      <c r="AF17" s="71">
        <f t="shared" si="17"/>
        <v>2.2262681449362716</v>
      </c>
      <c r="AG17" s="71">
        <f t="shared" si="7"/>
        <v>1.9825079412631952E-2</v>
      </c>
      <c r="AH17" s="71">
        <f t="shared" si="18"/>
        <v>0.31736953233021398</v>
      </c>
      <c r="AI17" s="74">
        <f t="shared" si="19"/>
        <v>0.33719461174284593</v>
      </c>
      <c r="AJ17" s="73">
        <f t="shared" si="20"/>
        <v>0.40000000000000008</v>
      </c>
      <c r="AK17" s="71">
        <f t="shared" si="21"/>
        <v>1.1971375321126105</v>
      </c>
      <c r="AL17" s="71">
        <f t="shared" si="8"/>
        <v>5.732553083170687E-3</v>
      </c>
      <c r="AM17" s="71">
        <f t="shared" si="22"/>
        <v>0</v>
      </c>
      <c r="AN17" s="188">
        <f t="shared" si="23"/>
        <v>5.863364485981308E-2</v>
      </c>
      <c r="AO17" s="74">
        <f t="shared" si="24"/>
        <v>6.4366197942983761E-2</v>
      </c>
      <c r="AP17" s="73">
        <f t="shared" si="25"/>
        <v>9.5841121859259922E-3</v>
      </c>
      <c r="AQ17" s="206">
        <f t="shared" si="9"/>
        <v>1.4695638685086519E-2</v>
      </c>
      <c r="AR17" s="206">
        <f t="shared" si="10"/>
        <v>3.4954779453456601</v>
      </c>
      <c r="AS17" s="71">
        <f t="shared" si="11"/>
        <v>0.16</v>
      </c>
      <c r="AT17" s="74">
        <f t="shared" si="12"/>
        <v>3.96E-5</v>
      </c>
      <c r="AU17" s="73">
        <f t="shared" si="26"/>
        <v>4.0960537445875893</v>
      </c>
      <c r="AV17" s="71">
        <f t="shared" si="27"/>
        <v>21.400000000000002</v>
      </c>
      <c r="AW17" s="74">
        <f t="shared" si="28"/>
        <v>83.934557929549712</v>
      </c>
    </row>
    <row r="18" spans="17:49" x14ac:dyDescent="0.25">
      <c r="Q18">
        <v>11</v>
      </c>
      <c r="R18" s="73">
        <f t="shared" si="0"/>
        <v>53.5</v>
      </c>
      <c r="S18" s="71">
        <f t="shared" si="1"/>
        <v>0.44</v>
      </c>
      <c r="T18" s="71">
        <f t="shared" si="2"/>
        <v>12</v>
      </c>
      <c r="U18" s="74">
        <f t="shared" si="3"/>
        <v>1.9616666666666667</v>
      </c>
      <c r="V18" s="73">
        <f>IF(Variable_Management!$B$20=3,2,IF((S18*R18/T18)&lt;((T18*(1-(T18/R18)))/(2*Lm*Fsw)),1,2))</f>
        <v>2</v>
      </c>
      <c r="W18" s="71">
        <f t="shared" si="13"/>
        <v>0.77570093457943923</v>
      </c>
      <c r="X18" s="74">
        <f t="shared" si="4"/>
        <v>0.22429906542056077</v>
      </c>
      <c r="Y18" s="73">
        <f t="shared" si="5"/>
        <v>6.2056074766355138</v>
      </c>
      <c r="Z18" s="71">
        <f t="shared" si="30"/>
        <v>5.0644704049844238</v>
      </c>
      <c r="AA18" s="71">
        <f t="shared" si="31"/>
        <v>2.6565516101299433</v>
      </c>
      <c r="AB18" s="71">
        <v>0</v>
      </c>
      <c r="AC18" s="71">
        <f t="shared" si="6"/>
        <v>1.6231712851753188E-2</v>
      </c>
      <c r="AD18" s="74">
        <f t="shared" si="16"/>
        <v>1.6231712851753188E-2</v>
      </c>
      <c r="AE18" s="73">
        <f t="shared" si="29"/>
        <v>1.5216666666666667</v>
      </c>
      <c r="AF18" s="71">
        <f t="shared" si="17"/>
        <v>2.3397282291948618</v>
      </c>
      <c r="AG18" s="71">
        <f t="shared" si="7"/>
        <v>2.1897312745965295E-2</v>
      </c>
      <c r="AH18" s="71">
        <f t="shared" si="18"/>
        <v>0.34910648556323537</v>
      </c>
      <c r="AI18" s="74">
        <f t="shared" si="19"/>
        <v>0.37100379830920066</v>
      </c>
      <c r="AJ18" s="73">
        <f t="shared" si="20"/>
        <v>0.44000000000000006</v>
      </c>
      <c r="AK18" s="71">
        <f t="shared" si="21"/>
        <v>1.258148747482853</v>
      </c>
      <c r="AL18" s="71">
        <f t="shared" si="8"/>
        <v>6.3317530831706872E-3</v>
      </c>
      <c r="AM18" s="71">
        <f t="shared" si="22"/>
        <v>0</v>
      </c>
      <c r="AN18" s="188">
        <f t="shared" si="23"/>
        <v>6.0773644859813084E-2</v>
      </c>
      <c r="AO18" s="74">
        <f t="shared" si="24"/>
        <v>6.7105397942983772E-2</v>
      </c>
      <c r="AP18" s="73">
        <f t="shared" si="25"/>
        <v>1.0585899685925991E-2</v>
      </c>
      <c r="AQ18" s="206">
        <f t="shared" si="9"/>
        <v>1.6231712851753188E-2</v>
      </c>
      <c r="AR18" s="206">
        <f t="shared" si="10"/>
        <v>3.4954779453456601</v>
      </c>
      <c r="AS18" s="71">
        <f t="shared" si="11"/>
        <v>0.16</v>
      </c>
      <c r="AT18" s="74">
        <f t="shared" si="12"/>
        <v>3.96E-5</v>
      </c>
      <c r="AU18" s="73">
        <f t="shared" si="26"/>
        <v>4.1366760669872766</v>
      </c>
      <c r="AV18" s="71">
        <f t="shared" si="27"/>
        <v>23.54</v>
      </c>
      <c r="AW18" s="74">
        <f t="shared" si="28"/>
        <v>85.053566197851694</v>
      </c>
    </row>
    <row r="19" spans="17:49" x14ac:dyDescent="0.25">
      <c r="Q19">
        <v>12</v>
      </c>
      <c r="R19" s="73">
        <f t="shared" si="0"/>
        <v>53.5</v>
      </c>
      <c r="S19" s="71">
        <f t="shared" si="1"/>
        <v>0.48</v>
      </c>
      <c r="T19" s="71">
        <f t="shared" si="2"/>
        <v>12</v>
      </c>
      <c r="U19" s="74">
        <f t="shared" si="3"/>
        <v>2.14</v>
      </c>
      <c r="V19" s="73">
        <f>IF(Variable_Management!$B$20=3,2,IF((S19*R19/T19)&lt;((T19*(1-(T19/R19)))/(2*Lm*Fsw)),1,2))</f>
        <v>2</v>
      </c>
      <c r="W19" s="71">
        <f t="shared" si="13"/>
        <v>0.77570093457943923</v>
      </c>
      <c r="X19" s="74">
        <f t="shared" si="4"/>
        <v>0.22429906542056077</v>
      </c>
      <c r="Y19" s="73">
        <f t="shared" si="5"/>
        <v>6.2056074766355138</v>
      </c>
      <c r="Z19" s="71">
        <f t="shared" si="30"/>
        <v>5.2428037383177575</v>
      </c>
      <c r="AA19" s="71">
        <f t="shared" si="31"/>
        <v>2.7908296877761787</v>
      </c>
      <c r="AB19" s="71">
        <v>0</v>
      </c>
      <c r="AC19" s="71">
        <f t="shared" si="6"/>
        <v>1.7914079796197632E-2</v>
      </c>
      <c r="AD19" s="74">
        <f t="shared" si="16"/>
        <v>1.7914079796197632E-2</v>
      </c>
      <c r="AE19" s="73">
        <f t="shared" si="29"/>
        <v>1.6600000000000001</v>
      </c>
      <c r="AF19" s="71">
        <f t="shared" si="17"/>
        <v>2.4579921498478274</v>
      </c>
      <c r="AG19" s="71">
        <f t="shared" si="7"/>
        <v>2.4166901634854177E-2</v>
      </c>
      <c r="AH19" s="71">
        <f t="shared" si="18"/>
        <v>0.38084343879625676</v>
      </c>
      <c r="AI19" s="74">
        <f t="shared" si="19"/>
        <v>0.40501034043111095</v>
      </c>
      <c r="AJ19" s="73">
        <f t="shared" si="20"/>
        <v>0.48000000000000009</v>
      </c>
      <c r="AK19" s="71">
        <f t="shared" si="21"/>
        <v>1.3217431435265092</v>
      </c>
      <c r="AL19" s="71">
        <f t="shared" si="8"/>
        <v>6.9880197498373535E-3</v>
      </c>
      <c r="AM19" s="71">
        <f t="shared" si="22"/>
        <v>0</v>
      </c>
      <c r="AN19" s="188">
        <f t="shared" si="23"/>
        <v>6.2913644859813087E-2</v>
      </c>
      <c r="AO19" s="74">
        <f t="shared" si="24"/>
        <v>6.9901664609650443E-2</v>
      </c>
      <c r="AP19" s="73">
        <f t="shared" si="25"/>
        <v>1.1683095519259326E-2</v>
      </c>
      <c r="AQ19" s="206">
        <f t="shared" si="9"/>
        <v>1.7914079796197632E-2</v>
      </c>
      <c r="AR19" s="206">
        <f t="shared" si="10"/>
        <v>3.4954779453456601</v>
      </c>
      <c r="AS19" s="71">
        <f t="shared" si="11"/>
        <v>0.16</v>
      </c>
      <c r="AT19" s="74">
        <f t="shared" si="12"/>
        <v>3.96E-5</v>
      </c>
      <c r="AU19" s="73">
        <f t="shared" si="26"/>
        <v>4.1779408054980758</v>
      </c>
      <c r="AV19" s="71">
        <f t="shared" si="27"/>
        <v>25.68</v>
      </c>
      <c r="AW19" s="74">
        <f t="shared" si="28"/>
        <v>86.007270786976903</v>
      </c>
    </row>
    <row r="20" spans="17:49" x14ac:dyDescent="0.25">
      <c r="Q20">
        <v>13</v>
      </c>
      <c r="R20" s="73">
        <f t="shared" si="0"/>
        <v>53.5</v>
      </c>
      <c r="S20" s="71">
        <f t="shared" si="1"/>
        <v>0.52</v>
      </c>
      <c r="T20" s="71">
        <f t="shared" si="2"/>
        <v>12</v>
      </c>
      <c r="U20" s="74">
        <f t="shared" si="3"/>
        <v>2.3183333333333334</v>
      </c>
      <c r="V20" s="73">
        <f>IF(Variable_Management!$B$20=3,2,IF((S20*R20/T20)&lt;((T20*(1-(T20/R20)))/(2*Lm*Fsw)),1,2))</f>
        <v>2</v>
      </c>
      <c r="W20" s="71">
        <f t="shared" si="13"/>
        <v>0.77570093457943923</v>
      </c>
      <c r="X20" s="74">
        <f t="shared" si="4"/>
        <v>0.22429906542056077</v>
      </c>
      <c r="Y20" s="73">
        <f t="shared" si="5"/>
        <v>6.2056074766355138</v>
      </c>
      <c r="Z20" s="71">
        <f t="shared" si="30"/>
        <v>5.4211370716510903</v>
      </c>
      <c r="AA20" s="71">
        <f t="shared" si="31"/>
        <v>2.9298122449428954</v>
      </c>
      <c r="AB20" s="71">
        <v>0</v>
      </c>
      <c r="AC20" s="71">
        <f t="shared" si="6"/>
        <v>1.9742739518419858E-2</v>
      </c>
      <c r="AD20" s="74">
        <f t="shared" si="16"/>
        <v>1.9742739518419858E-2</v>
      </c>
      <c r="AE20" s="73">
        <f t="shared" si="29"/>
        <v>1.7983333333333333</v>
      </c>
      <c r="AF20" s="71">
        <f t="shared" si="17"/>
        <v>2.5803994884173758</v>
      </c>
      <c r="AG20" s="71">
        <f t="shared" si="7"/>
        <v>2.6633846079298619E-2</v>
      </c>
      <c r="AH20" s="71">
        <f t="shared" si="18"/>
        <v>0.4125803920292781</v>
      </c>
      <c r="AI20" s="74">
        <f t="shared" si="19"/>
        <v>0.43921423810857674</v>
      </c>
      <c r="AJ20" s="73">
        <f t="shared" si="20"/>
        <v>0.52</v>
      </c>
      <c r="AK20" s="71">
        <f t="shared" si="21"/>
        <v>1.3875655915280805</v>
      </c>
      <c r="AL20" s="71">
        <f t="shared" si="8"/>
        <v>7.7013530831706875E-3</v>
      </c>
      <c r="AM20" s="71">
        <f t="shared" si="22"/>
        <v>0</v>
      </c>
      <c r="AN20" s="188">
        <f t="shared" si="23"/>
        <v>6.505364485981309E-2</v>
      </c>
      <c r="AO20" s="74">
        <f t="shared" si="24"/>
        <v>7.2754997942983776E-2</v>
      </c>
      <c r="AP20" s="73">
        <f t="shared" si="25"/>
        <v>1.2875699685925994E-2</v>
      </c>
      <c r="AQ20" s="206">
        <f t="shared" si="9"/>
        <v>1.9742739518419858E-2</v>
      </c>
      <c r="AR20" s="206">
        <f t="shared" si="10"/>
        <v>3.4954779453456601</v>
      </c>
      <c r="AS20" s="71">
        <f t="shared" si="11"/>
        <v>0.16</v>
      </c>
      <c r="AT20" s="74">
        <f t="shared" si="12"/>
        <v>3.96E-5</v>
      </c>
      <c r="AU20" s="73">
        <f t="shared" si="26"/>
        <v>4.2198479601199868</v>
      </c>
      <c r="AV20" s="71">
        <f t="shared" si="27"/>
        <v>27.82</v>
      </c>
      <c r="AW20" s="74">
        <f t="shared" si="28"/>
        <v>86.829375827961385</v>
      </c>
    </row>
    <row r="21" spans="17:49" x14ac:dyDescent="0.25">
      <c r="Q21">
        <v>14</v>
      </c>
      <c r="R21" s="73">
        <f t="shared" si="0"/>
        <v>53.5</v>
      </c>
      <c r="S21" s="71">
        <f t="shared" si="1"/>
        <v>0.56000000000000005</v>
      </c>
      <c r="T21" s="71">
        <f t="shared" si="2"/>
        <v>12</v>
      </c>
      <c r="U21" s="74">
        <f t="shared" si="3"/>
        <v>2.496666666666667</v>
      </c>
      <c r="V21" s="73">
        <f>IF(Variable_Management!$B$20=3,2,IF((S21*R21/T21)&lt;((T21*(1-(T21/R21)))/(2*Lm*Fsw)),1,2))</f>
        <v>2</v>
      </c>
      <c r="W21" s="71">
        <f t="shared" si="13"/>
        <v>0.77570093457943923</v>
      </c>
      <c r="X21" s="74">
        <f t="shared" si="4"/>
        <v>0.22429906542056077</v>
      </c>
      <c r="Y21" s="73">
        <f t="shared" si="5"/>
        <v>6.2056074766355138</v>
      </c>
      <c r="Z21" s="71">
        <f t="shared" si="30"/>
        <v>5.5994704049844239</v>
      </c>
      <c r="AA21" s="71">
        <f t="shared" si="31"/>
        <v>3.0728610106246799</v>
      </c>
      <c r="AB21" s="71">
        <v>0</v>
      </c>
      <c r="AC21" s="71">
        <f t="shared" si="6"/>
        <v>2.1717692018419856E-2</v>
      </c>
      <c r="AD21" s="74">
        <f t="shared" si="16"/>
        <v>2.1717692018419856E-2</v>
      </c>
      <c r="AE21" s="73">
        <f t="shared" si="29"/>
        <v>1.936666666666667</v>
      </c>
      <c r="AF21" s="71">
        <f t="shared" si="17"/>
        <v>2.706388094827616</v>
      </c>
      <c r="AG21" s="71">
        <f t="shared" si="7"/>
        <v>2.9298146079298613E-2</v>
      </c>
      <c r="AH21" s="71">
        <f t="shared" si="18"/>
        <v>0.4443173452622996</v>
      </c>
      <c r="AI21" s="74">
        <f t="shared" si="19"/>
        <v>0.47361549134159819</v>
      </c>
      <c r="AJ21" s="73">
        <f t="shared" si="20"/>
        <v>0.56000000000000016</v>
      </c>
      <c r="AK21" s="71">
        <f t="shared" si="21"/>
        <v>1.4553138049206678</v>
      </c>
      <c r="AL21" s="71">
        <f t="shared" si="8"/>
        <v>8.4717530831706859E-3</v>
      </c>
      <c r="AM21" s="71">
        <f t="shared" si="22"/>
        <v>0</v>
      </c>
      <c r="AN21" s="188">
        <f t="shared" si="23"/>
        <v>6.7193644859813093E-2</v>
      </c>
      <c r="AO21" s="74">
        <f t="shared" si="24"/>
        <v>7.5665397942983784E-2</v>
      </c>
      <c r="AP21" s="73">
        <f t="shared" si="25"/>
        <v>1.4163712185925994E-2</v>
      </c>
      <c r="AQ21" s="206">
        <f t="shared" si="9"/>
        <v>2.1717692018419856E-2</v>
      </c>
      <c r="AR21" s="206">
        <f t="shared" si="10"/>
        <v>3.4954779453456601</v>
      </c>
      <c r="AS21" s="71">
        <f t="shared" si="11"/>
        <v>0.16</v>
      </c>
      <c r="AT21" s="74">
        <f t="shared" si="12"/>
        <v>3.96E-5</v>
      </c>
      <c r="AU21" s="73">
        <f t="shared" si="26"/>
        <v>4.2623975308530078</v>
      </c>
      <c r="AV21" s="71">
        <f t="shared" si="27"/>
        <v>29.960000000000004</v>
      </c>
      <c r="AW21" s="74">
        <f t="shared" si="28"/>
        <v>87.545006082609291</v>
      </c>
    </row>
    <row r="22" spans="17:49" x14ac:dyDescent="0.25">
      <c r="Q22">
        <v>15</v>
      </c>
      <c r="R22" s="73">
        <f t="shared" si="0"/>
        <v>53.5</v>
      </c>
      <c r="S22" s="71">
        <f t="shared" si="1"/>
        <v>0.6</v>
      </c>
      <c r="T22" s="71">
        <f t="shared" si="2"/>
        <v>12</v>
      </c>
      <c r="U22" s="74">
        <f t="shared" si="3"/>
        <v>2.6750000000000003</v>
      </c>
      <c r="V22" s="73">
        <f>IF(Variable_Management!$B$20=3,2,IF((S22*R22/T22)&lt;((T22*(1-(T22/R22)))/(2*Lm*Fsw)),1,2))</f>
        <v>2</v>
      </c>
      <c r="W22" s="71">
        <f t="shared" si="13"/>
        <v>0.77570093457943923</v>
      </c>
      <c r="X22" s="74">
        <f t="shared" si="4"/>
        <v>0.22429906542056077</v>
      </c>
      <c r="Y22" s="73">
        <f t="shared" si="5"/>
        <v>6.2056074766355138</v>
      </c>
      <c r="Z22" s="71">
        <f t="shared" si="30"/>
        <v>5.7778037383177576</v>
      </c>
      <c r="AA22" s="71">
        <f t="shared" si="31"/>
        <v>3.2194340102218097</v>
      </c>
      <c r="AB22" s="71">
        <v>0</v>
      </c>
      <c r="AC22" s="71">
        <f t="shared" si="6"/>
        <v>2.383893729619763E-2</v>
      </c>
      <c r="AD22" s="74">
        <f t="shared" si="16"/>
        <v>2.383893729619763E-2</v>
      </c>
      <c r="AE22" s="73">
        <f t="shared" si="29"/>
        <v>2.0750000000000002</v>
      </c>
      <c r="AF22" s="71">
        <f t="shared" si="17"/>
        <v>2.8354806309889593</v>
      </c>
      <c r="AG22" s="71">
        <f t="shared" si="7"/>
        <v>3.2159801634854192E-2</v>
      </c>
      <c r="AH22" s="71">
        <f t="shared" si="18"/>
        <v>0.47605429849532088</v>
      </c>
      <c r="AI22" s="74">
        <f t="shared" si="19"/>
        <v>0.50821410013017509</v>
      </c>
      <c r="AJ22" s="73">
        <f t="shared" si="20"/>
        <v>0.60000000000000009</v>
      </c>
      <c r="AK22" s="71">
        <f t="shared" si="21"/>
        <v>1.524731103329154</v>
      </c>
      <c r="AL22" s="71">
        <f t="shared" si="8"/>
        <v>9.2992197498373581E-3</v>
      </c>
      <c r="AM22" s="71">
        <f t="shared" si="22"/>
        <v>0</v>
      </c>
      <c r="AN22" s="188">
        <f t="shared" si="23"/>
        <v>6.9333644859813096E-2</v>
      </c>
      <c r="AO22" s="74">
        <f t="shared" si="24"/>
        <v>7.8632864609650452E-2</v>
      </c>
      <c r="AP22" s="73">
        <f t="shared" si="25"/>
        <v>1.5547133019259324E-2</v>
      </c>
      <c r="AQ22" s="206">
        <f t="shared" si="9"/>
        <v>2.383893729619763E-2</v>
      </c>
      <c r="AR22" s="206">
        <f t="shared" si="10"/>
        <v>3.4954779453456601</v>
      </c>
      <c r="AS22" s="71">
        <f t="shared" si="11"/>
        <v>0.16</v>
      </c>
      <c r="AT22" s="74">
        <f t="shared" si="12"/>
        <v>3.96E-5</v>
      </c>
      <c r="AU22" s="73">
        <f t="shared" si="26"/>
        <v>4.3055895176971406</v>
      </c>
      <c r="AV22" s="71">
        <f t="shared" si="27"/>
        <v>32.1</v>
      </c>
      <c r="AW22" s="74">
        <f t="shared" si="28"/>
        <v>88.173273459548966</v>
      </c>
    </row>
    <row r="23" spans="17:49" x14ac:dyDescent="0.25">
      <c r="Q23">
        <v>16</v>
      </c>
      <c r="R23" s="73">
        <f t="shared" si="0"/>
        <v>53.5</v>
      </c>
      <c r="S23" s="71">
        <f t="shared" si="1"/>
        <v>0.64</v>
      </c>
      <c r="T23" s="71">
        <f t="shared" si="2"/>
        <v>12</v>
      </c>
      <c r="U23" s="74">
        <f t="shared" si="3"/>
        <v>2.8533333333333335</v>
      </c>
      <c r="V23" s="73">
        <f>IF(Variable_Management!$B$20=3,2,IF((S23*R23/T23)&lt;((T23*(1-(T23/R23)))/(2*Lm*Fsw)),1,2))</f>
        <v>2</v>
      </c>
      <c r="W23" s="71">
        <f t="shared" si="13"/>
        <v>0.77570093457943923</v>
      </c>
      <c r="X23" s="74">
        <f t="shared" si="4"/>
        <v>0.22429906542056077</v>
      </c>
      <c r="Y23" s="73">
        <f t="shared" si="5"/>
        <v>6.2056074766355138</v>
      </c>
      <c r="Z23" s="71">
        <f t="shared" si="30"/>
        <v>5.9561370716510904</v>
      </c>
      <c r="AA23" s="71">
        <f t="shared" si="31"/>
        <v>3.3690713048678558</v>
      </c>
      <c r="AB23" s="71">
        <v>0</v>
      </c>
      <c r="AC23" s="71">
        <f t="shared" si="6"/>
        <v>2.6106475351753193E-2</v>
      </c>
      <c r="AD23" s="74">
        <f t="shared" si="16"/>
        <v>2.6106475351753193E-2</v>
      </c>
      <c r="AE23" s="73">
        <f t="shared" si="29"/>
        <v>2.2133333333333334</v>
      </c>
      <c r="AF23" s="71">
        <f t="shared" si="17"/>
        <v>2.9672720108698023</v>
      </c>
      <c r="AG23" s="71">
        <f t="shared" si="7"/>
        <v>3.5218812745965278E-2</v>
      </c>
      <c r="AH23" s="71">
        <f t="shared" si="18"/>
        <v>0.50779125172834227</v>
      </c>
      <c r="AI23" s="74">
        <f t="shared" si="19"/>
        <v>0.54301006447430755</v>
      </c>
      <c r="AJ23" s="73">
        <f t="shared" si="20"/>
        <v>0.64000000000000012</v>
      </c>
      <c r="AK23" s="71">
        <f t="shared" si="21"/>
        <v>1.5955996586840546</v>
      </c>
      <c r="AL23" s="71">
        <f t="shared" si="8"/>
        <v>1.0183753083170686E-2</v>
      </c>
      <c r="AM23" s="71">
        <f t="shared" si="22"/>
        <v>0</v>
      </c>
      <c r="AN23" s="188">
        <f t="shared" si="23"/>
        <v>7.1473644859813085E-2</v>
      </c>
      <c r="AO23" s="74">
        <f t="shared" si="24"/>
        <v>8.1657397942983767E-2</v>
      </c>
      <c r="AP23" s="73">
        <f t="shared" si="25"/>
        <v>1.7025962185925995E-2</v>
      </c>
      <c r="AQ23" s="206">
        <f t="shared" si="9"/>
        <v>2.6106475351753193E-2</v>
      </c>
      <c r="AR23" s="206">
        <f t="shared" si="10"/>
        <v>3.4954779453456601</v>
      </c>
      <c r="AS23" s="71">
        <f t="shared" si="11"/>
        <v>0.16</v>
      </c>
      <c r="AT23" s="74">
        <f t="shared" si="12"/>
        <v>3.96E-5</v>
      </c>
      <c r="AU23" s="73">
        <f t="shared" si="26"/>
        <v>4.3494239206523835</v>
      </c>
      <c r="AV23" s="71">
        <f t="shared" si="27"/>
        <v>34.24</v>
      </c>
      <c r="AW23" s="74">
        <f t="shared" si="28"/>
        <v>88.728974214293345</v>
      </c>
    </row>
    <row r="24" spans="17:49" x14ac:dyDescent="0.25">
      <c r="Q24">
        <v>17</v>
      </c>
      <c r="R24" s="73">
        <f t="shared" si="0"/>
        <v>53.5</v>
      </c>
      <c r="S24" s="71">
        <f t="shared" si="1"/>
        <v>0.68</v>
      </c>
      <c r="T24" s="71">
        <f t="shared" si="2"/>
        <v>12</v>
      </c>
      <c r="U24" s="74">
        <f t="shared" si="3"/>
        <v>3.0316666666666667</v>
      </c>
      <c r="V24" s="73">
        <f>IF(Variable_Management!$B$20=3,2,IF((S24*R24/T24)&lt;((T24*(1-(T24/R24)))/(2*Lm*Fsw)),1,2))</f>
        <v>2</v>
      </c>
      <c r="W24" s="71">
        <f t="shared" si="13"/>
        <v>0.77570093457943923</v>
      </c>
      <c r="X24" s="74">
        <f t="shared" si="4"/>
        <v>0.22429906542056077</v>
      </c>
      <c r="Y24" s="73">
        <f t="shared" si="5"/>
        <v>6.2056074766355138</v>
      </c>
      <c r="Z24" s="71">
        <f t="shared" si="30"/>
        <v>6.1344704049844232</v>
      </c>
      <c r="AA24" s="71">
        <f t="shared" si="31"/>
        <v>3.5213822746118688</v>
      </c>
      <c r="AB24" s="71">
        <v>0</v>
      </c>
      <c r="AC24" s="71">
        <f t="shared" si="6"/>
        <v>2.8520306185086518E-2</v>
      </c>
      <c r="AD24" s="74">
        <f t="shared" si="16"/>
        <v>2.8520306185086518E-2</v>
      </c>
      <c r="AE24" s="73">
        <f t="shared" si="29"/>
        <v>2.3516666666666666</v>
      </c>
      <c r="AF24" s="71">
        <f t="shared" si="17"/>
        <v>3.1014182003009507</v>
      </c>
      <c r="AG24" s="71">
        <f t="shared" si="7"/>
        <v>3.8475179412631955E-2</v>
      </c>
      <c r="AH24" s="71">
        <f t="shared" si="18"/>
        <v>0.53952820496136367</v>
      </c>
      <c r="AI24" s="74">
        <f t="shared" si="19"/>
        <v>0.57800338437399557</v>
      </c>
      <c r="AJ24" s="73">
        <f t="shared" si="20"/>
        <v>0.68</v>
      </c>
      <c r="AK24" s="71">
        <f t="shared" si="21"/>
        <v>1.6677344725083403</v>
      </c>
      <c r="AL24" s="71">
        <f t="shared" si="8"/>
        <v>1.1125353083170688E-2</v>
      </c>
      <c r="AM24" s="71">
        <f t="shared" si="22"/>
        <v>0</v>
      </c>
      <c r="AN24" s="188">
        <f t="shared" si="23"/>
        <v>7.3613644859813074E-2</v>
      </c>
      <c r="AO24" s="74">
        <f t="shared" si="24"/>
        <v>8.4738997942983757E-2</v>
      </c>
      <c r="AP24" s="73">
        <f t="shared" si="25"/>
        <v>1.8600199685925991E-2</v>
      </c>
      <c r="AQ24" s="206">
        <f t="shared" si="9"/>
        <v>2.8520306185086518E-2</v>
      </c>
      <c r="AR24" s="206">
        <f t="shared" si="10"/>
        <v>3.4954779453456601</v>
      </c>
      <c r="AS24" s="71">
        <f t="shared" si="11"/>
        <v>0.16</v>
      </c>
      <c r="AT24" s="74">
        <f t="shared" si="12"/>
        <v>3.96E-5</v>
      </c>
      <c r="AU24" s="73">
        <f t="shared" si="26"/>
        <v>4.3939007397187382</v>
      </c>
      <c r="AV24" s="71">
        <f t="shared" si="27"/>
        <v>36.380000000000003</v>
      </c>
      <c r="AW24" s="74">
        <f t="shared" si="28"/>
        <v>89.223742001611967</v>
      </c>
    </row>
    <row r="25" spans="17:49" x14ac:dyDescent="0.25">
      <c r="Q25">
        <v>18</v>
      </c>
      <c r="R25" s="73">
        <f t="shared" si="0"/>
        <v>53.5</v>
      </c>
      <c r="S25" s="71">
        <f t="shared" si="1"/>
        <v>0.72</v>
      </c>
      <c r="T25" s="71">
        <f t="shared" si="2"/>
        <v>12</v>
      </c>
      <c r="U25" s="74">
        <f t="shared" si="3"/>
        <v>3.2099999999999995</v>
      </c>
      <c r="V25" s="73">
        <f>IF(Variable_Management!$B$20=3,2,IF((S25*R25/T25)&lt;((T25*(1-(T25/R25)))/(2*Lm*Fsw)),1,2))</f>
        <v>2</v>
      </c>
      <c r="W25" s="71">
        <f t="shared" si="13"/>
        <v>0.77570093457943923</v>
      </c>
      <c r="X25" s="74">
        <f t="shared" si="4"/>
        <v>0.22429906542056077</v>
      </c>
      <c r="Y25" s="73">
        <f t="shared" si="5"/>
        <v>6.2056074766355138</v>
      </c>
      <c r="Z25" s="71">
        <f t="shared" si="30"/>
        <v>6.312803738317756</v>
      </c>
      <c r="AA25" s="71">
        <f t="shared" si="31"/>
        <v>3.6760345953449458</v>
      </c>
      <c r="AB25" s="71">
        <v>0</v>
      </c>
      <c r="AC25" s="71">
        <f t="shared" si="6"/>
        <v>3.1080429796197621E-2</v>
      </c>
      <c r="AD25" s="74">
        <f t="shared" si="16"/>
        <v>3.1080429796197621E-2</v>
      </c>
      <c r="AE25" s="73">
        <f t="shared" si="29"/>
        <v>2.4899999999999998</v>
      </c>
      <c r="AF25" s="71">
        <f t="shared" si="17"/>
        <v>3.2376265085265077</v>
      </c>
      <c r="AG25" s="71">
        <f t="shared" si="7"/>
        <v>4.1928901634854181E-2</v>
      </c>
      <c r="AH25" s="71">
        <f t="shared" si="18"/>
        <v>0.57126515819438506</v>
      </c>
      <c r="AI25" s="74">
        <f t="shared" si="19"/>
        <v>0.61319405982923925</v>
      </c>
      <c r="AJ25" s="73">
        <f t="shared" si="20"/>
        <v>0.72</v>
      </c>
      <c r="AK25" s="71">
        <f t="shared" si="21"/>
        <v>1.7409781553653505</v>
      </c>
      <c r="AL25" s="71">
        <f t="shared" si="8"/>
        <v>1.2124019749837353E-2</v>
      </c>
      <c r="AM25" s="71">
        <f t="shared" si="22"/>
        <v>0</v>
      </c>
      <c r="AN25" s="188">
        <f t="shared" si="23"/>
        <v>7.5753644859813077E-2</v>
      </c>
      <c r="AO25" s="74">
        <f t="shared" si="24"/>
        <v>8.7877664609650435E-2</v>
      </c>
      <c r="AP25" s="73">
        <f t="shared" si="25"/>
        <v>2.0269845519259318E-2</v>
      </c>
      <c r="AQ25" s="206">
        <f t="shared" si="9"/>
        <v>3.1080429796197621E-2</v>
      </c>
      <c r="AR25" s="206">
        <f t="shared" si="10"/>
        <v>3.4954779453456601</v>
      </c>
      <c r="AS25" s="71">
        <f t="shared" si="11"/>
        <v>0.16</v>
      </c>
      <c r="AT25" s="74">
        <f t="shared" si="12"/>
        <v>3.96E-5</v>
      </c>
      <c r="AU25" s="73">
        <f t="shared" si="26"/>
        <v>4.4390199748962047</v>
      </c>
      <c r="AV25" s="71">
        <f t="shared" si="27"/>
        <v>38.519999999999996</v>
      </c>
      <c r="AW25" s="74">
        <f t="shared" si="28"/>
        <v>89.666849994505881</v>
      </c>
    </row>
    <row r="26" spans="17:49" x14ac:dyDescent="0.25">
      <c r="Q26">
        <v>19</v>
      </c>
      <c r="R26" s="73">
        <f t="shared" si="0"/>
        <v>53.5</v>
      </c>
      <c r="S26" s="71">
        <f t="shared" si="1"/>
        <v>0.76</v>
      </c>
      <c r="T26" s="71">
        <f t="shared" si="2"/>
        <v>12</v>
      </c>
      <c r="U26" s="74">
        <f t="shared" si="3"/>
        <v>3.3883333333333336</v>
      </c>
      <c r="V26" s="73">
        <f>IF(Variable_Management!$B$20=3,2,IF((S26*R26/T26)&lt;((T26*(1-(T26/R26)))/(2*Lm*Fsw)),1,2))</f>
        <v>2</v>
      </c>
      <c r="W26" s="71">
        <f t="shared" si="13"/>
        <v>0.77570093457943923</v>
      </c>
      <c r="X26" s="74">
        <f t="shared" si="4"/>
        <v>0.22429906542056077</v>
      </c>
      <c r="Y26" s="73">
        <f t="shared" si="5"/>
        <v>6.2056074766355138</v>
      </c>
      <c r="Z26" s="71">
        <f t="shared" si="30"/>
        <v>6.4911370716510906</v>
      </c>
      <c r="AA26" s="71">
        <f t="shared" si="31"/>
        <v>3.8327448550550116</v>
      </c>
      <c r="AB26" s="71">
        <v>0</v>
      </c>
      <c r="AC26" s="71">
        <f t="shared" si="6"/>
        <v>3.3786846185086518E-2</v>
      </c>
      <c r="AD26" s="74">
        <f t="shared" si="16"/>
        <v>3.3786846185086518E-2</v>
      </c>
      <c r="AE26" s="73">
        <f t="shared" si="29"/>
        <v>2.6283333333333334</v>
      </c>
      <c r="AF26" s="71">
        <f t="shared" si="17"/>
        <v>3.3756473235748419</v>
      </c>
      <c r="AG26" s="71">
        <f t="shared" si="7"/>
        <v>4.557997941263197E-2</v>
      </c>
      <c r="AH26" s="71">
        <f t="shared" si="18"/>
        <v>0.60300211142740656</v>
      </c>
      <c r="AI26" s="74">
        <f t="shared" si="19"/>
        <v>0.64858209084003848</v>
      </c>
      <c r="AJ26" s="73">
        <f t="shared" si="20"/>
        <v>0.76000000000000012</v>
      </c>
      <c r="AK26" s="71">
        <f t="shared" si="21"/>
        <v>1.8151964826962048</v>
      </c>
      <c r="AL26" s="71">
        <f t="shared" si="8"/>
        <v>1.3179753083170693E-2</v>
      </c>
      <c r="AM26" s="71">
        <f t="shared" si="22"/>
        <v>0</v>
      </c>
      <c r="AN26" s="188">
        <f t="shared" si="23"/>
        <v>7.7893644859813094E-2</v>
      </c>
      <c r="AO26" s="74">
        <f t="shared" si="24"/>
        <v>9.1073397942983789E-2</v>
      </c>
      <c r="AP26" s="73">
        <f t="shared" si="25"/>
        <v>2.2034899685925993E-2</v>
      </c>
      <c r="AQ26" s="206">
        <f t="shared" si="9"/>
        <v>3.3786846185086518E-2</v>
      </c>
      <c r="AR26" s="206">
        <f t="shared" si="10"/>
        <v>3.4954779453456601</v>
      </c>
      <c r="AS26" s="71">
        <f t="shared" si="11"/>
        <v>0.16</v>
      </c>
      <c r="AT26" s="74">
        <f t="shared" si="12"/>
        <v>3.96E-5</v>
      </c>
      <c r="AU26" s="73">
        <f t="shared" si="26"/>
        <v>4.4847816261847813</v>
      </c>
      <c r="AV26" s="71">
        <f t="shared" si="27"/>
        <v>40.660000000000004</v>
      </c>
      <c r="AW26" s="74">
        <f t="shared" si="28"/>
        <v>90.065780662490724</v>
      </c>
    </row>
    <row r="27" spans="17:49" x14ac:dyDescent="0.25">
      <c r="Q27">
        <v>20</v>
      </c>
      <c r="R27" s="73">
        <f t="shared" si="0"/>
        <v>53.5</v>
      </c>
      <c r="S27" s="71">
        <f t="shared" si="1"/>
        <v>0.8</v>
      </c>
      <c r="T27" s="71">
        <f t="shared" si="2"/>
        <v>12</v>
      </c>
      <c r="U27" s="74">
        <f t="shared" si="3"/>
        <v>3.5666666666666669</v>
      </c>
      <c r="V27" s="73">
        <f>IF(Variable_Management!$B$20=3,2,IF((S27*R27/T27)&lt;((T27*(1-(T27/R27)))/(2*Lm*Fsw)),1,2))</f>
        <v>2</v>
      </c>
      <c r="W27" s="71">
        <f t="shared" si="13"/>
        <v>0.77570093457943923</v>
      </c>
      <c r="X27" s="74">
        <f t="shared" si="4"/>
        <v>0.22429906542056077</v>
      </c>
      <c r="Y27" s="73">
        <f t="shared" si="5"/>
        <v>6.2056074766355138</v>
      </c>
      <c r="Z27" s="71">
        <f t="shared" si="30"/>
        <v>6.6694704049844233</v>
      </c>
      <c r="AA27" s="71">
        <f t="shared" si="31"/>
        <v>3.9912706569818082</v>
      </c>
      <c r="AB27" s="71">
        <v>0</v>
      </c>
      <c r="AC27" s="71">
        <f t="shared" si="6"/>
        <v>3.6639555351753186E-2</v>
      </c>
      <c r="AD27" s="74">
        <f t="shared" si="16"/>
        <v>3.6639555351753186E-2</v>
      </c>
      <c r="AE27" s="73">
        <f t="shared" si="29"/>
        <v>2.7666666666666666</v>
      </c>
      <c r="AF27" s="71">
        <f t="shared" si="17"/>
        <v>3.5152671572003342</v>
      </c>
      <c r="AG27" s="71">
        <f t="shared" si="7"/>
        <v>4.9428412745965274E-2</v>
      </c>
      <c r="AH27" s="71">
        <f t="shared" si="18"/>
        <v>0.63473906466042795</v>
      </c>
      <c r="AI27" s="74">
        <f t="shared" si="19"/>
        <v>0.68416747740639328</v>
      </c>
      <c r="AJ27" s="73">
        <f t="shared" si="20"/>
        <v>0.80000000000000016</v>
      </c>
      <c r="AK27" s="71">
        <f t="shared" si="21"/>
        <v>1.89027465485645</v>
      </c>
      <c r="AL27" s="71">
        <f t="shared" si="8"/>
        <v>1.4292553083170685E-2</v>
      </c>
      <c r="AM27" s="71">
        <f t="shared" si="22"/>
        <v>0</v>
      </c>
      <c r="AN27" s="188">
        <f t="shared" si="23"/>
        <v>8.0033644859813083E-2</v>
      </c>
      <c r="AO27" s="74">
        <f t="shared" si="24"/>
        <v>9.4326197942983775E-2</v>
      </c>
      <c r="AP27" s="73">
        <f t="shared" si="25"/>
        <v>2.3895362185925993E-2</v>
      </c>
      <c r="AQ27" s="206">
        <f t="shared" si="9"/>
        <v>3.6639555351753186E-2</v>
      </c>
      <c r="AR27" s="206">
        <f t="shared" si="10"/>
        <v>3.4954779453456601</v>
      </c>
      <c r="AS27" s="71">
        <f t="shared" si="11"/>
        <v>0.16</v>
      </c>
      <c r="AT27" s="74">
        <f t="shared" si="12"/>
        <v>3.96E-5</v>
      </c>
      <c r="AU27" s="73">
        <f t="shared" si="26"/>
        <v>4.5311856935844697</v>
      </c>
      <c r="AV27" s="71">
        <f t="shared" si="27"/>
        <v>42.800000000000004</v>
      </c>
      <c r="AW27" s="74">
        <f t="shared" si="28"/>
        <v>90.426638109345632</v>
      </c>
    </row>
    <row r="28" spans="17:49" x14ac:dyDescent="0.25">
      <c r="Q28">
        <v>21</v>
      </c>
      <c r="R28" s="73">
        <f t="shared" si="0"/>
        <v>53.5</v>
      </c>
      <c r="S28" s="71">
        <f t="shared" si="1"/>
        <v>0.84</v>
      </c>
      <c r="T28" s="71">
        <f t="shared" si="2"/>
        <v>12</v>
      </c>
      <c r="U28" s="74">
        <f t="shared" si="3"/>
        <v>3.7449999999999997</v>
      </c>
      <c r="V28" s="73">
        <f>IF(Variable_Management!$B$20=3,2,IF((S28*R28/T28)&lt;((T28*(1-(T28/R28)))/(2*Lm*Fsw)),1,2))</f>
        <v>2</v>
      </c>
      <c r="W28" s="71">
        <f t="shared" si="13"/>
        <v>0.77570093457943923</v>
      </c>
      <c r="X28" s="74">
        <f t="shared" si="4"/>
        <v>0.22429906542056077</v>
      </c>
      <c r="Y28" s="73">
        <f t="shared" si="5"/>
        <v>6.2056074766355138</v>
      </c>
      <c r="Z28" s="71">
        <f t="shared" si="30"/>
        <v>6.8478037383177561</v>
      </c>
      <c r="AA28" s="71">
        <f t="shared" si="31"/>
        <v>4.1514040210720129</v>
      </c>
      <c r="AB28" s="71">
        <v>0</v>
      </c>
      <c r="AC28" s="71">
        <f t="shared" si="6"/>
        <v>3.9638557296197613E-2</v>
      </c>
      <c r="AD28" s="74">
        <f t="shared" si="16"/>
        <v>3.9638557296197613E-2</v>
      </c>
      <c r="AE28" s="73">
        <f t="shared" si="29"/>
        <v>2.9049999999999998</v>
      </c>
      <c r="AF28" s="71">
        <f t="shared" si="17"/>
        <v>3.6563028332885037</v>
      </c>
      <c r="AG28" s="71">
        <f t="shared" si="7"/>
        <v>5.3474201634854161E-2</v>
      </c>
      <c r="AH28" s="71">
        <f t="shared" si="18"/>
        <v>0.66647601789344924</v>
      </c>
      <c r="AI28" s="74">
        <f t="shared" si="19"/>
        <v>0.7199502195283034</v>
      </c>
      <c r="AJ28" s="73">
        <f t="shared" si="20"/>
        <v>0.84</v>
      </c>
      <c r="AK28" s="71">
        <f t="shared" si="21"/>
        <v>1.9661141720305404</v>
      </c>
      <c r="AL28" s="71">
        <f t="shared" si="8"/>
        <v>1.546241974983735E-2</v>
      </c>
      <c r="AM28" s="71">
        <f t="shared" si="22"/>
        <v>0</v>
      </c>
      <c r="AN28" s="188">
        <f t="shared" si="23"/>
        <v>8.2173644859813072E-2</v>
      </c>
      <c r="AO28" s="74">
        <f t="shared" si="24"/>
        <v>9.7636064609650422E-2</v>
      </c>
      <c r="AP28" s="73">
        <f t="shared" si="25"/>
        <v>2.5851233019259314E-2</v>
      </c>
      <c r="AQ28" s="206">
        <f t="shared" si="9"/>
        <v>3.9638557296197613E-2</v>
      </c>
      <c r="AR28" s="206">
        <f t="shared" si="10"/>
        <v>3.4954779453456601</v>
      </c>
      <c r="AS28" s="71">
        <f t="shared" si="11"/>
        <v>0.16</v>
      </c>
      <c r="AT28" s="74">
        <f t="shared" si="12"/>
        <v>3.96E-5</v>
      </c>
      <c r="AU28" s="73">
        <f t="shared" si="26"/>
        <v>4.5782321770952681</v>
      </c>
      <c r="AV28" s="71">
        <f t="shared" si="27"/>
        <v>44.94</v>
      </c>
      <c r="AW28" s="74">
        <f t="shared" si="28"/>
        <v>90.754451490267584</v>
      </c>
    </row>
    <row r="29" spans="17:49" x14ac:dyDescent="0.25">
      <c r="Q29">
        <v>22</v>
      </c>
      <c r="R29" s="73">
        <f t="shared" si="0"/>
        <v>53.5</v>
      </c>
      <c r="S29" s="71">
        <f t="shared" si="1"/>
        <v>0.88</v>
      </c>
      <c r="T29" s="71">
        <f t="shared" si="2"/>
        <v>12</v>
      </c>
      <c r="U29" s="74">
        <f t="shared" si="3"/>
        <v>3.9233333333333333</v>
      </c>
      <c r="V29" s="73">
        <f>IF(Variable_Management!$B$20=3,2,IF((S29*R29/T29)&lt;((T29*(1-(T29/R29)))/(2*Lm*Fsw)),1,2))</f>
        <v>2</v>
      </c>
      <c r="W29" s="71">
        <f t="shared" si="13"/>
        <v>0.77570093457943923</v>
      </c>
      <c r="X29" s="74">
        <f t="shared" si="4"/>
        <v>0.22429906542056077</v>
      </c>
      <c r="Y29" s="73">
        <f t="shared" si="5"/>
        <v>6.2056074766355138</v>
      </c>
      <c r="Z29" s="71">
        <f t="shared" si="30"/>
        <v>7.0261370716510907</v>
      </c>
      <c r="AA29" s="71">
        <f t="shared" si="31"/>
        <v>4.3129658925868322</v>
      </c>
      <c r="AB29" s="71">
        <v>0</v>
      </c>
      <c r="AC29" s="71">
        <f t="shared" si="6"/>
        <v>4.278385201841986E-2</v>
      </c>
      <c r="AD29" s="74">
        <f t="shared" si="16"/>
        <v>4.278385201841986E-2</v>
      </c>
      <c r="AE29" s="73">
        <f t="shared" si="29"/>
        <v>3.0433333333333334</v>
      </c>
      <c r="AF29" s="71">
        <f t="shared" si="17"/>
        <v>3.7985966513733276</v>
      </c>
      <c r="AG29" s="71">
        <f t="shared" si="7"/>
        <v>5.7717346079298633E-2</v>
      </c>
      <c r="AH29" s="71">
        <f t="shared" si="18"/>
        <v>0.69821297112647074</v>
      </c>
      <c r="AI29" s="74">
        <f t="shared" si="19"/>
        <v>0.75593031720576942</v>
      </c>
      <c r="AJ29" s="73">
        <f t="shared" si="20"/>
        <v>0.88000000000000012</v>
      </c>
      <c r="AK29" s="71">
        <f t="shared" si="21"/>
        <v>2.0426302334961832</v>
      </c>
      <c r="AL29" s="71">
        <f t="shared" si="8"/>
        <v>1.6689353083170686E-2</v>
      </c>
      <c r="AM29" s="71">
        <f t="shared" si="22"/>
        <v>0</v>
      </c>
      <c r="AN29" s="188">
        <f t="shared" si="23"/>
        <v>8.4313644859813089E-2</v>
      </c>
      <c r="AO29" s="74">
        <f t="shared" si="24"/>
        <v>0.10100299794298377</v>
      </c>
      <c r="AP29" s="73">
        <f t="shared" si="25"/>
        <v>2.7902512185925998E-2</v>
      </c>
      <c r="AQ29" s="206">
        <f t="shared" si="9"/>
        <v>4.278385201841986E-2</v>
      </c>
      <c r="AR29" s="206">
        <f t="shared" si="10"/>
        <v>3.4954779453456601</v>
      </c>
      <c r="AS29" s="71">
        <f t="shared" si="11"/>
        <v>0.16</v>
      </c>
      <c r="AT29" s="74">
        <f t="shared" si="12"/>
        <v>3.96E-5</v>
      </c>
      <c r="AU29" s="73">
        <f t="shared" si="26"/>
        <v>4.6259210767171792</v>
      </c>
      <c r="AV29" s="71">
        <f t="shared" si="27"/>
        <v>47.08</v>
      </c>
      <c r="AW29" s="74">
        <f t="shared" si="28"/>
        <v>91.053401660027291</v>
      </c>
    </row>
    <row r="30" spans="17:49" x14ac:dyDescent="0.25">
      <c r="Q30">
        <v>23</v>
      </c>
      <c r="R30" s="73">
        <f t="shared" si="0"/>
        <v>53.5</v>
      </c>
      <c r="S30" s="71">
        <f t="shared" si="1"/>
        <v>0.92</v>
      </c>
      <c r="T30" s="71">
        <f t="shared" si="2"/>
        <v>12</v>
      </c>
      <c r="U30" s="74">
        <f t="shared" si="3"/>
        <v>4.1016666666666666</v>
      </c>
      <c r="V30" s="73">
        <f>IF(Variable_Management!$B$20=3,2,IF((S30*R30/T30)&lt;((T30*(1-(T30/R30)))/(2*Lm*Fsw)),1,2))</f>
        <v>2</v>
      </c>
      <c r="W30" s="71">
        <f t="shared" si="13"/>
        <v>0.77570093457943923</v>
      </c>
      <c r="X30" s="74">
        <f t="shared" si="4"/>
        <v>0.22429906542056077</v>
      </c>
      <c r="Y30" s="73">
        <f t="shared" si="5"/>
        <v>6.2056074766355138</v>
      </c>
      <c r="Z30" s="71">
        <f t="shared" si="30"/>
        <v>7.2044704049844235</v>
      </c>
      <c r="AA30" s="71">
        <f t="shared" si="31"/>
        <v>4.4758015807916829</v>
      </c>
      <c r="AB30" s="71">
        <v>0</v>
      </c>
      <c r="AC30" s="71">
        <f t="shared" si="6"/>
        <v>4.6075439518419858E-2</v>
      </c>
      <c r="AD30" s="74">
        <f t="shared" si="16"/>
        <v>4.6075439518419858E-2</v>
      </c>
      <c r="AE30" s="73">
        <f t="shared" si="29"/>
        <v>3.1816666666666666</v>
      </c>
      <c r="AF30" s="71">
        <f t="shared" si="17"/>
        <v>3.9420123693140106</v>
      </c>
      <c r="AG30" s="71">
        <f t="shared" si="7"/>
        <v>6.215784607929864E-2</v>
      </c>
      <c r="AH30" s="71">
        <f t="shared" si="18"/>
        <v>0.72994992435949202</v>
      </c>
      <c r="AI30" s="74">
        <f t="shared" si="19"/>
        <v>0.79210777043879066</v>
      </c>
      <c r="AJ30" s="73">
        <f t="shared" si="20"/>
        <v>0.92</v>
      </c>
      <c r="AK30" s="71">
        <f t="shared" si="21"/>
        <v>2.1197495773776378</v>
      </c>
      <c r="AL30" s="71">
        <f t="shared" si="8"/>
        <v>1.7973353083170697E-2</v>
      </c>
      <c r="AM30" s="71">
        <f t="shared" si="22"/>
        <v>0</v>
      </c>
      <c r="AN30" s="188">
        <f t="shared" si="23"/>
        <v>8.6453644859813078E-2</v>
      </c>
      <c r="AO30" s="74">
        <f t="shared" si="24"/>
        <v>0.10442699794298377</v>
      </c>
      <c r="AP30" s="73">
        <f t="shared" si="25"/>
        <v>3.0049199685925995E-2</v>
      </c>
      <c r="AQ30" s="206">
        <f t="shared" si="9"/>
        <v>4.6075439518419858E-2</v>
      </c>
      <c r="AR30" s="206">
        <f t="shared" si="10"/>
        <v>3.4954779453456601</v>
      </c>
      <c r="AS30" s="71">
        <f t="shared" si="11"/>
        <v>0.16</v>
      </c>
      <c r="AT30" s="74">
        <f t="shared" si="12"/>
        <v>3.96E-5</v>
      </c>
      <c r="AU30" s="73">
        <f t="shared" si="26"/>
        <v>4.6742523924502004</v>
      </c>
      <c r="AV30" s="71">
        <f t="shared" si="27"/>
        <v>49.22</v>
      </c>
      <c r="AW30" s="74">
        <f t="shared" si="28"/>
        <v>91.326992796165044</v>
      </c>
    </row>
    <row r="31" spans="17:49" x14ac:dyDescent="0.25">
      <c r="Q31">
        <v>24</v>
      </c>
      <c r="R31" s="73">
        <f t="shared" si="0"/>
        <v>53.5</v>
      </c>
      <c r="S31" s="71">
        <f t="shared" si="1"/>
        <v>0.96</v>
      </c>
      <c r="T31" s="71">
        <f t="shared" si="2"/>
        <v>12</v>
      </c>
      <c r="U31" s="74">
        <f t="shared" si="3"/>
        <v>4.28</v>
      </c>
      <c r="V31" s="73">
        <f>IF(Variable_Management!$B$20=3,2,IF((S31*R31/T31)&lt;((T31*(1-(T31/R31)))/(2*Lm*Fsw)),1,2))</f>
        <v>2</v>
      </c>
      <c r="W31" s="71">
        <f t="shared" si="13"/>
        <v>0.77570093457943923</v>
      </c>
      <c r="X31" s="74">
        <f t="shared" si="4"/>
        <v>0.22429906542056077</v>
      </c>
      <c r="Y31" s="73">
        <f t="shared" si="5"/>
        <v>6.2056074766355138</v>
      </c>
      <c r="Z31" s="71">
        <f t="shared" si="30"/>
        <v>7.3828037383177572</v>
      </c>
      <c r="AA31" s="71">
        <f t="shared" si="31"/>
        <v>4.6397769715981907</v>
      </c>
      <c r="AB31" s="71">
        <v>0</v>
      </c>
      <c r="AC31" s="71">
        <f t="shared" si="6"/>
        <v>4.9513319796197615E-2</v>
      </c>
      <c r="AD31" s="74">
        <f t="shared" si="16"/>
        <v>4.9513319796197615E-2</v>
      </c>
      <c r="AE31" s="73">
        <f t="shared" si="29"/>
        <v>3.3200000000000003</v>
      </c>
      <c r="AF31" s="71">
        <f t="shared" si="17"/>
        <v>4.0864318676216236</v>
      </c>
      <c r="AG31" s="71">
        <f t="shared" si="7"/>
        <v>6.6795701634854196E-2</v>
      </c>
      <c r="AH31" s="71">
        <f t="shared" si="18"/>
        <v>0.76168687759251352</v>
      </c>
      <c r="AI31" s="74">
        <f t="shared" si="19"/>
        <v>0.82848257922736768</v>
      </c>
      <c r="AJ31" s="73">
        <f t="shared" si="20"/>
        <v>0.96000000000000019</v>
      </c>
      <c r="AK31" s="71">
        <f t="shared" si="21"/>
        <v>2.1974086869445433</v>
      </c>
      <c r="AL31" s="71">
        <f t="shared" si="8"/>
        <v>1.9314419749837365E-2</v>
      </c>
      <c r="AM31" s="71">
        <f t="shared" si="22"/>
        <v>0</v>
      </c>
      <c r="AN31" s="188">
        <f t="shared" si="23"/>
        <v>8.8593644859813081E-2</v>
      </c>
      <c r="AO31" s="74">
        <f t="shared" si="24"/>
        <v>0.10790806460965044</v>
      </c>
      <c r="AP31" s="73">
        <f t="shared" si="25"/>
        <v>3.2291295519259314E-2</v>
      </c>
      <c r="AQ31" s="206">
        <f t="shared" si="9"/>
        <v>4.9513319796197615E-2</v>
      </c>
      <c r="AR31" s="206">
        <f t="shared" si="10"/>
        <v>3.4954779453456601</v>
      </c>
      <c r="AS31" s="71">
        <f t="shared" si="11"/>
        <v>0.16</v>
      </c>
      <c r="AT31" s="74">
        <f t="shared" si="12"/>
        <v>3.96E-5</v>
      </c>
      <c r="AU31" s="73">
        <f t="shared" si="26"/>
        <v>4.7232261242943325</v>
      </c>
      <c r="AV31" s="71">
        <f t="shared" si="27"/>
        <v>51.36</v>
      </c>
      <c r="AW31" s="74">
        <f t="shared" si="28"/>
        <v>91.578183976388061</v>
      </c>
    </row>
    <row r="32" spans="17:49" x14ac:dyDescent="0.25">
      <c r="Q32">
        <v>25</v>
      </c>
      <c r="R32" s="73">
        <f t="shared" si="0"/>
        <v>53.5</v>
      </c>
      <c r="S32" s="71">
        <f t="shared" si="1"/>
        <v>1</v>
      </c>
      <c r="T32" s="71">
        <f t="shared" si="2"/>
        <v>12</v>
      </c>
      <c r="U32" s="74">
        <f t="shared" si="3"/>
        <v>4.458333333333333</v>
      </c>
      <c r="V32" s="73">
        <f>IF(Variable_Management!$B$20=3,2,IF((S32*R32/T32)&lt;((T32*(1-(T32/R32)))/(2*Lm*Fsw)),1,2))</f>
        <v>2</v>
      </c>
      <c r="W32" s="71">
        <f t="shared" si="13"/>
        <v>0.77570093457943923</v>
      </c>
      <c r="X32" s="74">
        <f t="shared" si="4"/>
        <v>0.22429906542056077</v>
      </c>
      <c r="Y32" s="73">
        <f t="shared" si="5"/>
        <v>6.2056074766355138</v>
      </c>
      <c r="Z32" s="71">
        <f t="shared" si="30"/>
        <v>7.5611370716510899</v>
      </c>
      <c r="AA32" s="71">
        <f t="shared" si="31"/>
        <v>4.8047753805234219</v>
      </c>
      <c r="AB32" s="71">
        <v>0</v>
      </c>
      <c r="AC32" s="71">
        <f t="shared" si="6"/>
        <v>5.3097492851753185E-2</v>
      </c>
      <c r="AD32" s="74">
        <f t="shared" si="16"/>
        <v>5.3097492851753185E-2</v>
      </c>
      <c r="AE32" s="73">
        <f t="shared" si="29"/>
        <v>3.458333333333333</v>
      </c>
      <c r="AF32" s="71">
        <f t="shared" si="17"/>
        <v>4.2317523777380117</v>
      </c>
      <c r="AG32" s="71">
        <f t="shared" si="7"/>
        <v>7.1630912745965267E-2</v>
      </c>
      <c r="AH32" s="71">
        <f t="shared" si="18"/>
        <v>0.7934238308255348</v>
      </c>
      <c r="AI32" s="74">
        <f t="shared" si="19"/>
        <v>0.86505474357150003</v>
      </c>
      <c r="AJ32" s="73">
        <f t="shared" si="20"/>
        <v>1</v>
      </c>
      <c r="AK32" s="71">
        <f t="shared" si="21"/>
        <v>2.2755523001664173</v>
      </c>
      <c r="AL32" s="71">
        <f t="shared" si="8"/>
        <v>2.0712553083170691E-2</v>
      </c>
      <c r="AM32" s="71">
        <f t="shared" si="22"/>
        <v>0</v>
      </c>
      <c r="AN32" s="188">
        <f t="shared" si="23"/>
        <v>9.0733644859813084E-2</v>
      </c>
      <c r="AO32" s="74">
        <f t="shared" si="24"/>
        <v>0.11144619794298377</v>
      </c>
      <c r="AP32" s="73">
        <f t="shared" si="25"/>
        <v>3.4628799685925991E-2</v>
      </c>
      <c r="AQ32" s="206">
        <f t="shared" si="9"/>
        <v>5.3097492851753185E-2</v>
      </c>
      <c r="AR32" s="206">
        <f t="shared" si="10"/>
        <v>3.4954779453456601</v>
      </c>
      <c r="AS32" s="71">
        <f t="shared" si="11"/>
        <v>0.16</v>
      </c>
      <c r="AT32" s="74">
        <f t="shared" si="12"/>
        <v>3.96E-5</v>
      </c>
      <c r="AU32" s="73">
        <f t="shared" si="26"/>
        <v>4.7728422722495765</v>
      </c>
      <c r="AV32" s="71">
        <f t="shared" si="27"/>
        <v>53.5</v>
      </c>
      <c r="AW32" s="74">
        <f t="shared" si="28"/>
        <v>91.809491203550792</v>
      </c>
    </row>
    <row r="33" spans="17:49" x14ac:dyDescent="0.25">
      <c r="Q33">
        <v>26</v>
      </c>
      <c r="R33" s="73">
        <f t="shared" si="0"/>
        <v>53.5</v>
      </c>
      <c r="S33" s="71">
        <f t="shared" si="1"/>
        <v>1.04</v>
      </c>
      <c r="T33" s="71">
        <f t="shared" si="2"/>
        <v>12</v>
      </c>
      <c r="U33" s="74">
        <f t="shared" si="3"/>
        <v>4.6366666666666667</v>
      </c>
      <c r="V33" s="73">
        <f>IF(Variable_Management!$B$20=3,2,IF((S33*R33/T33)&lt;((T33*(1-(T33/R33)))/(2*Lm*Fsw)),1,2))</f>
        <v>2</v>
      </c>
      <c r="W33" s="71">
        <f t="shared" si="13"/>
        <v>0.77570093457943923</v>
      </c>
      <c r="X33" s="74">
        <f t="shared" si="4"/>
        <v>0.22429906542056077</v>
      </c>
      <c r="Y33" s="73">
        <f t="shared" si="5"/>
        <v>6.2056074766355138</v>
      </c>
      <c r="Z33" s="71">
        <f t="shared" si="30"/>
        <v>7.7394704049844236</v>
      </c>
      <c r="AA33" s="71">
        <f t="shared" si="31"/>
        <v>4.9706949337040047</v>
      </c>
      <c r="AB33" s="71">
        <v>0</v>
      </c>
      <c r="AC33" s="71">
        <f t="shared" si="6"/>
        <v>5.6827958685086513E-2</v>
      </c>
      <c r="AD33" s="74">
        <f t="shared" si="16"/>
        <v>5.6827958685086513E-2</v>
      </c>
      <c r="AE33" s="73">
        <f t="shared" si="29"/>
        <v>3.5966666666666667</v>
      </c>
      <c r="AF33" s="71">
        <f t="shared" si="17"/>
        <v>4.3778841753931763</v>
      </c>
      <c r="AG33" s="71">
        <f t="shared" si="7"/>
        <v>7.6663479412631977E-2</v>
      </c>
      <c r="AH33" s="71">
        <f t="shared" si="18"/>
        <v>0.8251607840585562</v>
      </c>
      <c r="AI33" s="74">
        <f t="shared" si="19"/>
        <v>0.90182426347118816</v>
      </c>
      <c r="AJ33" s="73">
        <f t="shared" si="20"/>
        <v>1.04</v>
      </c>
      <c r="AK33" s="71">
        <f t="shared" si="21"/>
        <v>2.3541321693551263</v>
      </c>
      <c r="AL33" s="71">
        <f t="shared" si="8"/>
        <v>2.2167753083170691E-2</v>
      </c>
      <c r="AM33" s="71">
        <f t="shared" si="22"/>
        <v>0</v>
      </c>
      <c r="AN33" s="188">
        <f t="shared" si="23"/>
        <v>9.2873644859813087E-2</v>
      </c>
      <c r="AO33" s="74">
        <f t="shared" si="24"/>
        <v>0.11504139794298378</v>
      </c>
      <c r="AP33" s="73">
        <f t="shared" si="25"/>
        <v>3.7061712185925993E-2</v>
      </c>
      <c r="AQ33" s="206">
        <f t="shared" si="9"/>
        <v>5.6827958685086513E-2</v>
      </c>
      <c r="AR33" s="206">
        <f t="shared" si="10"/>
        <v>3.4954779453456601</v>
      </c>
      <c r="AS33" s="71">
        <f t="shared" si="11"/>
        <v>0.16</v>
      </c>
      <c r="AT33" s="74">
        <f t="shared" si="12"/>
        <v>3.96E-5</v>
      </c>
      <c r="AU33" s="73">
        <f t="shared" si="26"/>
        <v>4.8231008363159313</v>
      </c>
      <c r="AV33" s="71">
        <f t="shared" si="27"/>
        <v>55.64</v>
      </c>
      <c r="AW33" s="74">
        <f t="shared" si="28"/>
        <v>92.02306734255508</v>
      </c>
    </row>
    <row r="34" spans="17:49" x14ac:dyDescent="0.25">
      <c r="Q34">
        <v>27</v>
      </c>
      <c r="R34" s="73">
        <f t="shared" si="0"/>
        <v>53.5</v>
      </c>
      <c r="S34" s="71">
        <f t="shared" si="1"/>
        <v>1.08</v>
      </c>
      <c r="T34" s="71">
        <f t="shared" si="2"/>
        <v>12</v>
      </c>
      <c r="U34" s="74">
        <f t="shared" si="3"/>
        <v>4.8150000000000004</v>
      </c>
      <c r="V34" s="73">
        <f>IF(Variable_Management!$B$20=3,2,IF((S34*R34/T34)&lt;((T34*(1-(T34/R34)))/(2*Lm*Fsw)),1,2))</f>
        <v>2</v>
      </c>
      <c r="W34" s="71">
        <f t="shared" si="13"/>
        <v>0.77570093457943923</v>
      </c>
      <c r="X34" s="74">
        <f t="shared" si="4"/>
        <v>0.22429906542056077</v>
      </c>
      <c r="Y34" s="73">
        <f t="shared" si="5"/>
        <v>6.2056074766355138</v>
      </c>
      <c r="Z34" s="71">
        <f t="shared" si="30"/>
        <v>7.9178037383177573</v>
      </c>
      <c r="AA34" s="71">
        <f t="shared" si="31"/>
        <v>5.1374463837759796</v>
      </c>
      <c r="AB34" s="71">
        <v>0</v>
      </c>
      <c r="AC34" s="71">
        <f t="shared" si="6"/>
        <v>6.0704717296197641E-2</v>
      </c>
      <c r="AD34" s="74">
        <f t="shared" si="16"/>
        <v>6.0704717296197641E-2</v>
      </c>
      <c r="AE34" s="73">
        <f t="shared" si="29"/>
        <v>3.7350000000000003</v>
      </c>
      <c r="AF34" s="71">
        <f t="shared" si="17"/>
        <v>4.5247486569657713</v>
      </c>
      <c r="AG34" s="71">
        <f t="shared" si="7"/>
        <v>8.1893401634854202E-2</v>
      </c>
      <c r="AH34" s="71">
        <f t="shared" si="18"/>
        <v>0.8568977372915777</v>
      </c>
      <c r="AI34" s="74">
        <f t="shared" si="19"/>
        <v>0.93879113892643185</v>
      </c>
      <c r="AJ34" s="73">
        <f t="shared" si="20"/>
        <v>1.0800000000000003</v>
      </c>
      <c r="AK34" s="71">
        <f t="shared" si="21"/>
        <v>2.4331060267607203</v>
      </c>
      <c r="AL34" s="71">
        <f t="shared" si="8"/>
        <v>2.3680019749837355E-2</v>
      </c>
      <c r="AM34" s="71">
        <f t="shared" si="22"/>
        <v>0</v>
      </c>
      <c r="AN34" s="188">
        <f t="shared" si="23"/>
        <v>9.501364485981309E-2</v>
      </c>
      <c r="AO34" s="74">
        <f t="shared" si="24"/>
        <v>0.11869366460965045</v>
      </c>
      <c r="AP34" s="73">
        <f t="shared" si="25"/>
        <v>3.9590033019259334E-2</v>
      </c>
      <c r="AQ34" s="206">
        <f t="shared" si="9"/>
        <v>6.0704717296197641E-2</v>
      </c>
      <c r="AR34" s="206">
        <f t="shared" si="10"/>
        <v>3.4954779453456601</v>
      </c>
      <c r="AS34" s="71">
        <f t="shared" si="11"/>
        <v>0.16</v>
      </c>
      <c r="AT34" s="74">
        <f t="shared" si="12"/>
        <v>3.96E-5</v>
      </c>
      <c r="AU34" s="73">
        <f t="shared" si="26"/>
        <v>4.8740018164933971</v>
      </c>
      <c r="AV34" s="71">
        <f t="shared" si="27"/>
        <v>57.78</v>
      </c>
      <c r="AW34" s="74">
        <f t="shared" si="28"/>
        <v>92.220765353873475</v>
      </c>
    </row>
    <row r="35" spans="17:49" x14ac:dyDescent="0.25">
      <c r="Q35">
        <v>28</v>
      </c>
      <c r="R35" s="73">
        <f t="shared" si="0"/>
        <v>53.5</v>
      </c>
      <c r="S35" s="71">
        <f t="shared" si="1"/>
        <v>1.1200000000000001</v>
      </c>
      <c r="T35" s="71">
        <f t="shared" si="2"/>
        <v>12</v>
      </c>
      <c r="U35" s="74">
        <f t="shared" si="3"/>
        <v>4.9933333333333341</v>
      </c>
      <c r="V35" s="73">
        <f>IF(Variable_Management!$B$20=3,2,IF((S35*R35/T35)&lt;((T35*(1-(T35/R35)))/(2*Lm*Fsw)),1,2))</f>
        <v>2</v>
      </c>
      <c r="W35" s="71">
        <f t="shared" si="13"/>
        <v>0.77570093457943923</v>
      </c>
      <c r="X35" s="74">
        <f t="shared" si="4"/>
        <v>0.22429906542056077</v>
      </c>
      <c r="Y35" s="73">
        <f t="shared" si="5"/>
        <v>6.2056074766355138</v>
      </c>
      <c r="Z35" s="71">
        <f t="shared" si="30"/>
        <v>8.096137071651091</v>
      </c>
      <c r="AA35" s="71">
        <f t="shared" si="31"/>
        <v>5.3049512838432991</v>
      </c>
      <c r="AB35" s="71">
        <v>0</v>
      </c>
      <c r="AC35" s="71">
        <f t="shared" si="6"/>
        <v>6.4727768685086534E-2</v>
      </c>
      <c r="AD35" s="74">
        <f t="shared" si="16"/>
        <v>6.4727768685086534E-2</v>
      </c>
      <c r="AE35" s="73">
        <f t="shared" si="29"/>
        <v>3.873333333333334</v>
      </c>
      <c r="AF35" s="71">
        <f t="shared" si="17"/>
        <v>4.6722767312262228</v>
      </c>
      <c r="AG35" s="71">
        <f t="shared" si="7"/>
        <v>8.7320679412631996E-2</v>
      </c>
      <c r="AH35" s="71">
        <f t="shared" si="18"/>
        <v>0.8886346905245992</v>
      </c>
      <c r="AI35" s="74">
        <f t="shared" si="19"/>
        <v>0.9759553699372312</v>
      </c>
      <c r="AJ35" s="73">
        <f t="shared" si="20"/>
        <v>1.1200000000000003</v>
      </c>
      <c r="AK35" s="71">
        <f t="shared" si="21"/>
        <v>2.5124367197588628</v>
      </c>
      <c r="AL35" s="71">
        <f t="shared" si="8"/>
        <v>2.5249353083170702E-2</v>
      </c>
      <c r="AM35" s="71">
        <f t="shared" si="22"/>
        <v>0</v>
      </c>
      <c r="AN35" s="188">
        <f t="shared" si="23"/>
        <v>9.7153644859813093E-2</v>
      </c>
      <c r="AO35" s="74">
        <f t="shared" si="24"/>
        <v>0.12240299794298379</v>
      </c>
      <c r="AP35" s="73">
        <f t="shared" si="25"/>
        <v>4.2213762185925999E-2</v>
      </c>
      <c r="AQ35" s="206">
        <f t="shared" si="9"/>
        <v>6.4727768685086534E-2</v>
      </c>
      <c r="AR35" s="206">
        <f t="shared" si="10"/>
        <v>3.4954779453456601</v>
      </c>
      <c r="AS35" s="71">
        <f t="shared" si="11"/>
        <v>0.16</v>
      </c>
      <c r="AT35" s="74">
        <f t="shared" si="12"/>
        <v>3.96E-5</v>
      </c>
      <c r="AU35" s="73">
        <f t="shared" si="26"/>
        <v>4.9255452127819739</v>
      </c>
      <c r="AV35" s="71">
        <f t="shared" si="27"/>
        <v>59.920000000000009</v>
      </c>
      <c r="AW35" s="74">
        <f t="shared" si="28"/>
        <v>92.404188758658051</v>
      </c>
    </row>
    <row r="36" spans="17:49" x14ac:dyDescent="0.25">
      <c r="Q36">
        <v>29</v>
      </c>
      <c r="R36" s="73">
        <f t="shared" si="0"/>
        <v>53.5</v>
      </c>
      <c r="S36" s="71">
        <f t="shared" si="1"/>
        <v>1.1599999999999999</v>
      </c>
      <c r="T36" s="71">
        <f t="shared" si="2"/>
        <v>12</v>
      </c>
      <c r="U36" s="74">
        <f t="shared" si="3"/>
        <v>5.171666666666666</v>
      </c>
      <c r="V36" s="73">
        <f>IF(Variable_Management!$B$20=3,2,IF((S36*R36/T36)&lt;((T36*(1-(T36/R36)))/(2*Lm*Fsw)),1,2))</f>
        <v>2</v>
      </c>
      <c r="W36" s="71">
        <f t="shared" si="13"/>
        <v>0.77570093457943923</v>
      </c>
      <c r="X36" s="74">
        <f t="shared" si="4"/>
        <v>0.22429906542056077</v>
      </c>
      <c r="Y36" s="73">
        <f t="shared" si="5"/>
        <v>6.2056074766355138</v>
      </c>
      <c r="Z36" s="71">
        <f t="shared" si="30"/>
        <v>8.2744704049844238</v>
      </c>
      <c r="AA36" s="71">
        <f t="shared" si="31"/>
        <v>5.4731404565645843</v>
      </c>
      <c r="AB36" s="71">
        <v>0</v>
      </c>
      <c r="AC36" s="71">
        <f t="shared" si="6"/>
        <v>6.8897112851753164E-2</v>
      </c>
      <c r="AD36" s="74">
        <f t="shared" si="16"/>
        <v>6.8897112851753164E-2</v>
      </c>
      <c r="AE36" s="73">
        <f t="shared" si="29"/>
        <v>4.0116666666666658</v>
      </c>
      <c r="AF36" s="71">
        <f t="shared" si="17"/>
        <v>4.8204074710019409</v>
      </c>
      <c r="AG36" s="71">
        <f t="shared" si="7"/>
        <v>9.2945312745965306E-2</v>
      </c>
      <c r="AH36" s="71">
        <f t="shared" si="18"/>
        <v>0.92037164375762026</v>
      </c>
      <c r="AI36" s="74">
        <f t="shared" si="19"/>
        <v>1.0133169565035856</v>
      </c>
      <c r="AJ36" s="73">
        <f t="shared" si="20"/>
        <v>1.1599999999999999</v>
      </c>
      <c r="AK36" s="71">
        <f t="shared" si="21"/>
        <v>2.5920914858069097</v>
      </c>
      <c r="AL36" s="71">
        <f t="shared" si="8"/>
        <v>2.6875753083170695E-2</v>
      </c>
      <c r="AM36" s="71">
        <f t="shared" si="22"/>
        <v>0</v>
      </c>
      <c r="AN36" s="188">
        <f t="shared" si="23"/>
        <v>9.9293644859813082E-2</v>
      </c>
      <c r="AO36" s="74">
        <f t="shared" si="24"/>
        <v>0.12616939794298376</v>
      </c>
      <c r="AP36" s="73">
        <f t="shared" si="25"/>
        <v>4.4932899685925981E-2</v>
      </c>
      <c r="AQ36" s="206">
        <f t="shared" si="9"/>
        <v>6.8897112851753164E-2</v>
      </c>
      <c r="AR36" s="206">
        <f t="shared" si="10"/>
        <v>3.4954779453456601</v>
      </c>
      <c r="AS36" s="71">
        <f t="shared" si="11"/>
        <v>0.16</v>
      </c>
      <c r="AT36" s="74">
        <f t="shared" si="12"/>
        <v>3.96E-5</v>
      </c>
      <c r="AU36" s="73">
        <f t="shared" si="26"/>
        <v>4.9777310251816616</v>
      </c>
      <c r="AV36" s="71">
        <f t="shared" si="27"/>
        <v>62.059999999999995</v>
      </c>
      <c r="AW36" s="74">
        <f t="shared" si="28"/>
        <v>92.574732245469562</v>
      </c>
    </row>
    <row r="37" spans="17:49" x14ac:dyDescent="0.25">
      <c r="Q37">
        <v>30</v>
      </c>
      <c r="R37" s="73">
        <f t="shared" si="0"/>
        <v>53.5</v>
      </c>
      <c r="S37" s="71">
        <f t="shared" si="1"/>
        <v>1.2</v>
      </c>
      <c r="T37" s="71">
        <f t="shared" si="2"/>
        <v>12</v>
      </c>
      <c r="U37" s="74">
        <f t="shared" si="3"/>
        <v>5.3500000000000005</v>
      </c>
      <c r="V37" s="73">
        <f>IF(Variable_Management!$B$20=3,2,IF((S37*R37/T37)&lt;((T37*(1-(T37/R37)))/(2*Lm*Fsw)),1,2))</f>
        <v>2</v>
      </c>
      <c r="W37" s="71">
        <f t="shared" si="13"/>
        <v>0.77570093457943923</v>
      </c>
      <c r="X37" s="74">
        <f t="shared" si="4"/>
        <v>0.22429906542056077</v>
      </c>
      <c r="Y37" s="73">
        <f t="shared" si="5"/>
        <v>6.2056074766355138</v>
      </c>
      <c r="Z37" s="71">
        <f t="shared" si="30"/>
        <v>8.4528037383177583</v>
      </c>
      <c r="AA37" s="71">
        <f t="shared" si="31"/>
        <v>5.6419527068358954</v>
      </c>
      <c r="AB37" s="71">
        <v>0</v>
      </c>
      <c r="AC37" s="71">
        <f t="shared" si="6"/>
        <v>7.3212749796197643E-2</v>
      </c>
      <c r="AD37" s="74">
        <f t="shared" si="16"/>
        <v>7.3212749796197643E-2</v>
      </c>
      <c r="AE37" s="73">
        <f t="shared" si="29"/>
        <v>4.1500000000000004</v>
      </c>
      <c r="AF37" s="71">
        <f t="shared" si="17"/>
        <v>4.969086979387014</v>
      </c>
      <c r="AG37" s="71">
        <f t="shared" si="7"/>
        <v>9.876730163485424E-2</v>
      </c>
      <c r="AH37" s="71">
        <f t="shared" si="18"/>
        <v>0.95210859699064176</v>
      </c>
      <c r="AI37" s="74">
        <f t="shared" si="19"/>
        <v>1.050875898625496</v>
      </c>
      <c r="AJ37" s="73">
        <f t="shared" si="20"/>
        <v>1.2000000000000002</v>
      </c>
      <c r="AK37" s="71">
        <f t="shared" si="21"/>
        <v>2.6720413427676122</v>
      </c>
      <c r="AL37" s="71">
        <f t="shared" si="8"/>
        <v>2.8559219749837376E-2</v>
      </c>
      <c r="AM37" s="71">
        <f t="shared" si="22"/>
        <v>0</v>
      </c>
      <c r="AN37" s="188">
        <f t="shared" si="23"/>
        <v>0.1014336448598131</v>
      </c>
      <c r="AO37" s="74">
        <f t="shared" si="24"/>
        <v>0.12999286460965048</v>
      </c>
      <c r="AP37" s="73">
        <f t="shared" si="25"/>
        <v>4.7747445519259329E-2</v>
      </c>
      <c r="AQ37" s="206">
        <f t="shared" si="9"/>
        <v>7.3212749796197643E-2</v>
      </c>
      <c r="AR37" s="206">
        <f t="shared" si="10"/>
        <v>3.4954779453456601</v>
      </c>
      <c r="AS37" s="71">
        <f t="shared" si="11"/>
        <v>0.16</v>
      </c>
      <c r="AT37" s="74">
        <f t="shared" si="12"/>
        <v>3.96E-5</v>
      </c>
      <c r="AU37" s="73">
        <f t="shared" si="26"/>
        <v>5.030559253692461</v>
      </c>
      <c r="AV37" s="71">
        <f t="shared" si="27"/>
        <v>64.2</v>
      </c>
      <c r="AW37" s="74">
        <f t="shared" si="28"/>
        <v>92.733614594592268</v>
      </c>
    </row>
    <row r="38" spans="17:49" x14ac:dyDescent="0.25">
      <c r="Q38">
        <v>31</v>
      </c>
      <c r="R38" s="73">
        <f t="shared" si="0"/>
        <v>53.5</v>
      </c>
      <c r="S38" s="71">
        <f t="shared" si="1"/>
        <v>1.24</v>
      </c>
      <c r="T38" s="71">
        <f t="shared" si="2"/>
        <v>12</v>
      </c>
      <c r="U38" s="74">
        <f t="shared" si="3"/>
        <v>5.5283333333333333</v>
      </c>
      <c r="V38" s="73">
        <f>IF(Variable_Management!$B$20=3,2,IF((S38*R38/T38)&lt;((T38*(1-(T38/R38)))/(2*Lm*Fsw)),1,2))</f>
        <v>2</v>
      </c>
      <c r="W38" s="71">
        <f t="shared" si="13"/>
        <v>0.77570093457943923</v>
      </c>
      <c r="X38" s="74">
        <f t="shared" si="4"/>
        <v>0.22429906542056077</v>
      </c>
      <c r="Y38" s="73">
        <f t="shared" si="5"/>
        <v>6.2056074766355138</v>
      </c>
      <c r="Z38" s="71">
        <f t="shared" si="30"/>
        <v>8.6311370716510893</v>
      </c>
      <c r="AA38" s="71">
        <f t="shared" si="31"/>
        <v>5.8113337359523012</v>
      </c>
      <c r="AB38" s="71">
        <v>0</v>
      </c>
      <c r="AC38" s="71">
        <f t="shared" si="6"/>
        <v>7.7674679518419859E-2</v>
      </c>
      <c r="AD38" s="74">
        <f t="shared" si="16"/>
        <v>7.7674679518419859E-2</v>
      </c>
      <c r="AE38" s="73">
        <f t="shared" si="29"/>
        <v>4.2883333333333331</v>
      </c>
      <c r="AF38" s="71">
        <f t="shared" si="17"/>
        <v>5.1182674334021128</v>
      </c>
      <c r="AG38" s="71">
        <f t="shared" si="7"/>
        <v>0.10478664607929861</v>
      </c>
      <c r="AH38" s="71">
        <f t="shared" si="18"/>
        <v>0.98384555022366316</v>
      </c>
      <c r="AI38" s="74">
        <f t="shared" si="19"/>
        <v>1.0886321963029617</v>
      </c>
      <c r="AJ38" s="73">
        <f t="shared" si="20"/>
        <v>1.2400000000000002</v>
      </c>
      <c r="AK38" s="71">
        <f t="shared" si="21"/>
        <v>2.7522605746536195</v>
      </c>
      <c r="AL38" s="71">
        <f t="shared" si="8"/>
        <v>3.0299753083170691E-2</v>
      </c>
      <c r="AM38" s="71">
        <f t="shared" si="22"/>
        <v>0</v>
      </c>
      <c r="AN38" s="188">
        <f t="shared" si="23"/>
        <v>0.10357364485981307</v>
      </c>
      <c r="AO38" s="74">
        <f t="shared" si="24"/>
        <v>0.13387339794298375</v>
      </c>
      <c r="AP38" s="73">
        <f t="shared" si="25"/>
        <v>5.0657399685925995E-2</v>
      </c>
      <c r="AQ38" s="206">
        <f t="shared" si="9"/>
        <v>7.7674679518419859E-2</v>
      </c>
      <c r="AR38" s="206">
        <f t="shared" si="10"/>
        <v>3.4954779453456601</v>
      </c>
      <c r="AS38" s="71">
        <f t="shared" si="11"/>
        <v>0.16</v>
      </c>
      <c r="AT38" s="74">
        <f t="shared" si="12"/>
        <v>3.96E-5</v>
      </c>
      <c r="AU38" s="73">
        <f t="shared" si="26"/>
        <v>5.0840298983143715</v>
      </c>
      <c r="AV38" s="71">
        <f t="shared" si="27"/>
        <v>66.34</v>
      </c>
      <c r="AW38" s="74">
        <f t="shared" si="28"/>
        <v>92.881905563782325</v>
      </c>
    </row>
    <row r="39" spans="17:49" x14ac:dyDescent="0.25">
      <c r="Q39">
        <v>32</v>
      </c>
      <c r="R39" s="73">
        <f t="shared" si="0"/>
        <v>53.5</v>
      </c>
      <c r="S39" s="71">
        <f t="shared" ref="S39:S70" si="32">Q39*$O$12</f>
        <v>1.28</v>
      </c>
      <c r="T39" s="71">
        <f t="shared" si="2"/>
        <v>12</v>
      </c>
      <c r="U39" s="74">
        <f t="shared" ref="U39:U70" si="33">(R39*S39)/(T39*EFF_est)</f>
        <v>5.706666666666667</v>
      </c>
      <c r="V39" s="73">
        <f>IF(Variable_Management!$B$20=3,2,IF((S39*R39/T39)&lt;((T39*(1-(T39/R39)))/(2*Lm*Fsw)),1,2))</f>
        <v>2</v>
      </c>
      <c r="W39" s="71">
        <f t="shared" ref="W39:W70" si="34">CHOOSE(V39,SQRT((2*S39*Lm*Fsw*(R39-T39))/((T39)^2)),1-(T39/R39))</f>
        <v>0.77570093457943923</v>
      </c>
      <c r="X39" s="74">
        <f t="shared" ref="X39:X70" si="35">CHOOSE(V39,(Lm*Z39*Fsw)/(R39-T39),1-W39)</f>
        <v>0.22429906542056077</v>
      </c>
      <c r="Y39" s="73">
        <f t="shared" ref="Y39:Y70" si="36">(T39*W39)/(Lm*Fsw)</f>
        <v>6.2056074766355138</v>
      </c>
      <c r="Z39" s="71">
        <f t="shared" si="30"/>
        <v>8.8094704049844239</v>
      </c>
      <c r="AA39" s="71">
        <f t="shared" si="31"/>
        <v>5.9812352228128711</v>
      </c>
      <c r="AB39" s="71">
        <v>0</v>
      </c>
      <c r="AC39" s="71">
        <f t="shared" ref="AC39:AC70" si="37">(AA39^2)*Rdcr</f>
        <v>8.2282902018419868E-2</v>
      </c>
      <c r="AD39" s="74">
        <f t="shared" si="16"/>
        <v>8.2282902018419868E-2</v>
      </c>
      <c r="AE39" s="73">
        <f t="shared" si="29"/>
        <v>4.4266666666666667</v>
      </c>
      <c r="AF39" s="71">
        <f t="shared" si="17"/>
        <v>5.2679062747760277</v>
      </c>
      <c r="AG39" s="71">
        <f t="shared" ref="AG39:AG70" si="38">(AF39^2)*RDS_on</f>
        <v>0.11100334607929858</v>
      </c>
      <c r="AH39" s="71">
        <f t="shared" ref="AH39:AH70" si="39">((R39*U39)/2)*Fsw*(tr_sw+tf_sw)</f>
        <v>1.0155825034566845</v>
      </c>
      <c r="AI39" s="74">
        <f t="shared" si="19"/>
        <v>1.1265858495359831</v>
      </c>
      <c r="AJ39" s="73">
        <f t="shared" si="20"/>
        <v>1.2800000000000002</v>
      </c>
      <c r="AK39" s="71">
        <f t="shared" ref="AK39:AK70" si="40">CHOOSE(V39,Z39*SQRT(X39/3),SQRT(X39*((Z39^2)+((Y39^2)/3)-(Y39*Z39))))</f>
        <v>2.8327262964841258</v>
      </c>
      <c r="AL39" s="71">
        <f t="shared" ref="AL39:AL70" si="41">(AK39^2)*RDS_on_HS</f>
        <v>3.2097353083170688E-2</v>
      </c>
      <c r="AM39" s="71">
        <f t="shared" si="22"/>
        <v>0</v>
      </c>
      <c r="AN39" s="188">
        <f t="shared" ref="AN39:AN70" si="42">Vd_rect*t_dead*Fsw*Z39</f>
        <v>0.10571364485981309</v>
      </c>
      <c r="AO39" s="74">
        <f t="shared" si="24"/>
        <v>0.13781099794298379</v>
      </c>
      <c r="AP39" s="73">
        <f t="shared" ref="AP39:AP70" si="43">(AA39^2)*R_cs</f>
        <v>5.3662762185926006E-2</v>
      </c>
      <c r="AQ39" s="206">
        <f t="shared" ref="AQ39:AQ70" si="44">Rdcr*AA39^2</f>
        <v>8.2282902018419868E-2</v>
      </c>
      <c r="AR39" s="206">
        <f t="shared" ref="AR39:AR70" si="45">ABS(7.759*10^-3*Fsw^0.9458*(0.00787*Y39)^2.304)</f>
        <v>3.4954779453456601</v>
      </c>
      <c r="AS39" s="71">
        <f t="shared" ref="AS39:AS70" si="46">(Qg_tot+Qg_tot_HS)*Vcc*Fsw</f>
        <v>0.16</v>
      </c>
      <c r="AT39" s="74">
        <f t="shared" ref="AT39:AT70" si="47">IQ*T39</f>
        <v>3.96E-5</v>
      </c>
      <c r="AU39" s="73">
        <f t="shared" si="26"/>
        <v>5.1381429590473928</v>
      </c>
      <c r="AV39" s="71">
        <f t="shared" si="27"/>
        <v>68.48</v>
      </c>
      <c r="AW39" s="74">
        <f t="shared" si="28"/>
        <v>93.020547989229158</v>
      </c>
    </row>
    <row r="40" spans="17:49" x14ac:dyDescent="0.25">
      <c r="Q40">
        <v>33</v>
      </c>
      <c r="R40" s="73">
        <f t="shared" si="0"/>
        <v>53.5</v>
      </c>
      <c r="S40" s="71">
        <f t="shared" si="32"/>
        <v>1.32</v>
      </c>
      <c r="T40" s="71">
        <f t="shared" si="2"/>
        <v>12</v>
      </c>
      <c r="U40" s="74">
        <f t="shared" si="33"/>
        <v>5.8850000000000007</v>
      </c>
      <c r="V40" s="73">
        <f>IF(Variable_Management!$B$20=3,2,IF((S40*R40/T40)&lt;((T40*(1-(T40/R40)))/(2*Lm*Fsw)),1,2))</f>
        <v>2</v>
      </c>
      <c r="W40" s="71">
        <f t="shared" si="34"/>
        <v>0.77570093457943923</v>
      </c>
      <c r="X40" s="74">
        <f t="shared" si="35"/>
        <v>0.22429906542056077</v>
      </c>
      <c r="Y40" s="73">
        <f t="shared" si="36"/>
        <v>6.2056074766355138</v>
      </c>
      <c r="Z40" s="71">
        <f t="shared" si="30"/>
        <v>8.9878037383177585</v>
      </c>
      <c r="AA40" s="71">
        <f t="shared" si="31"/>
        <v>6.1516140439865774</v>
      </c>
      <c r="AB40" s="71">
        <v>0</v>
      </c>
      <c r="AC40" s="71">
        <f t="shared" si="37"/>
        <v>8.7037417296197656E-2</v>
      </c>
      <c r="AD40" s="74">
        <f t="shared" si="16"/>
        <v>8.7037417296197656E-2</v>
      </c>
      <c r="AE40" s="73">
        <f t="shared" si="29"/>
        <v>4.5650000000000004</v>
      </c>
      <c r="AF40" s="71">
        <f t="shared" si="17"/>
        <v>5.4179655230273998</v>
      </c>
      <c r="AG40" s="71">
        <f t="shared" si="38"/>
        <v>0.11741740163485426</v>
      </c>
      <c r="AH40" s="71">
        <f t="shared" si="39"/>
        <v>1.0473194566897059</v>
      </c>
      <c r="AI40" s="74">
        <f t="shared" si="19"/>
        <v>1.1647368583245603</v>
      </c>
      <c r="AJ40" s="73">
        <f t="shared" si="20"/>
        <v>1.3200000000000003</v>
      </c>
      <c r="AK40" s="71">
        <f t="shared" si="40"/>
        <v>2.9134180849063434</v>
      </c>
      <c r="AL40" s="71">
        <f t="shared" si="41"/>
        <v>3.3952019749837387E-2</v>
      </c>
      <c r="AM40" s="71">
        <f t="shared" ref="AM40:AM71" si="48">CHOOSE(V40,(R40+Vd_rect)*Qrr*Fsw,(R40+Vd_rect)*Qrr*Fsw)</f>
        <v>0</v>
      </c>
      <c r="AN40" s="188">
        <f t="shared" si="42"/>
        <v>0.10785364485981311</v>
      </c>
      <c r="AO40" s="74">
        <f t="shared" si="24"/>
        <v>0.14180566460965049</v>
      </c>
      <c r="AP40" s="73">
        <f t="shared" si="43"/>
        <v>5.6763533019259342E-2</v>
      </c>
      <c r="AQ40" s="206">
        <f t="shared" si="44"/>
        <v>8.7037417296197656E-2</v>
      </c>
      <c r="AR40" s="206">
        <f t="shared" si="45"/>
        <v>3.4954779453456601</v>
      </c>
      <c r="AS40" s="71">
        <f t="shared" si="46"/>
        <v>0.16</v>
      </c>
      <c r="AT40" s="74">
        <f t="shared" si="47"/>
        <v>3.96E-5</v>
      </c>
      <c r="AU40" s="73">
        <f t="shared" si="26"/>
        <v>5.1928984358915251</v>
      </c>
      <c r="AV40" s="71">
        <f t="shared" si="27"/>
        <v>70.62</v>
      </c>
      <c r="AW40" s="74">
        <f t="shared" si="28"/>
        <v>93.150376066570374</v>
      </c>
    </row>
    <row r="41" spans="17:49" x14ac:dyDescent="0.25">
      <c r="Q41">
        <v>34</v>
      </c>
      <c r="R41" s="73">
        <f t="shared" si="0"/>
        <v>53.5</v>
      </c>
      <c r="S41" s="71">
        <f t="shared" si="32"/>
        <v>1.36</v>
      </c>
      <c r="T41" s="71">
        <f t="shared" si="2"/>
        <v>12</v>
      </c>
      <c r="U41" s="74">
        <f t="shared" si="33"/>
        <v>6.0633333333333335</v>
      </c>
      <c r="V41" s="73">
        <f>IF(Variable_Management!$B$20=3,2,IF((S41*R41/T41)&lt;((T41*(1-(T41/R41)))/(2*Lm*Fsw)),1,2))</f>
        <v>2</v>
      </c>
      <c r="W41" s="71">
        <f t="shared" si="34"/>
        <v>0.77570093457943923</v>
      </c>
      <c r="X41" s="74">
        <f t="shared" si="35"/>
        <v>0.22429906542056077</v>
      </c>
      <c r="Y41" s="73">
        <f t="shared" si="36"/>
        <v>6.2056074766355138</v>
      </c>
      <c r="Z41" s="71">
        <f t="shared" si="30"/>
        <v>9.1661370716510895</v>
      </c>
      <c r="AA41" s="71">
        <f t="shared" si="31"/>
        <v>6.3224316095378992</v>
      </c>
      <c r="AB41" s="71">
        <v>0</v>
      </c>
      <c r="AC41" s="71">
        <f t="shared" si="37"/>
        <v>9.1938225351753181E-2</v>
      </c>
      <c r="AD41" s="74">
        <f t="shared" si="16"/>
        <v>9.1938225351753181E-2</v>
      </c>
      <c r="AE41" s="73">
        <f t="shared" si="29"/>
        <v>4.7033333333333331</v>
      </c>
      <c r="AF41" s="71">
        <f t="shared" si="17"/>
        <v>5.5684111905005098</v>
      </c>
      <c r="AG41" s="71">
        <f t="shared" si="38"/>
        <v>0.12402881274596522</v>
      </c>
      <c r="AH41" s="71">
        <f t="shared" si="39"/>
        <v>1.0790564099227273</v>
      </c>
      <c r="AI41" s="74">
        <f t="shared" si="19"/>
        <v>1.2030852226686926</v>
      </c>
      <c r="AJ41" s="73">
        <f t="shared" si="20"/>
        <v>1.36</v>
      </c>
      <c r="AK41" s="71">
        <f t="shared" si="40"/>
        <v>2.9943176636410285</v>
      </c>
      <c r="AL41" s="71">
        <f t="shared" si="41"/>
        <v>3.586375308317067E-2</v>
      </c>
      <c r="AM41" s="71">
        <f t="shared" si="48"/>
        <v>0</v>
      </c>
      <c r="AN41" s="188">
        <f t="shared" si="42"/>
        <v>0.10999364485981307</v>
      </c>
      <c r="AO41" s="74">
        <f t="shared" si="24"/>
        <v>0.14585739794298375</v>
      </c>
      <c r="AP41" s="73">
        <f t="shared" si="43"/>
        <v>5.9959712185925995E-2</v>
      </c>
      <c r="AQ41" s="206">
        <f t="shared" si="44"/>
        <v>9.1938225351753181E-2</v>
      </c>
      <c r="AR41" s="206">
        <f t="shared" si="45"/>
        <v>3.4954779453456601</v>
      </c>
      <c r="AS41" s="71">
        <f t="shared" si="46"/>
        <v>0.16</v>
      </c>
      <c r="AT41" s="74">
        <f t="shared" si="47"/>
        <v>3.96E-5</v>
      </c>
      <c r="AU41" s="73">
        <f t="shared" si="26"/>
        <v>5.2482963288467683</v>
      </c>
      <c r="AV41" s="71">
        <f t="shared" si="27"/>
        <v>72.760000000000005</v>
      </c>
      <c r="AW41" s="74">
        <f t="shared" si="28"/>
        <v>93.272130560674753</v>
      </c>
    </row>
    <row r="42" spans="17:49" x14ac:dyDescent="0.25">
      <c r="Q42">
        <v>35</v>
      </c>
      <c r="R42" s="73">
        <f t="shared" si="0"/>
        <v>53.5</v>
      </c>
      <c r="S42" s="71">
        <f t="shared" si="32"/>
        <v>1.4000000000000001</v>
      </c>
      <c r="T42" s="71">
        <f t="shared" si="2"/>
        <v>12</v>
      </c>
      <c r="U42" s="74">
        <f t="shared" si="33"/>
        <v>6.2416666666666671</v>
      </c>
      <c r="V42" s="73">
        <f>IF(Variable_Management!$B$20=3,2,IF((S42*R42/T42)&lt;((T42*(1-(T42/R42)))/(2*Lm*Fsw)),1,2))</f>
        <v>2</v>
      </c>
      <c r="W42" s="71">
        <f t="shared" si="34"/>
        <v>0.77570093457943923</v>
      </c>
      <c r="X42" s="74">
        <f t="shared" si="35"/>
        <v>0.22429906542056077</v>
      </c>
      <c r="Y42" s="73">
        <f t="shared" si="36"/>
        <v>6.2056074766355138</v>
      </c>
      <c r="Z42" s="71">
        <f t="shared" si="30"/>
        <v>9.3444704049844241</v>
      </c>
      <c r="AA42" s="71">
        <f t="shared" si="31"/>
        <v>6.4936532956380315</v>
      </c>
      <c r="AB42" s="71">
        <v>0</v>
      </c>
      <c r="AC42" s="71">
        <f t="shared" si="37"/>
        <v>9.698532618508654E-2</v>
      </c>
      <c r="AD42" s="74">
        <f t="shared" si="16"/>
        <v>9.698532618508654E-2</v>
      </c>
      <c r="AE42" s="73">
        <f t="shared" si="29"/>
        <v>4.8416666666666668</v>
      </c>
      <c r="AF42" s="71">
        <f t="shared" si="17"/>
        <v>5.7192127826439538</v>
      </c>
      <c r="AG42" s="71">
        <f t="shared" si="38"/>
        <v>0.13083757941263199</v>
      </c>
      <c r="AH42" s="71">
        <f t="shared" si="39"/>
        <v>1.1107933631557489</v>
      </c>
      <c r="AI42" s="74">
        <f t="shared" si="19"/>
        <v>1.2416309425683809</v>
      </c>
      <c r="AJ42" s="73">
        <f t="shared" si="20"/>
        <v>1.4000000000000004</v>
      </c>
      <c r="AK42" s="71">
        <f t="shared" si="40"/>
        <v>3.0754086347659029</v>
      </c>
      <c r="AL42" s="71">
        <f t="shared" si="41"/>
        <v>3.7832553083170704E-2</v>
      </c>
      <c r="AM42" s="71">
        <f t="shared" si="48"/>
        <v>0</v>
      </c>
      <c r="AN42" s="188">
        <f t="shared" si="42"/>
        <v>0.11213364485981309</v>
      </c>
      <c r="AO42" s="74">
        <f t="shared" si="24"/>
        <v>0.1499661979429838</v>
      </c>
      <c r="AP42" s="73">
        <f t="shared" si="43"/>
        <v>6.3251299685926007E-2</v>
      </c>
      <c r="AQ42" s="206">
        <f t="shared" si="44"/>
        <v>9.698532618508654E-2</v>
      </c>
      <c r="AR42" s="206">
        <f t="shared" si="45"/>
        <v>3.4954779453456601</v>
      </c>
      <c r="AS42" s="71">
        <f t="shared" si="46"/>
        <v>0.16</v>
      </c>
      <c r="AT42" s="74">
        <f t="shared" si="47"/>
        <v>3.96E-5</v>
      </c>
      <c r="AU42" s="73">
        <f t="shared" si="26"/>
        <v>5.3043366379131243</v>
      </c>
      <c r="AV42" s="71">
        <f t="shared" si="27"/>
        <v>74.900000000000006</v>
      </c>
      <c r="AW42" s="74">
        <f t="shared" si="28"/>
        <v>93.386471529762986</v>
      </c>
    </row>
    <row r="43" spans="17:49" x14ac:dyDescent="0.25">
      <c r="Q43">
        <v>36</v>
      </c>
      <c r="R43" s="73">
        <f t="shared" si="0"/>
        <v>53.5</v>
      </c>
      <c r="S43" s="71">
        <f t="shared" si="32"/>
        <v>1.44</v>
      </c>
      <c r="T43" s="71">
        <f t="shared" si="2"/>
        <v>12</v>
      </c>
      <c r="U43" s="74">
        <f t="shared" si="33"/>
        <v>6.419999999999999</v>
      </c>
      <c r="V43" s="73">
        <f>IF(Variable_Management!$B$20=3,2,IF((S43*R43/T43)&lt;((T43*(1-(T43/R43)))/(2*Lm*Fsw)),1,2))</f>
        <v>2</v>
      </c>
      <c r="W43" s="71">
        <f t="shared" si="34"/>
        <v>0.77570093457943923</v>
      </c>
      <c r="X43" s="74">
        <f t="shared" si="35"/>
        <v>0.22429906542056077</v>
      </c>
      <c r="Y43" s="73">
        <f t="shared" si="36"/>
        <v>6.2056074766355138</v>
      </c>
      <c r="Z43" s="71">
        <f t="shared" si="30"/>
        <v>9.5228037383177551</v>
      </c>
      <c r="AA43" s="71">
        <f t="shared" si="31"/>
        <v>6.6652479583413005</v>
      </c>
      <c r="AB43" s="71">
        <v>0</v>
      </c>
      <c r="AC43" s="71">
        <f t="shared" si="37"/>
        <v>0.10217871979619761</v>
      </c>
      <c r="AD43" s="74">
        <f t="shared" si="16"/>
        <v>0.10217871979619761</v>
      </c>
      <c r="AE43" s="73">
        <f t="shared" si="29"/>
        <v>4.9799999999999995</v>
      </c>
      <c r="AF43" s="71">
        <f t="shared" si="17"/>
        <v>5.8703428697746025</v>
      </c>
      <c r="AG43" s="71">
        <f t="shared" si="38"/>
        <v>0.13784370163485407</v>
      </c>
      <c r="AH43" s="71">
        <f t="shared" si="39"/>
        <v>1.1425303163887701</v>
      </c>
      <c r="AI43" s="74">
        <f t="shared" si="19"/>
        <v>1.2803740180236243</v>
      </c>
      <c r="AJ43" s="73">
        <f t="shared" si="20"/>
        <v>1.44</v>
      </c>
      <c r="AK43" s="71">
        <f t="shared" si="40"/>
        <v>3.1566762484390654</v>
      </c>
      <c r="AL43" s="71">
        <f t="shared" si="41"/>
        <v>3.9858419749837323E-2</v>
      </c>
      <c r="AM43" s="71">
        <f t="shared" si="48"/>
        <v>0</v>
      </c>
      <c r="AN43" s="188">
        <f t="shared" si="42"/>
        <v>0.11427364485981306</v>
      </c>
      <c r="AO43" s="74">
        <f t="shared" si="24"/>
        <v>0.1541320646096504</v>
      </c>
      <c r="AP43" s="73">
        <f t="shared" si="43"/>
        <v>6.6638295519259316E-2</v>
      </c>
      <c r="AQ43" s="206">
        <f t="shared" si="44"/>
        <v>0.10217871979619761</v>
      </c>
      <c r="AR43" s="206">
        <f t="shared" si="45"/>
        <v>3.4954779453456601</v>
      </c>
      <c r="AS43" s="71">
        <f t="shared" si="46"/>
        <v>0.16</v>
      </c>
      <c r="AT43" s="74">
        <f t="shared" si="47"/>
        <v>3.96E-5</v>
      </c>
      <c r="AU43" s="73">
        <f t="shared" si="26"/>
        <v>5.3610193630905894</v>
      </c>
      <c r="AV43" s="71">
        <f t="shared" si="27"/>
        <v>77.039999999999992</v>
      </c>
      <c r="AW43" s="74">
        <f t="shared" si="28"/>
        <v>93.493989025223243</v>
      </c>
    </row>
    <row r="44" spans="17:49" x14ac:dyDescent="0.25">
      <c r="Q44">
        <v>37</v>
      </c>
      <c r="R44" s="73">
        <f t="shared" si="0"/>
        <v>53.5</v>
      </c>
      <c r="S44" s="71">
        <f t="shared" si="32"/>
        <v>1.48</v>
      </c>
      <c r="T44" s="71">
        <f t="shared" si="2"/>
        <v>12</v>
      </c>
      <c r="U44" s="74">
        <f t="shared" si="33"/>
        <v>6.5983333333333327</v>
      </c>
      <c r="V44" s="73">
        <f>IF(Variable_Management!$B$20=3,2,IF((S44*R44/T44)&lt;((T44*(1-(T44/R44)))/(2*Lm*Fsw)),1,2))</f>
        <v>2</v>
      </c>
      <c r="W44" s="71">
        <f t="shared" si="34"/>
        <v>0.77570093457943923</v>
      </c>
      <c r="X44" s="74">
        <f t="shared" si="35"/>
        <v>0.22429906542056077</v>
      </c>
      <c r="Y44" s="73">
        <f t="shared" si="36"/>
        <v>6.2056074766355138</v>
      </c>
      <c r="Z44" s="71">
        <f t="shared" si="30"/>
        <v>9.7011370716510896</v>
      </c>
      <c r="AA44" s="71">
        <f t="shared" si="31"/>
        <v>6.8371875156346746</v>
      </c>
      <c r="AB44" s="71">
        <v>0</v>
      </c>
      <c r="AC44" s="71">
        <f t="shared" si="37"/>
        <v>0.1075184061850865</v>
      </c>
      <c r="AD44" s="74">
        <f t="shared" si="16"/>
        <v>0.1075184061850865</v>
      </c>
      <c r="AE44" s="73">
        <f t="shared" si="29"/>
        <v>5.1183333333333323</v>
      </c>
      <c r="AF44" s="71">
        <f t="shared" si="17"/>
        <v>6.0217767189723981</v>
      </c>
      <c r="AG44" s="71">
        <f t="shared" si="38"/>
        <v>0.14504717941263193</v>
      </c>
      <c r="AH44" s="71">
        <f t="shared" si="39"/>
        <v>1.1742672696217915</v>
      </c>
      <c r="AI44" s="74">
        <f t="shared" si="19"/>
        <v>1.3193144490344235</v>
      </c>
      <c r="AJ44" s="73">
        <f t="shared" si="20"/>
        <v>1.48</v>
      </c>
      <c r="AK44" s="71">
        <f t="shared" si="40"/>
        <v>3.2381072049567274</v>
      </c>
      <c r="AL44" s="71">
        <f t="shared" si="41"/>
        <v>4.1941353083170679E-2</v>
      </c>
      <c r="AM44" s="71">
        <f t="shared" si="48"/>
        <v>0</v>
      </c>
      <c r="AN44" s="188">
        <f t="shared" si="42"/>
        <v>0.11641364485981308</v>
      </c>
      <c r="AO44" s="74">
        <f t="shared" si="24"/>
        <v>0.15835499794298374</v>
      </c>
      <c r="AP44" s="73">
        <f t="shared" si="43"/>
        <v>7.0120699685925977E-2</v>
      </c>
      <c r="AQ44" s="206">
        <f t="shared" si="44"/>
        <v>0.1075184061850865</v>
      </c>
      <c r="AR44" s="206">
        <f t="shared" si="45"/>
        <v>3.4954779453456601</v>
      </c>
      <c r="AS44" s="71">
        <f t="shared" si="46"/>
        <v>0.16</v>
      </c>
      <c r="AT44" s="74">
        <f t="shared" si="47"/>
        <v>3.96E-5</v>
      </c>
      <c r="AU44" s="73">
        <f t="shared" si="26"/>
        <v>5.4183445043791663</v>
      </c>
      <c r="AV44" s="71">
        <f t="shared" si="27"/>
        <v>79.179999999999993</v>
      </c>
      <c r="AW44" s="74">
        <f t="shared" si="28"/>
        <v>93.595212133142041</v>
      </c>
    </row>
    <row r="45" spans="17:49" x14ac:dyDescent="0.25">
      <c r="Q45">
        <v>38</v>
      </c>
      <c r="R45" s="73">
        <f t="shared" si="0"/>
        <v>53.5</v>
      </c>
      <c r="S45" s="71">
        <f t="shared" si="32"/>
        <v>1.52</v>
      </c>
      <c r="T45" s="71">
        <f t="shared" si="2"/>
        <v>12</v>
      </c>
      <c r="U45" s="74">
        <f t="shared" si="33"/>
        <v>6.7766666666666673</v>
      </c>
      <c r="V45" s="73">
        <f>IF(Variable_Management!$B$20=3,2,IF((S45*R45/T45)&lt;((T45*(1-(T45/R45)))/(2*Lm*Fsw)),1,2))</f>
        <v>2</v>
      </c>
      <c r="W45" s="71">
        <f t="shared" si="34"/>
        <v>0.77570093457943923</v>
      </c>
      <c r="X45" s="74">
        <f t="shared" si="35"/>
        <v>0.22429906542056077</v>
      </c>
      <c r="Y45" s="73">
        <f t="shared" si="36"/>
        <v>6.2056074766355138</v>
      </c>
      <c r="Z45" s="71">
        <f t="shared" si="30"/>
        <v>9.8794704049844242</v>
      </c>
      <c r="AA45" s="71">
        <f t="shared" si="31"/>
        <v>7.0094465870911664</v>
      </c>
      <c r="AB45" s="71">
        <v>0</v>
      </c>
      <c r="AC45" s="71">
        <f t="shared" si="37"/>
        <v>0.11300438535175319</v>
      </c>
      <c r="AD45" s="74">
        <f t="shared" si="16"/>
        <v>0.11300438535175319</v>
      </c>
      <c r="AE45" s="73">
        <f t="shared" si="29"/>
        <v>5.2566666666666668</v>
      </c>
      <c r="AF45" s="71">
        <f t="shared" si="17"/>
        <v>6.1734919767090757</v>
      </c>
      <c r="AG45" s="71">
        <f t="shared" si="38"/>
        <v>0.15244801274596531</v>
      </c>
      <c r="AH45" s="71">
        <f t="shared" si="39"/>
        <v>1.2060042228548131</v>
      </c>
      <c r="AI45" s="74">
        <f t="shared" si="19"/>
        <v>1.3584522356007784</v>
      </c>
      <c r="AJ45" s="73">
        <f t="shared" si="20"/>
        <v>1.5200000000000002</v>
      </c>
      <c r="AK45" s="71">
        <f t="shared" si="40"/>
        <v>3.3196894840922506</v>
      </c>
      <c r="AL45" s="71">
        <f t="shared" si="41"/>
        <v>4.4081353083170689E-2</v>
      </c>
      <c r="AM45" s="71">
        <f t="shared" si="48"/>
        <v>0</v>
      </c>
      <c r="AN45" s="188">
        <f t="shared" si="42"/>
        <v>0.1185536448598131</v>
      </c>
      <c r="AO45" s="74">
        <f t="shared" si="24"/>
        <v>0.16263499794298378</v>
      </c>
      <c r="AP45" s="73">
        <f t="shared" si="43"/>
        <v>7.3698512185926005E-2</v>
      </c>
      <c r="AQ45" s="206">
        <f t="shared" si="44"/>
        <v>0.11300438535175319</v>
      </c>
      <c r="AR45" s="206">
        <f t="shared" si="45"/>
        <v>3.4954779453456601</v>
      </c>
      <c r="AS45" s="71">
        <f t="shared" si="46"/>
        <v>0.16</v>
      </c>
      <c r="AT45" s="74">
        <f t="shared" si="47"/>
        <v>3.96E-5</v>
      </c>
      <c r="AU45" s="73">
        <f t="shared" si="26"/>
        <v>5.476312061778855</v>
      </c>
      <c r="AV45" s="71">
        <f t="shared" si="27"/>
        <v>81.320000000000007</v>
      </c>
      <c r="AW45" s="74">
        <f t="shared" si="28"/>
        <v>93.690616649839924</v>
      </c>
    </row>
    <row r="46" spans="17:49" x14ac:dyDescent="0.25">
      <c r="Q46">
        <v>39</v>
      </c>
      <c r="R46" s="73">
        <f t="shared" si="0"/>
        <v>53.5</v>
      </c>
      <c r="S46" s="71">
        <f t="shared" si="32"/>
        <v>1.56</v>
      </c>
      <c r="T46" s="71">
        <f t="shared" si="2"/>
        <v>12</v>
      </c>
      <c r="U46" s="74">
        <f t="shared" si="33"/>
        <v>6.955000000000001</v>
      </c>
      <c r="V46" s="73">
        <f>IF(Variable_Management!$B$20=3,2,IF((S46*R46/T46)&lt;((T46*(1-(T46/R46)))/(2*Lm*Fsw)),1,2))</f>
        <v>2</v>
      </c>
      <c r="W46" s="71">
        <f t="shared" si="34"/>
        <v>0.77570093457943923</v>
      </c>
      <c r="X46" s="74">
        <f t="shared" si="35"/>
        <v>0.22429906542056077</v>
      </c>
      <c r="Y46" s="73">
        <f t="shared" si="36"/>
        <v>6.2056074766355138</v>
      </c>
      <c r="Z46" s="71">
        <f t="shared" si="30"/>
        <v>10.057803738317759</v>
      </c>
      <c r="AA46" s="71">
        <f t="shared" si="31"/>
        <v>7.1820021822729139</v>
      </c>
      <c r="AB46" s="71">
        <v>0</v>
      </c>
      <c r="AC46" s="71">
        <f t="shared" si="37"/>
        <v>0.11863665729619767</v>
      </c>
      <c r="AD46" s="74">
        <f t="shared" si="16"/>
        <v>0.11863665729619767</v>
      </c>
      <c r="AE46" s="73">
        <f t="shared" si="29"/>
        <v>5.3950000000000005</v>
      </c>
      <c r="AF46" s="71">
        <f t="shared" si="17"/>
        <v>6.3254683944126677</v>
      </c>
      <c r="AG46" s="71">
        <f t="shared" si="38"/>
        <v>0.16004620163485431</v>
      </c>
      <c r="AH46" s="71">
        <f t="shared" si="39"/>
        <v>1.2377411760878343</v>
      </c>
      <c r="AI46" s="74">
        <f t="shared" si="19"/>
        <v>1.3977873777226886</v>
      </c>
      <c r="AJ46" s="73">
        <f t="shared" si="20"/>
        <v>1.5600000000000005</v>
      </c>
      <c r="AK46" s="71">
        <f t="shared" si="40"/>
        <v>3.4014121975231624</v>
      </c>
      <c r="AL46" s="71">
        <f t="shared" si="41"/>
        <v>4.6278419749837395E-2</v>
      </c>
      <c r="AM46" s="71">
        <f t="shared" si="48"/>
        <v>0</v>
      </c>
      <c r="AN46" s="188">
        <f t="shared" si="42"/>
        <v>0.12069364485981311</v>
      </c>
      <c r="AO46" s="74">
        <f t="shared" si="24"/>
        <v>0.1669720646096505</v>
      </c>
      <c r="AP46" s="73">
        <f t="shared" si="43"/>
        <v>7.7371733019259356E-2</v>
      </c>
      <c r="AQ46" s="206">
        <f t="shared" si="44"/>
        <v>0.11863665729619767</v>
      </c>
      <c r="AR46" s="206">
        <f t="shared" si="45"/>
        <v>3.4954779453456601</v>
      </c>
      <c r="AS46" s="71">
        <f t="shared" si="46"/>
        <v>0.16</v>
      </c>
      <c r="AT46" s="74">
        <f t="shared" si="47"/>
        <v>3.96E-5</v>
      </c>
      <c r="AU46" s="73">
        <f t="shared" si="26"/>
        <v>5.5349220352896538</v>
      </c>
      <c r="AV46" s="71">
        <f t="shared" si="27"/>
        <v>83.460000000000008</v>
      </c>
      <c r="AW46" s="74">
        <f t="shared" si="28"/>
        <v>93.780631626268672</v>
      </c>
    </row>
    <row r="47" spans="17:49" x14ac:dyDescent="0.25">
      <c r="Q47">
        <v>40</v>
      </c>
      <c r="R47" s="73">
        <f t="shared" si="0"/>
        <v>53.5</v>
      </c>
      <c r="S47" s="71">
        <f t="shared" si="32"/>
        <v>1.6</v>
      </c>
      <c r="T47" s="71">
        <f t="shared" si="2"/>
        <v>12</v>
      </c>
      <c r="U47" s="74">
        <f t="shared" si="33"/>
        <v>7.1333333333333337</v>
      </c>
      <c r="V47" s="73">
        <f>IF(Variable_Management!$B$20=3,2,IF((S47*R47/T47)&lt;((T47*(1-(T47/R47)))/(2*Lm*Fsw)),1,2))</f>
        <v>2</v>
      </c>
      <c r="W47" s="71">
        <f t="shared" si="34"/>
        <v>0.77570093457943923</v>
      </c>
      <c r="X47" s="74">
        <f t="shared" si="35"/>
        <v>0.22429906542056077</v>
      </c>
      <c r="Y47" s="73">
        <f t="shared" si="36"/>
        <v>6.2056074766355138</v>
      </c>
      <c r="Z47" s="71">
        <f t="shared" si="30"/>
        <v>10.23613707165109</v>
      </c>
      <c r="AA47" s="71">
        <f t="shared" si="31"/>
        <v>7.3548334305147476</v>
      </c>
      <c r="AB47" s="71">
        <v>0</v>
      </c>
      <c r="AC47" s="71">
        <f t="shared" si="37"/>
        <v>0.12441522201841985</v>
      </c>
      <c r="AD47" s="74">
        <f t="shared" si="16"/>
        <v>0.12441522201841985</v>
      </c>
      <c r="AE47" s="73">
        <f t="shared" si="29"/>
        <v>5.5333333333333332</v>
      </c>
      <c r="AF47" s="71">
        <f t="shared" si="17"/>
        <v>6.4776875904773794</v>
      </c>
      <c r="AG47" s="71">
        <f t="shared" si="38"/>
        <v>0.16784174607929855</v>
      </c>
      <c r="AH47" s="71">
        <f t="shared" si="39"/>
        <v>1.2694781293208559</v>
      </c>
      <c r="AI47" s="74">
        <f t="shared" si="19"/>
        <v>1.4373198754001544</v>
      </c>
      <c r="AJ47" s="73">
        <f t="shared" si="20"/>
        <v>1.6000000000000003</v>
      </c>
      <c r="AK47" s="71">
        <f t="shared" si="40"/>
        <v>3.4832654608560438</v>
      </c>
      <c r="AL47" s="71">
        <f t="shared" si="41"/>
        <v>4.8532553083170671E-2</v>
      </c>
      <c r="AM47" s="71">
        <f t="shared" si="48"/>
        <v>0</v>
      </c>
      <c r="AN47" s="188">
        <f t="shared" si="42"/>
        <v>0.12283364485981307</v>
      </c>
      <c r="AO47" s="74">
        <f t="shared" si="24"/>
        <v>0.17136619794298374</v>
      </c>
      <c r="AP47" s="73">
        <f t="shared" si="43"/>
        <v>8.1140362185926004E-2</v>
      </c>
      <c r="AQ47" s="206">
        <f t="shared" si="44"/>
        <v>0.12441522201841985</v>
      </c>
      <c r="AR47" s="206">
        <f t="shared" si="45"/>
        <v>3.4954779453456601</v>
      </c>
      <c r="AS47" s="71">
        <f t="shared" si="46"/>
        <v>0.16</v>
      </c>
      <c r="AT47" s="74">
        <f t="shared" si="47"/>
        <v>3.96E-5</v>
      </c>
      <c r="AU47" s="73">
        <f t="shared" si="26"/>
        <v>5.5941744249115644</v>
      </c>
      <c r="AV47" s="71">
        <f t="shared" si="27"/>
        <v>85.600000000000009</v>
      </c>
      <c r="AW47" s="74">
        <f t="shared" si="28"/>
        <v>93.865644971085558</v>
      </c>
    </row>
    <row r="48" spans="17:49" x14ac:dyDescent="0.25">
      <c r="Q48">
        <v>41</v>
      </c>
      <c r="R48" s="73">
        <f t="shared" si="0"/>
        <v>53.5</v>
      </c>
      <c r="S48" s="71">
        <f t="shared" si="32"/>
        <v>1.6400000000000001</v>
      </c>
      <c r="T48" s="71">
        <f t="shared" si="2"/>
        <v>12</v>
      </c>
      <c r="U48" s="74">
        <f t="shared" si="33"/>
        <v>7.3116666666666674</v>
      </c>
      <c r="V48" s="73">
        <f>IF(Variable_Management!$B$20=3,2,IF((S48*R48/T48)&lt;((T48*(1-(T48/R48)))/(2*Lm*Fsw)),1,2))</f>
        <v>2</v>
      </c>
      <c r="W48" s="71">
        <f t="shared" si="34"/>
        <v>0.77570093457943923</v>
      </c>
      <c r="X48" s="74">
        <f t="shared" si="35"/>
        <v>0.22429906542056077</v>
      </c>
      <c r="Y48" s="73">
        <f t="shared" si="36"/>
        <v>6.2056074766355138</v>
      </c>
      <c r="Z48" s="71">
        <f t="shared" si="30"/>
        <v>10.414470404984424</v>
      </c>
      <c r="AA48" s="71">
        <f t="shared" si="31"/>
        <v>7.5279213459372265</v>
      </c>
      <c r="AB48" s="71">
        <v>0</v>
      </c>
      <c r="AC48" s="71">
        <f t="shared" si="37"/>
        <v>0.13034007951841989</v>
      </c>
      <c r="AD48" s="74">
        <f t="shared" si="16"/>
        <v>0.13034007951841989</v>
      </c>
      <c r="AE48" s="73">
        <f t="shared" si="29"/>
        <v>5.6716666666666669</v>
      </c>
      <c r="AF48" s="71">
        <f t="shared" si="17"/>
        <v>6.6301328433014577</v>
      </c>
      <c r="AG48" s="71">
        <f t="shared" si="38"/>
        <v>0.17583464607929869</v>
      </c>
      <c r="AH48" s="71">
        <f t="shared" si="39"/>
        <v>1.3012150825538773</v>
      </c>
      <c r="AI48" s="74">
        <f t="shared" si="19"/>
        <v>1.4770497286331761</v>
      </c>
      <c r="AJ48" s="73">
        <f t="shared" si="20"/>
        <v>1.6400000000000003</v>
      </c>
      <c r="AK48" s="71">
        <f t="shared" si="40"/>
        <v>3.5652402823361955</v>
      </c>
      <c r="AL48" s="71">
        <f t="shared" si="41"/>
        <v>5.0843753083170698E-2</v>
      </c>
      <c r="AM48" s="71">
        <f t="shared" si="48"/>
        <v>0</v>
      </c>
      <c r="AN48" s="188">
        <f t="shared" si="42"/>
        <v>0.12497364485981309</v>
      </c>
      <c r="AO48" s="74">
        <f t="shared" si="24"/>
        <v>0.17581739794298379</v>
      </c>
      <c r="AP48" s="73">
        <f t="shared" si="43"/>
        <v>8.5004399685926019E-2</v>
      </c>
      <c r="AQ48" s="206">
        <f t="shared" si="44"/>
        <v>0.13034007951841989</v>
      </c>
      <c r="AR48" s="206">
        <f t="shared" si="45"/>
        <v>3.4954779453456601</v>
      </c>
      <c r="AS48" s="71">
        <f t="shared" si="46"/>
        <v>0.16</v>
      </c>
      <c r="AT48" s="74">
        <f t="shared" si="47"/>
        <v>3.96E-5</v>
      </c>
      <c r="AU48" s="73">
        <f t="shared" si="26"/>
        <v>5.6540692306445859</v>
      </c>
      <c r="AV48" s="71">
        <f t="shared" si="27"/>
        <v>87.740000000000009</v>
      </c>
      <c r="AW48" s="74">
        <f t="shared" si="28"/>
        <v>93.946008266669082</v>
      </c>
    </row>
    <row r="49" spans="17:49" x14ac:dyDescent="0.25">
      <c r="Q49">
        <v>42</v>
      </c>
      <c r="R49" s="73">
        <f t="shared" si="0"/>
        <v>53.5</v>
      </c>
      <c r="S49" s="71">
        <f t="shared" si="32"/>
        <v>1.68</v>
      </c>
      <c r="T49" s="71">
        <f t="shared" si="2"/>
        <v>12</v>
      </c>
      <c r="U49" s="74">
        <f t="shared" si="33"/>
        <v>7.4899999999999993</v>
      </c>
      <c r="V49" s="73">
        <f>IF(Variable_Management!$B$20=3,2,IF((S49*R49/T49)&lt;((T49*(1-(T49/R49)))/(2*Lm*Fsw)),1,2))</f>
        <v>2</v>
      </c>
      <c r="W49" s="71">
        <f t="shared" si="34"/>
        <v>0.77570093457943923</v>
      </c>
      <c r="X49" s="74">
        <f t="shared" si="35"/>
        <v>0.22429906542056077</v>
      </c>
      <c r="Y49" s="73">
        <f t="shared" si="36"/>
        <v>6.2056074766355138</v>
      </c>
      <c r="Z49" s="71">
        <f t="shared" si="30"/>
        <v>10.592803738317755</v>
      </c>
      <c r="AA49" s="71">
        <f t="shared" si="31"/>
        <v>7.7012486225399108</v>
      </c>
      <c r="AB49" s="71">
        <v>0</v>
      </c>
      <c r="AC49" s="71">
        <f t="shared" si="37"/>
        <v>0.1364112297961976</v>
      </c>
      <c r="AD49" s="74">
        <f t="shared" si="16"/>
        <v>0.1364112297961976</v>
      </c>
      <c r="AE49" s="73">
        <f t="shared" si="29"/>
        <v>5.81</v>
      </c>
      <c r="AF49" s="71">
        <f t="shared" si="17"/>
        <v>6.7827889108178452</v>
      </c>
      <c r="AG49" s="71">
        <f t="shared" si="38"/>
        <v>0.18402490163485413</v>
      </c>
      <c r="AH49" s="71">
        <f t="shared" si="39"/>
        <v>1.3329520357868985</v>
      </c>
      <c r="AI49" s="74">
        <f t="shared" si="19"/>
        <v>1.5169769374217525</v>
      </c>
      <c r="AJ49" s="73">
        <f t="shared" si="20"/>
        <v>1.68</v>
      </c>
      <c r="AK49" s="71">
        <f t="shared" si="40"/>
        <v>3.6473284658033389</v>
      </c>
      <c r="AL49" s="71">
        <f t="shared" si="41"/>
        <v>5.3212019749837351E-2</v>
      </c>
      <c r="AM49" s="71">
        <f t="shared" si="48"/>
        <v>0</v>
      </c>
      <c r="AN49" s="188">
        <f t="shared" si="42"/>
        <v>0.12711364485981308</v>
      </c>
      <c r="AO49" s="74">
        <f t="shared" si="24"/>
        <v>0.18032566460965044</v>
      </c>
      <c r="AP49" s="73">
        <f t="shared" si="43"/>
        <v>8.8963845519259316E-2</v>
      </c>
      <c r="AQ49" s="206">
        <f t="shared" si="44"/>
        <v>0.1364112297961976</v>
      </c>
      <c r="AR49" s="206">
        <f t="shared" si="45"/>
        <v>3.4954779453456601</v>
      </c>
      <c r="AS49" s="71">
        <f t="shared" si="46"/>
        <v>0.16</v>
      </c>
      <c r="AT49" s="74">
        <f t="shared" si="47"/>
        <v>3.96E-5</v>
      </c>
      <c r="AU49" s="73">
        <f t="shared" si="26"/>
        <v>5.7146064524887175</v>
      </c>
      <c r="AV49" s="71">
        <f t="shared" si="27"/>
        <v>89.88</v>
      </c>
      <c r="AW49" s="74">
        <f t="shared" si="28"/>
        <v>94.02204092410912</v>
      </c>
    </row>
    <row r="50" spans="17:49" x14ac:dyDescent="0.25">
      <c r="Q50">
        <v>43</v>
      </c>
      <c r="R50" s="73">
        <f t="shared" si="0"/>
        <v>53.5</v>
      </c>
      <c r="S50" s="71">
        <f t="shared" si="32"/>
        <v>1.72</v>
      </c>
      <c r="T50" s="71">
        <f t="shared" si="2"/>
        <v>12</v>
      </c>
      <c r="U50" s="74">
        <f t="shared" si="33"/>
        <v>7.668333333333333</v>
      </c>
      <c r="V50" s="73">
        <f>IF(Variable_Management!$B$20=3,2,IF((S50*R50/T50)&lt;((T50*(1-(T50/R50)))/(2*Lm*Fsw)),1,2))</f>
        <v>2</v>
      </c>
      <c r="W50" s="71">
        <f t="shared" si="34"/>
        <v>0.77570093457943923</v>
      </c>
      <c r="X50" s="74">
        <f t="shared" si="35"/>
        <v>0.22429906542056077</v>
      </c>
      <c r="Y50" s="73">
        <f t="shared" si="36"/>
        <v>6.2056074766355138</v>
      </c>
      <c r="Z50" s="71">
        <f t="shared" si="30"/>
        <v>10.77113707165109</v>
      </c>
      <c r="AA50" s="71">
        <f t="shared" si="31"/>
        <v>7.8747994550517912</v>
      </c>
      <c r="AB50" s="71">
        <v>0</v>
      </c>
      <c r="AC50" s="71">
        <f t="shared" si="37"/>
        <v>0.14262867285175315</v>
      </c>
      <c r="AD50" s="74">
        <f t="shared" si="16"/>
        <v>0.14262867285175315</v>
      </c>
      <c r="AE50" s="73">
        <f t="shared" si="29"/>
        <v>5.9483333333333333</v>
      </c>
      <c r="AF50" s="71">
        <f t="shared" si="17"/>
        <v>6.9356418727102191</v>
      </c>
      <c r="AG50" s="71">
        <f t="shared" si="38"/>
        <v>0.19241251274596527</v>
      </c>
      <c r="AH50" s="71">
        <f t="shared" si="39"/>
        <v>1.3646889890199199</v>
      </c>
      <c r="AI50" s="74">
        <f t="shared" si="19"/>
        <v>1.5571015017658851</v>
      </c>
      <c r="AJ50" s="73">
        <f t="shared" si="20"/>
        <v>1.7200000000000002</v>
      </c>
      <c r="AK50" s="71">
        <f t="shared" si="40"/>
        <v>3.7295225258459923</v>
      </c>
      <c r="AL50" s="71">
        <f t="shared" si="41"/>
        <v>5.5637353083170679E-2</v>
      </c>
      <c r="AM50" s="71">
        <f t="shared" si="48"/>
        <v>0</v>
      </c>
      <c r="AN50" s="188">
        <f t="shared" si="42"/>
        <v>0.12925364485981308</v>
      </c>
      <c r="AO50" s="74">
        <f t="shared" si="24"/>
        <v>0.18489099794298375</v>
      </c>
      <c r="AP50" s="73">
        <f t="shared" si="43"/>
        <v>9.3018699685925979E-2</v>
      </c>
      <c r="AQ50" s="206">
        <f t="shared" si="44"/>
        <v>0.14262867285175315</v>
      </c>
      <c r="AR50" s="206">
        <f t="shared" si="45"/>
        <v>3.4954779453456601</v>
      </c>
      <c r="AS50" s="71">
        <f t="shared" si="46"/>
        <v>0.16</v>
      </c>
      <c r="AT50" s="74">
        <f t="shared" si="47"/>
        <v>3.96E-5</v>
      </c>
      <c r="AU50" s="73">
        <f t="shared" si="26"/>
        <v>5.7757860904439617</v>
      </c>
      <c r="AV50" s="71">
        <f t="shared" si="27"/>
        <v>92.02</v>
      </c>
      <c r="AW50" s="74">
        <f t="shared" si="28"/>
        <v>94.094033780655579</v>
      </c>
    </row>
    <row r="51" spans="17:49" x14ac:dyDescent="0.25">
      <c r="Q51">
        <v>44</v>
      </c>
      <c r="R51" s="73">
        <f t="shared" si="0"/>
        <v>53.5</v>
      </c>
      <c r="S51" s="71">
        <f t="shared" si="32"/>
        <v>1.76</v>
      </c>
      <c r="T51" s="71">
        <f t="shared" si="2"/>
        <v>12</v>
      </c>
      <c r="U51" s="74">
        <f t="shared" si="33"/>
        <v>7.8466666666666667</v>
      </c>
      <c r="V51" s="73">
        <f>IF(Variable_Management!$B$20=3,2,IF((S51*R51/T51)&lt;((T51*(1-(T51/R51)))/(2*Lm*Fsw)),1,2))</f>
        <v>2</v>
      </c>
      <c r="W51" s="71">
        <f t="shared" si="34"/>
        <v>0.77570093457943923</v>
      </c>
      <c r="X51" s="74">
        <f t="shared" si="35"/>
        <v>0.22429906542056077</v>
      </c>
      <c r="Y51" s="73">
        <f t="shared" si="36"/>
        <v>6.2056074766355138</v>
      </c>
      <c r="Z51" s="71">
        <f t="shared" si="30"/>
        <v>10.949470404984424</v>
      </c>
      <c r="AA51" s="71">
        <f t="shared" si="31"/>
        <v>8.048559381898766</v>
      </c>
      <c r="AB51" s="71">
        <v>0</v>
      </c>
      <c r="AC51" s="71">
        <f t="shared" si="37"/>
        <v>0.14899240868508648</v>
      </c>
      <c r="AD51" s="74">
        <f t="shared" si="16"/>
        <v>0.14899240868508648</v>
      </c>
      <c r="AE51" s="73">
        <f t="shared" si="29"/>
        <v>6.0866666666666669</v>
      </c>
      <c r="AF51" s="71">
        <f t="shared" si="17"/>
        <v>7.0886789921083313</v>
      </c>
      <c r="AG51" s="71">
        <f t="shared" si="38"/>
        <v>0.20099747941263196</v>
      </c>
      <c r="AH51" s="71">
        <f t="shared" si="39"/>
        <v>1.3964259422529415</v>
      </c>
      <c r="AI51" s="74">
        <f t="shared" si="19"/>
        <v>1.5974234216655734</v>
      </c>
      <c r="AJ51" s="73">
        <f t="shared" si="20"/>
        <v>1.7600000000000002</v>
      </c>
      <c r="AK51" s="71">
        <f t="shared" si="40"/>
        <v>3.8118156134305177</v>
      </c>
      <c r="AL51" s="71">
        <f t="shared" si="41"/>
        <v>5.8119753083170696E-2</v>
      </c>
      <c r="AM51" s="71">
        <f t="shared" si="48"/>
        <v>0</v>
      </c>
      <c r="AN51" s="188">
        <f t="shared" si="42"/>
        <v>0.13139364485981309</v>
      </c>
      <c r="AO51" s="74">
        <f t="shared" si="24"/>
        <v>0.18951339794298377</v>
      </c>
      <c r="AP51" s="73">
        <f t="shared" si="43"/>
        <v>9.7168962185925967E-2</v>
      </c>
      <c r="AQ51" s="206">
        <f t="shared" si="44"/>
        <v>0.14899240868508648</v>
      </c>
      <c r="AR51" s="206">
        <f t="shared" si="45"/>
        <v>3.4954779453456601</v>
      </c>
      <c r="AS51" s="71">
        <f t="shared" si="46"/>
        <v>0.16</v>
      </c>
      <c r="AT51" s="74">
        <f t="shared" si="47"/>
        <v>3.96E-5</v>
      </c>
      <c r="AU51" s="73">
        <f t="shared" si="26"/>
        <v>5.8376081445103161</v>
      </c>
      <c r="AV51" s="71">
        <f t="shared" si="27"/>
        <v>94.16</v>
      </c>
      <c r="AW51" s="74">
        <f t="shared" si="28"/>
        <v>94.162252224999051</v>
      </c>
    </row>
    <row r="52" spans="17:49" x14ac:dyDescent="0.25">
      <c r="Q52">
        <v>45</v>
      </c>
      <c r="R52" s="73">
        <f t="shared" si="0"/>
        <v>53.5</v>
      </c>
      <c r="S52" s="71">
        <f t="shared" si="32"/>
        <v>1.8</v>
      </c>
      <c r="T52" s="71">
        <f t="shared" si="2"/>
        <v>12</v>
      </c>
      <c r="U52" s="74">
        <f t="shared" si="33"/>
        <v>8.0250000000000004</v>
      </c>
      <c r="V52" s="73">
        <f>IF(Variable_Management!$B$20=3,2,IF((S52*R52/T52)&lt;((T52*(1-(T52/R52)))/(2*Lm*Fsw)),1,2))</f>
        <v>2</v>
      </c>
      <c r="W52" s="71">
        <f t="shared" si="34"/>
        <v>0.77570093457943923</v>
      </c>
      <c r="X52" s="74">
        <f t="shared" si="35"/>
        <v>0.22429906542056077</v>
      </c>
      <c r="Y52" s="73">
        <f t="shared" si="36"/>
        <v>6.2056074766355138</v>
      </c>
      <c r="Z52" s="71">
        <f t="shared" si="30"/>
        <v>11.127803738317757</v>
      </c>
      <c r="AA52" s="71">
        <f t="shared" si="31"/>
        <v>8.2225151472145601</v>
      </c>
      <c r="AB52" s="71">
        <v>0</v>
      </c>
      <c r="AC52" s="71">
        <f t="shared" si="37"/>
        <v>0.15550243729619762</v>
      </c>
      <c r="AD52" s="74">
        <f t="shared" si="16"/>
        <v>0.15550243729619762</v>
      </c>
      <c r="AE52" s="73">
        <f t="shared" si="29"/>
        <v>6.2249999999999996</v>
      </c>
      <c r="AF52" s="71">
        <f t="shared" si="17"/>
        <v>7.2418885940556654</v>
      </c>
      <c r="AG52" s="71">
        <f t="shared" si="38"/>
        <v>0.20977980163485418</v>
      </c>
      <c r="AH52" s="71">
        <f t="shared" si="39"/>
        <v>1.4281628954859629</v>
      </c>
      <c r="AI52" s="74">
        <f t="shared" si="19"/>
        <v>1.6379426971208171</v>
      </c>
      <c r="AJ52" s="73">
        <f t="shared" si="20"/>
        <v>1.8000000000000003</v>
      </c>
      <c r="AK52" s="71">
        <f t="shared" si="40"/>
        <v>3.8942014505491804</v>
      </c>
      <c r="AL52" s="71">
        <f t="shared" si="41"/>
        <v>6.0659219749837366E-2</v>
      </c>
      <c r="AM52" s="71">
        <f t="shared" si="48"/>
        <v>0</v>
      </c>
      <c r="AN52" s="188">
        <f t="shared" si="42"/>
        <v>0.13353364485981309</v>
      </c>
      <c r="AO52" s="74">
        <f t="shared" si="24"/>
        <v>0.19419286460965046</v>
      </c>
      <c r="AP52" s="73">
        <f t="shared" si="43"/>
        <v>0.10141463301925932</v>
      </c>
      <c r="AQ52" s="206">
        <f t="shared" si="44"/>
        <v>0.15550243729619762</v>
      </c>
      <c r="AR52" s="206">
        <f t="shared" si="45"/>
        <v>3.4954779453456601</v>
      </c>
      <c r="AS52" s="71">
        <f t="shared" si="46"/>
        <v>0.16</v>
      </c>
      <c r="AT52" s="74">
        <f t="shared" si="47"/>
        <v>3.96E-5</v>
      </c>
      <c r="AU52" s="73">
        <f t="shared" si="26"/>
        <v>5.9000726146877831</v>
      </c>
      <c r="AV52" s="71">
        <f t="shared" si="27"/>
        <v>96.3</v>
      </c>
      <c r="AW52" s="74">
        <f t="shared" si="28"/>
        <v>94.226938921137474</v>
      </c>
    </row>
    <row r="53" spans="17:49" x14ac:dyDescent="0.25">
      <c r="Q53">
        <v>46</v>
      </c>
      <c r="R53" s="73">
        <f t="shared" si="0"/>
        <v>53.5</v>
      </c>
      <c r="S53" s="71">
        <f t="shared" si="32"/>
        <v>1.84</v>
      </c>
      <c r="T53" s="71">
        <f t="shared" si="2"/>
        <v>12</v>
      </c>
      <c r="U53" s="74">
        <f t="shared" si="33"/>
        <v>8.2033333333333331</v>
      </c>
      <c r="V53" s="73">
        <f>IF(Variable_Management!$B$20=3,2,IF((S53*R53/T53)&lt;((T53*(1-(T53/R53)))/(2*Lm*Fsw)),1,2))</f>
        <v>2</v>
      </c>
      <c r="W53" s="71">
        <f t="shared" si="34"/>
        <v>0.77570093457943923</v>
      </c>
      <c r="X53" s="74">
        <f t="shared" si="35"/>
        <v>0.22429906542056077</v>
      </c>
      <c r="Y53" s="73">
        <f t="shared" si="36"/>
        <v>6.2056074766355138</v>
      </c>
      <c r="Z53" s="71">
        <f t="shared" si="30"/>
        <v>11.30613707165109</v>
      </c>
      <c r="AA53" s="71">
        <f t="shared" si="31"/>
        <v>8.3966545792923188</v>
      </c>
      <c r="AB53" s="71">
        <v>0</v>
      </c>
      <c r="AC53" s="71">
        <f t="shared" si="37"/>
        <v>0.16215875868508653</v>
      </c>
      <c r="AD53" s="74">
        <f t="shared" si="16"/>
        <v>0.16215875868508653</v>
      </c>
      <c r="AE53" s="73">
        <f t="shared" si="29"/>
        <v>6.3633333333333333</v>
      </c>
      <c r="AF53" s="71">
        <f t="shared" si="17"/>
        <v>7.3952599584570375</v>
      </c>
      <c r="AG53" s="71">
        <f t="shared" si="38"/>
        <v>0.21875947941263196</v>
      </c>
      <c r="AH53" s="71">
        <f t="shared" si="39"/>
        <v>1.459899848718984</v>
      </c>
      <c r="AI53" s="74">
        <f t="shared" si="19"/>
        <v>1.678659328131616</v>
      </c>
      <c r="AJ53" s="73">
        <f t="shared" si="20"/>
        <v>1.84</v>
      </c>
      <c r="AK53" s="71">
        <f t="shared" si="40"/>
        <v>3.9766742726545599</v>
      </c>
      <c r="AL53" s="71">
        <f t="shared" si="41"/>
        <v>6.325575308317069E-2</v>
      </c>
      <c r="AM53" s="71">
        <f t="shared" si="48"/>
        <v>0</v>
      </c>
      <c r="AN53" s="188">
        <f t="shared" si="42"/>
        <v>0.13567364485981309</v>
      </c>
      <c r="AO53" s="74">
        <f t="shared" si="24"/>
        <v>0.19892939794298378</v>
      </c>
      <c r="AP53" s="73">
        <f t="shared" si="43"/>
        <v>0.105755712185926</v>
      </c>
      <c r="AQ53" s="206">
        <f t="shared" si="44"/>
        <v>0.16215875868508653</v>
      </c>
      <c r="AR53" s="206">
        <f t="shared" si="45"/>
        <v>3.4954779453456601</v>
      </c>
      <c r="AS53" s="71">
        <f t="shared" si="46"/>
        <v>0.16</v>
      </c>
      <c r="AT53" s="74">
        <f t="shared" si="47"/>
        <v>3.96E-5</v>
      </c>
      <c r="AU53" s="73">
        <f t="shared" si="26"/>
        <v>5.9631795009763593</v>
      </c>
      <c r="AV53" s="71">
        <f t="shared" si="27"/>
        <v>98.44</v>
      </c>
      <c r="AW53" s="74">
        <f t="shared" si="28"/>
        <v>94.288316189718529</v>
      </c>
    </row>
    <row r="54" spans="17:49" x14ac:dyDescent="0.25">
      <c r="Q54">
        <v>47</v>
      </c>
      <c r="R54" s="73">
        <f t="shared" si="0"/>
        <v>53.5</v>
      </c>
      <c r="S54" s="71">
        <f t="shared" si="32"/>
        <v>1.8800000000000001</v>
      </c>
      <c r="T54" s="71">
        <f t="shared" si="2"/>
        <v>12</v>
      </c>
      <c r="U54" s="74">
        <f t="shared" si="33"/>
        <v>8.3816666666666677</v>
      </c>
      <c r="V54" s="73">
        <f>IF(Variable_Management!$B$20=3,2,IF((S54*R54/T54)&lt;((T54*(1-(T54/R54)))/(2*Lm*Fsw)),1,2))</f>
        <v>2</v>
      </c>
      <c r="W54" s="71">
        <f t="shared" si="34"/>
        <v>0.77570093457943923</v>
      </c>
      <c r="X54" s="74">
        <f t="shared" si="35"/>
        <v>0.22429906542056077</v>
      </c>
      <c r="Y54" s="73">
        <f t="shared" si="36"/>
        <v>6.2056074766355138</v>
      </c>
      <c r="Z54" s="71">
        <f t="shared" si="30"/>
        <v>11.484470404984425</v>
      </c>
      <c r="AA54" s="71">
        <f t="shared" si="31"/>
        <v>8.5709664832668686</v>
      </c>
      <c r="AB54" s="71">
        <v>0</v>
      </c>
      <c r="AC54" s="71">
        <f t="shared" si="37"/>
        <v>0.16896137285175328</v>
      </c>
      <c r="AD54" s="74">
        <f t="shared" si="16"/>
        <v>0.16896137285175328</v>
      </c>
      <c r="AE54" s="73">
        <f t="shared" si="29"/>
        <v>6.5016666666666669</v>
      </c>
      <c r="AF54" s="71">
        <f t="shared" si="17"/>
        <v>7.5487832255596885</v>
      </c>
      <c r="AG54" s="71">
        <f t="shared" si="38"/>
        <v>0.22793651274596533</v>
      </c>
      <c r="AH54" s="71">
        <f t="shared" si="39"/>
        <v>1.4916368019520057</v>
      </c>
      <c r="AI54" s="74">
        <f t="shared" si="19"/>
        <v>1.719573314697971</v>
      </c>
      <c r="AJ54" s="73">
        <f t="shared" si="20"/>
        <v>1.8800000000000003</v>
      </c>
      <c r="AK54" s="71">
        <f t="shared" si="40"/>
        <v>4.0592287778336269</v>
      </c>
      <c r="AL54" s="71">
        <f t="shared" si="41"/>
        <v>6.5909353083170724E-2</v>
      </c>
      <c r="AM54" s="71">
        <f t="shared" si="48"/>
        <v>0</v>
      </c>
      <c r="AN54" s="188">
        <f t="shared" si="42"/>
        <v>0.13781364485981309</v>
      </c>
      <c r="AO54" s="74">
        <f t="shared" si="24"/>
        <v>0.20372299794298382</v>
      </c>
      <c r="AP54" s="73">
        <f t="shared" si="43"/>
        <v>0.11019219968592606</v>
      </c>
      <c r="AQ54" s="206">
        <f t="shared" si="44"/>
        <v>0.16896137285175328</v>
      </c>
      <c r="AR54" s="206">
        <f t="shared" si="45"/>
        <v>3.4954779453456601</v>
      </c>
      <c r="AS54" s="71">
        <f t="shared" si="46"/>
        <v>0.16</v>
      </c>
      <c r="AT54" s="74">
        <f t="shared" si="47"/>
        <v>3.96E-5</v>
      </c>
      <c r="AU54" s="73">
        <f t="shared" si="26"/>
        <v>6.0269288033760482</v>
      </c>
      <c r="AV54" s="71">
        <f t="shared" si="27"/>
        <v>100.58000000000001</v>
      </c>
      <c r="AW54" s="74">
        <f t="shared" si="28"/>
        <v>94.346588096077681</v>
      </c>
    </row>
    <row r="55" spans="17:49" x14ac:dyDescent="0.25">
      <c r="Q55">
        <v>48</v>
      </c>
      <c r="R55" s="73">
        <f t="shared" si="0"/>
        <v>53.5</v>
      </c>
      <c r="S55" s="71">
        <f t="shared" si="32"/>
        <v>1.92</v>
      </c>
      <c r="T55" s="71">
        <f t="shared" si="2"/>
        <v>12</v>
      </c>
      <c r="U55" s="74">
        <f t="shared" si="33"/>
        <v>8.56</v>
      </c>
      <c r="V55" s="73">
        <f>IF(Variable_Management!$B$20=3,2,IF((S55*R55/T55)&lt;((T55*(1-(T55/R55)))/(2*Lm*Fsw)),1,2))</f>
        <v>2</v>
      </c>
      <c r="W55" s="71">
        <f t="shared" si="34"/>
        <v>0.77570093457943923</v>
      </c>
      <c r="X55" s="74">
        <f t="shared" si="35"/>
        <v>0.22429906542056077</v>
      </c>
      <c r="Y55" s="73">
        <f t="shared" si="36"/>
        <v>6.2056074766355138</v>
      </c>
      <c r="Z55" s="71">
        <f t="shared" si="30"/>
        <v>11.662803738317757</v>
      </c>
      <c r="AA55" s="71">
        <f t="shared" si="31"/>
        <v>8.745440546145911</v>
      </c>
      <c r="AB55" s="71">
        <v>0</v>
      </c>
      <c r="AC55" s="71">
        <f t="shared" si="37"/>
        <v>0.17591027979619764</v>
      </c>
      <c r="AD55" s="74">
        <f t="shared" si="16"/>
        <v>0.17591027979619764</v>
      </c>
      <c r="AE55" s="73">
        <f t="shared" si="29"/>
        <v>6.6400000000000006</v>
      </c>
      <c r="AF55" s="71">
        <f t="shared" si="17"/>
        <v>7.7024493123105682</v>
      </c>
      <c r="AG55" s="71">
        <f t="shared" si="38"/>
        <v>0.23731090163485419</v>
      </c>
      <c r="AH55" s="71">
        <f t="shared" si="39"/>
        <v>1.523373755185027</v>
      </c>
      <c r="AI55" s="74">
        <f t="shared" si="19"/>
        <v>1.7606846568198813</v>
      </c>
      <c r="AJ55" s="73">
        <f t="shared" si="20"/>
        <v>1.9200000000000004</v>
      </c>
      <c r="AK55" s="71">
        <f t="shared" si="40"/>
        <v>4.1418600818303055</v>
      </c>
      <c r="AL55" s="71">
        <f t="shared" si="41"/>
        <v>6.8620019749837377E-2</v>
      </c>
      <c r="AM55" s="71">
        <f t="shared" si="48"/>
        <v>0</v>
      </c>
      <c r="AN55" s="188">
        <f t="shared" si="42"/>
        <v>0.1399536448598131</v>
      </c>
      <c r="AO55" s="74">
        <f t="shared" si="24"/>
        <v>0.20857366460965049</v>
      </c>
      <c r="AP55" s="73">
        <f t="shared" si="43"/>
        <v>0.11472409551925933</v>
      </c>
      <c r="AQ55" s="206">
        <f t="shared" si="44"/>
        <v>0.17591027979619764</v>
      </c>
      <c r="AR55" s="206">
        <f t="shared" si="45"/>
        <v>3.4954779453456601</v>
      </c>
      <c r="AS55" s="71">
        <f t="shared" si="46"/>
        <v>0.16</v>
      </c>
      <c r="AT55" s="74">
        <f t="shared" si="47"/>
        <v>3.96E-5</v>
      </c>
      <c r="AU55" s="73">
        <f t="shared" si="26"/>
        <v>6.0913205218868471</v>
      </c>
      <c r="AV55" s="71">
        <f t="shared" si="27"/>
        <v>102.72</v>
      </c>
      <c r="AW55" s="74">
        <f t="shared" si="28"/>
        <v>94.401942286270113</v>
      </c>
    </row>
    <row r="56" spans="17:49" x14ac:dyDescent="0.25">
      <c r="Q56">
        <v>49</v>
      </c>
      <c r="R56" s="73">
        <f t="shared" si="0"/>
        <v>53.5</v>
      </c>
      <c r="S56" s="71">
        <f t="shared" si="32"/>
        <v>1.96</v>
      </c>
      <c r="T56" s="71">
        <f t="shared" si="2"/>
        <v>12</v>
      </c>
      <c r="U56" s="74">
        <f t="shared" si="33"/>
        <v>8.7383333333333333</v>
      </c>
      <c r="V56" s="73">
        <f>IF(Variable_Management!$B$20=3,2,IF((S56*R56/T56)&lt;((T56*(1-(T56/R56)))/(2*Lm*Fsw)),1,2))</f>
        <v>2</v>
      </c>
      <c r="W56" s="71">
        <f t="shared" si="34"/>
        <v>0.77570093457943923</v>
      </c>
      <c r="X56" s="74">
        <f t="shared" si="35"/>
        <v>0.22429906542056077</v>
      </c>
      <c r="Y56" s="73">
        <f t="shared" si="36"/>
        <v>6.2056074766355138</v>
      </c>
      <c r="Z56" s="71">
        <f t="shared" si="30"/>
        <v>11.84113707165109</v>
      </c>
      <c r="AA56" s="71">
        <f t="shared" si="31"/>
        <v>8.9200672525837668</v>
      </c>
      <c r="AB56" s="71">
        <v>0</v>
      </c>
      <c r="AC56" s="71">
        <f t="shared" si="37"/>
        <v>0.18300547951841981</v>
      </c>
      <c r="AD56" s="74">
        <f t="shared" si="16"/>
        <v>0.18300547951841981</v>
      </c>
      <c r="AE56" s="73">
        <f t="shared" si="29"/>
        <v>6.7783333333333333</v>
      </c>
      <c r="AF56" s="71">
        <f t="shared" si="17"/>
        <v>7.8562498381749961</v>
      </c>
      <c r="AG56" s="71">
        <f t="shared" si="38"/>
        <v>0.24688264607929861</v>
      </c>
      <c r="AH56" s="71">
        <f t="shared" si="39"/>
        <v>1.5551107084180482</v>
      </c>
      <c r="AI56" s="74">
        <f t="shared" si="19"/>
        <v>1.8019933544973468</v>
      </c>
      <c r="AJ56" s="73">
        <f t="shared" si="20"/>
        <v>1.9600000000000002</v>
      </c>
      <c r="AK56" s="71">
        <f t="shared" si="40"/>
        <v>4.2245636781557305</v>
      </c>
      <c r="AL56" s="71">
        <f t="shared" si="41"/>
        <v>7.1387753083170691E-2</v>
      </c>
      <c r="AM56" s="71">
        <f t="shared" si="48"/>
        <v>0</v>
      </c>
      <c r="AN56" s="188">
        <f t="shared" si="42"/>
        <v>0.14209364485981307</v>
      </c>
      <c r="AO56" s="74">
        <f t="shared" si="24"/>
        <v>0.21348139794298376</v>
      </c>
      <c r="AP56" s="73">
        <f t="shared" si="43"/>
        <v>0.11935139968592597</v>
      </c>
      <c r="AQ56" s="206">
        <f t="shared" si="44"/>
        <v>0.18300547951841981</v>
      </c>
      <c r="AR56" s="206">
        <f t="shared" si="45"/>
        <v>3.4954779453456601</v>
      </c>
      <c r="AS56" s="71">
        <f t="shared" si="46"/>
        <v>0.16</v>
      </c>
      <c r="AT56" s="74">
        <f t="shared" si="47"/>
        <v>3.96E-5</v>
      </c>
      <c r="AU56" s="73">
        <f t="shared" si="26"/>
        <v>6.1563546565087561</v>
      </c>
      <c r="AV56" s="71">
        <f t="shared" si="27"/>
        <v>104.86</v>
      </c>
      <c r="AW56" s="74">
        <f t="shared" si="28"/>
        <v>94.454551605881051</v>
      </c>
    </row>
    <row r="57" spans="17:49" x14ac:dyDescent="0.25">
      <c r="Q57">
        <v>50</v>
      </c>
      <c r="R57" s="73">
        <f t="shared" si="0"/>
        <v>53.5</v>
      </c>
      <c r="S57" s="71">
        <f t="shared" si="32"/>
        <v>2</v>
      </c>
      <c r="T57" s="71">
        <f t="shared" si="2"/>
        <v>12</v>
      </c>
      <c r="U57" s="74">
        <f t="shared" si="33"/>
        <v>8.9166666666666661</v>
      </c>
      <c r="V57" s="73">
        <f>IF(Variable_Management!$B$20=3,2,IF((S57*R57/T57)&lt;((T57*(1-(T57/R57)))/(2*Lm*Fsw)),1,2))</f>
        <v>2</v>
      </c>
      <c r="W57" s="71">
        <f t="shared" si="34"/>
        <v>0.77570093457943923</v>
      </c>
      <c r="X57" s="74">
        <f t="shared" si="35"/>
        <v>0.22429906542056077</v>
      </c>
      <c r="Y57" s="73">
        <f t="shared" si="36"/>
        <v>6.2056074766355138</v>
      </c>
      <c r="Z57" s="71">
        <f t="shared" si="30"/>
        <v>12.019470404984423</v>
      </c>
      <c r="AA57" s="71">
        <f t="shared" si="31"/>
        <v>9.0948378100226339</v>
      </c>
      <c r="AB57" s="71">
        <v>0</v>
      </c>
      <c r="AC57" s="71">
        <f t="shared" si="37"/>
        <v>0.19024697201841978</v>
      </c>
      <c r="AD57" s="74">
        <f t="shared" si="16"/>
        <v>0.19024697201841978</v>
      </c>
      <c r="AE57" s="73">
        <f t="shared" si="29"/>
        <v>6.9166666666666661</v>
      </c>
      <c r="AF57" s="71">
        <f t="shared" si="17"/>
        <v>8.0101770592056596</v>
      </c>
      <c r="AG57" s="71">
        <f t="shared" si="38"/>
        <v>0.25665174607929853</v>
      </c>
      <c r="AH57" s="71">
        <f t="shared" si="39"/>
        <v>1.5868476616510696</v>
      </c>
      <c r="AI57" s="74">
        <f t="shared" si="19"/>
        <v>1.8434994077303681</v>
      </c>
      <c r="AJ57" s="73">
        <f t="shared" si="20"/>
        <v>2</v>
      </c>
      <c r="AK57" s="71">
        <f t="shared" si="40"/>
        <v>4.3073354026349824</v>
      </c>
      <c r="AL57" s="71">
        <f t="shared" si="41"/>
        <v>7.4212553083170665E-2</v>
      </c>
      <c r="AM57" s="71">
        <f t="shared" si="48"/>
        <v>0</v>
      </c>
      <c r="AN57" s="188">
        <f t="shared" si="42"/>
        <v>0.14423364485981308</v>
      </c>
      <c r="AO57" s="74">
        <f t="shared" si="24"/>
        <v>0.21844619794298376</v>
      </c>
      <c r="AP57" s="73">
        <f t="shared" si="43"/>
        <v>0.12407411218592596</v>
      </c>
      <c r="AQ57" s="206">
        <f t="shared" si="44"/>
        <v>0.19024697201841978</v>
      </c>
      <c r="AR57" s="206">
        <f t="shared" si="45"/>
        <v>3.4954779453456601</v>
      </c>
      <c r="AS57" s="71">
        <f t="shared" si="46"/>
        <v>0.16</v>
      </c>
      <c r="AT57" s="74">
        <f t="shared" si="47"/>
        <v>3.96E-5</v>
      </c>
      <c r="AU57" s="73">
        <f t="shared" si="26"/>
        <v>6.2220312072417769</v>
      </c>
      <c r="AV57" s="71">
        <f t="shared" si="27"/>
        <v>107</v>
      </c>
      <c r="AW57" s="74">
        <f t="shared" si="28"/>
        <v>94.504575531017494</v>
      </c>
    </row>
    <row r="58" spans="17:49" x14ac:dyDescent="0.25">
      <c r="Q58">
        <v>51</v>
      </c>
      <c r="R58" s="73">
        <f t="shared" si="0"/>
        <v>53.5</v>
      </c>
      <c r="S58" s="71">
        <f t="shared" si="32"/>
        <v>2.04</v>
      </c>
      <c r="T58" s="71">
        <f t="shared" si="2"/>
        <v>12</v>
      </c>
      <c r="U58" s="74">
        <f t="shared" si="33"/>
        <v>9.0950000000000006</v>
      </c>
      <c r="V58" s="73">
        <f>IF(Variable_Management!$B$20=3,2,IF((S58*R58/T58)&lt;((T58*(1-(T58/R58)))/(2*Lm*Fsw)),1,2))</f>
        <v>2</v>
      </c>
      <c r="W58" s="71">
        <f t="shared" si="34"/>
        <v>0.77570093457943923</v>
      </c>
      <c r="X58" s="74">
        <f t="shared" si="35"/>
        <v>0.22429906542056077</v>
      </c>
      <c r="Y58" s="73">
        <f t="shared" si="36"/>
        <v>6.2056074766355138</v>
      </c>
      <c r="Z58" s="71">
        <f t="shared" si="30"/>
        <v>12.197803738317758</v>
      </c>
      <c r="AA58" s="71">
        <f t="shared" si="31"/>
        <v>9.2697440820215142</v>
      </c>
      <c r="AB58" s="71">
        <v>0</v>
      </c>
      <c r="AC58" s="71">
        <f t="shared" si="37"/>
        <v>0.19763475729619764</v>
      </c>
      <c r="AD58" s="74">
        <f t="shared" si="16"/>
        <v>0.19763475729619764</v>
      </c>
      <c r="AE58" s="73">
        <f t="shared" si="29"/>
        <v>7.0550000000000006</v>
      </c>
      <c r="AF58" s="71">
        <f t="shared" si="17"/>
        <v>8.1642238093228165</v>
      </c>
      <c r="AG58" s="71">
        <f t="shared" si="38"/>
        <v>0.26661820163485422</v>
      </c>
      <c r="AH58" s="71">
        <f t="shared" si="39"/>
        <v>1.6185846148840912</v>
      </c>
      <c r="AI58" s="74">
        <f t="shared" si="19"/>
        <v>1.8852028165189454</v>
      </c>
      <c r="AJ58" s="73">
        <f t="shared" si="20"/>
        <v>2.0400000000000005</v>
      </c>
      <c r="AK58" s="71">
        <f t="shared" si="40"/>
        <v>4.3901714018315214</v>
      </c>
      <c r="AL58" s="71">
        <f t="shared" si="41"/>
        <v>7.7094419749837384E-2</v>
      </c>
      <c r="AM58" s="71">
        <f t="shared" si="48"/>
        <v>0</v>
      </c>
      <c r="AN58" s="188">
        <f t="shared" si="42"/>
        <v>0.14637364485981311</v>
      </c>
      <c r="AO58" s="74">
        <f t="shared" si="24"/>
        <v>0.22346806460965049</v>
      </c>
      <c r="AP58" s="73">
        <f t="shared" si="43"/>
        <v>0.12889223301925934</v>
      </c>
      <c r="AQ58" s="206">
        <f t="shared" si="44"/>
        <v>0.19763475729619764</v>
      </c>
      <c r="AR58" s="206">
        <f t="shared" si="45"/>
        <v>3.4954779453456601</v>
      </c>
      <c r="AS58" s="71">
        <f t="shared" si="46"/>
        <v>0.16</v>
      </c>
      <c r="AT58" s="74">
        <f t="shared" si="47"/>
        <v>3.96E-5</v>
      </c>
      <c r="AU58" s="73">
        <f t="shared" si="26"/>
        <v>6.2883501740859113</v>
      </c>
      <c r="AV58" s="71">
        <f t="shared" si="27"/>
        <v>109.14</v>
      </c>
      <c r="AW58" s="74">
        <f t="shared" si="28"/>
        <v>94.552161436421827</v>
      </c>
    </row>
    <row r="59" spans="17:49" x14ac:dyDescent="0.25">
      <c r="Q59">
        <v>52</v>
      </c>
      <c r="R59" s="73">
        <f t="shared" si="0"/>
        <v>53.5</v>
      </c>
      <c r="S59" s="71">
        <f t="shared" si="32"/>
        <v>2.08</v>
      </c>
      <c r="T59" s="71">
        <f t="shared" si="2"/>
        <v>12</v>
      </c>
      <c r="U59" s="74">
        <f t="shared" si="33"/>
        <v>9.2733333333333334</v>
      </c>
      <c r="V59" s="73">
        <f>IF(Variable_Management!$B$20=3,2,IF((S59*R59/T59)&lt;((T59*(1-(T59/R59)))/(2*Lm*Fsw)),1,2))</f>
        <v>2</v>
      </c>
      <c r="W59" s="71">
        <f t="shared" si="34"/>
        <v>0.77570093457943923</v>
      </c>
      <c r="X59" s="74">
        <f t="shared" si="35"/>
        <v>0.22429906542056077</v>
      </c>
      <c r="Y59" s="73">
        <f t="shared" si="36"/>
        <v>6.2056074766355138</v>
      </c>
      <c r="Z59" s="71">
        <f t="shared" si="30"/>
        <v>12.37613707165109</v>
      </c>
      <c r="AA59" s="71">
        <f t="shared" si="31"/>
        <v>9.4447785287577819</v>
      </c>
      <c r="AB59" s="71">
        <v>0</v>
      </c>
      <c r="AC59" s="71">
        <f t="shared" si="37"/>
        <v>0.20516883535175323</v>
      </c>
      <c r="AD59" s="74">
        <f t="shared" si="16"/>
        <v>0.20516883535175323</v>
      </c>
      <c r="AE59" s="73">
        <f t="shared" si="29"/>
        <v>7.1933333333333334</v>
      </c>
      <c r="AF59" s="71">
        <f t="shared" si="17"/>
        <v>8.3183834479116996</v>
      </c>
      <c r="AG59" s="71">
        <f t="shared" si="38"/>
        <v>0.27678201274596537</v>
      </c>
      <c r="AH59" s="71">
        <f t="shared" si="39"/>
        <v>1.6503215681171124</v>
      </c>
      <c r="AI59" s="74">
        <f t="shared" si="19"/>
        <v>1.9271035808630779</v>
      </c>
      <c r="AJ59" s="73">
        <f t="shared" si="20"/>
        <v>2.08</v>
      </c>
      <c r="AK59" s="71">
        <f t="shared" si="40"/>
        <v>4.473068104868589</v>
      </c>
      <c r="AL59" s="71">
        <f t="shared" si="41"/>
        <v>8.003335308317068E-2</v>
      </c>
      <c r="AM59" s="71">
        <f t="shared" si="48"/>
        <v>0</v>
      </c>
      <c r="AN59" s="188">
        <f t="shared" si="42"/>
        <v>0.14851364485981308</v>
      </c>
      <c r="AO59" s="74">
        <f t="shared" si="24"/>
        <v>0.22854699794298378</v>
      </c>
      <c r="AP59" s="73">
        <f t="shared" si="43"/>
        <v>0.13380576218592602</v>
      </c>
      <c r="AQ59" s="206">
        <f t="shared" si="44"/>
        <v>0.20516883535175323</v>
      </c>
      <c r="AR59" s="206">
        <f t="shared" si="45"/>
        <v>3.4954779453456601</v>
      </c>
      <c r="AS59" s="71">
        <f t="shared" si="46"/>
        <v>0.16</v>
      </c>
      <c r="AT59" s="74">
        <f t="shared" si="47"/>
        <v>3.96E-5</v>
      </c>
      <c r="AU59" s="73">
        <f t="shared" si="26"/>
        <v>6.3553115570411549</v>
      </c>
      <c r="AV59" s="71">
        <f t="shared" si="27"/>
        <v>111.28</v>
      </c>
      <c r="AW59" s="74">
        <f t="shared" si="28"/>
        <v>94.597445721934037</v>
      </c>
    </row>
    <row r="60" spans="17:49" x14ac:dyDescent="0.25">
      <c r="Q60">
        <v>53</v>
      </c>
      <c r="R60" s="73">
        <f t="shared" si="0"/>
        <v>53.5</v>
      </c>
      <c r="S60" s="71">
        <f t="shared" si="32"/>
        <v>2.12</v>
      </c>
      <c r="T60" s="71">
        <f t="shared" si="2"/>
        <v>12</v>
      </c>
      <c r="U60" s="74">
        <f t="shared" si="33"/>
        <v>9.4516666666666662</v>
      </c>
      <c r="V60" s="73">
        <f>IF(Variable_Management!$B$20=3,2,IF((S60*R60/T60)&lt;((T60*(1-(T60/R60)))/(2*Lm*Fsw)),1,2))</f>
        <v>2</v>
      </c>
      <c r="W60" s="71">
        <f t="shared" si="34"/>
        <v>0.77570093457943923</v>
      </c>
      <c r="X60" s="74">
        <f t="shared" si="35"/>
        <v>0.22429906542056077</v>
      </c>
      <c r="Y60" s="73">
        <f t="shared" si="36"/>
        <v>6.2056074766355138</v>
      </c>
      <c r="Z60" s="71">
        <f t="shared" si="30"/>
        <v>12.554470404984423</v>
      </c>
      <c r="AA60" s="71">
        <f t="shared" si="31"/>
        <v>9.61993415382614</v>
      </c>
      <c r="AB60" s="71">
        <v>0</v>
      </c>
      <c r="AC60" s="71">
        <f t="shared" si="37"/>
        <v>0.21284920618508649</v>
      </c>
      <c r="AD60" s="74">
        <f t="shared" si="16"/>
        <v>0.21284920618508649</v>
      </c>
      <c r="AE60" s="73">
        <f t="shared" si="29"/>
        <v>7.3316666666666661</v>
      </c>
      <c r="AF60" s="71">
        <f t="shared" si="17"/>
        <v>8.4726498129663064</v>
      </c>
      <c r="AG60" s="71">
        <f t="shared" si="38"/>
        <v>0.28714317941263195</v>
      </c>
      <c r="AH60" s="71">
        <f t="shared" si="39"/>
        <v>1.6820585213501338</v>
      </c>
      <c r="AI60" s="74">
        <f t="shared" si="19"/>
        <v>1.9692017007627658</v>
      </c>
      <c r="AJ60" s="73">
        <f t="shared" si="20"/>
        <v>2.12</v>
      </c>
      <c r="AK60" s="71">
        <f t="shared" si="40"/>
        <v>4.5560221982330891</v>
      </c>
      <c r="AL60" s="71">
        <f t="shared" si="41"/>
        <v>8.3029353083170679E-2</v>
      </c>
      <c r="AM60" s="71">
        <f t="shared" si="48"/>
        <v>0</v>
      </c>
      <c r="AN60" s="188">
        <f t="shared" si="42"/>
        <v>0.15065364485981309</v>
      </c>
      <c r="AO60" s="74">
        <f t="shared" si="24"/>
        <v>0.23368299794298375</v>
      </c>
      <c r="AP60" s="73">
        <f t="shared" si="43"/>
        <v>0.138814699685926</v>
      </c>
      <c r="AQ60" s="206">
        <f t="shared" si="44"/>
        <v>0.21284920618508649</v>
      </c>
      <c r="AR60" s="206">
        <f t="shared" si="45"/>
        <v>3.4954779453456601</v>
      </c>
      <c r="AS60" s="71">
        <f t="shared" si="46"/>
        <v>0.16</v>
      </c>
      <c r="AT60" s="74">
        <f t="shared" si="47"/>
        <v>3.96E-5</v>
      </c>
      <c r="AU60" s="73">
        <f t="shared" si="26"/>
        <v>6.4229153561075094</v>
      </c>
      <c r="AV60" s="71">
        <f t="shared" si="27"/>
        <v>113.42</v>
      </c>
      <c r="AW60" s="74">
        <f t="shared" si="28"/>
        <v>94.640554815424736</v>
      </c>
    </row>
    <row r="61" spans="17:49" x14ac:dyDescent="0.25">
      <c r="Q61">
        <v>54</v>
      </c>
      <c r="R61" s="73">
        <f t="shared" si="0"/>
        <v>53.5</v>
      </c>
      <c r="S61" s="71">
        <f t="shared" si="32"/>
        <v>2.16</v>
      </c>
      <c r="T61" s="71">
        <f t="shared" si="2"/>
        <v>12</v>
      </c>
      <c r="U61" s="74">
        <f t="shared" si="33"/>
        <v>9.6300000000000008</v>
      </c>
      <c r="V61" s="73">
        <f>IF(Variable_Management!$B$20=3,2,IF((S61*R61/T61)&lt;((T61*(1-(T61/R61)))/(2*Lm*Fsw)),1,2))</f>
        <v>2</v>
      </c>
      <c r="W61" s="71">
        <f t="shared" si="34"/>
        <v>0.77570093457943923</v>
      </c>
      <c r="X61" s="74">
        <f t="shared" si="35"/>
        <v>0.22429906542056077</v>
      </c>
      <c r="Y61" s="73">
        <f t="shared" si="36"/>
        <v>6.2056074766355138</v>
      </c>
      <c r="Z61" s="71">
        <f t="shared" si="30"/>
        <v>12.732803738317758</v>
      </c>
      <c r="AA61" s="71">
        <f t="shared" si="31"/>
        <v>9.7952044565783769</v>
      </c>
      <c r="AB61" s="71">
        <v>0</v>
      </c>
      <c r="AC61" s="71">
        <f t="shared" si="37"/>
        <v>0.22067586979619763</v>
      </c>
      <c r="AD61" s="74">
        <f t="shared" si="16"/>
        <v>0.22067586979619763</v>
      </c>
      <c r="AE61" s="73">
        <f t="shared" si="29"/>
        <v>7.4700000000000006</v>
      </c>
      <c r="AF61" s="71">
        <f t="shared" si="17"/>
        <v>8.6270171791131585</v>
      </c>
      <c r="AG61" s="71">
        <f t="shared" si="38"/>
        <v>0.29770170163485427</v>
      </c>
      <c r="AH61" s="71">
        <f t="shared" si="39"/>
        <v>1.7137954745831554</v>
      </c>
      <c r="AI61" s="74">
        <f t="shared" si="19"/>
        <v>2.0114971762180098</v>
      </c>
      <c r="AJ61" s="73">
        <f t="shared" si="20"/>
        <v>2.1600000000000006</v>
      </c>
      <c r="AK61" s="71">
        <f t="shared" si="40"/>
        <v>4.6390306032035769</v>
      </c>
      <c r="AL61" s="71">
        <f t="shared" si="41"/>
        <v>8.6082419749837366E-2</v>
      </c>
      <c r="AM61" s="71">
        <f t="shared" si="48"/>
        <v>0</v>
      </c>
      <c r="AN61" s="188">
        <f t="shared" si="42"/>
        <v>0.15279364485981309</v>
      </c>
      <c r="AO61" s="74">
        <f t="shared" si="24"/>
        <v>0.23887606460965044</v>
      </c>
      <c r="AP61" s="73">
        <f t="shared" si="43"/>
        <v>0.14391904551925933</v>
      </c>
      <c r="AQ61" s="206">
        <f t="shared" si="44"/>
        <v>0.22067586979619763</v>
      </c>
      <c r="AR61" s="206">
        <f t="shared" si="45"/>
        <v>3.4954779453456601</v>
      </c>
      <c r="AS61" s="71">
        <f t="shared" si="46"/>
        <v>0.16</v>
      </c>
      <c r="AT61" s="74">
        <f t="shared" si="47"/>
        <v>3.96E-5</v>
      </c>
      <c r="AU61" s="73">
        <f t="shared" si="26"/>
        <v>6.4911615712849748</v>
      </c>
      <c r="AV61" s="71">
        <f t="shared" si="27"/>
        <v>115.56</v>
      </c>
      <c r="AW61" s="74">
        <f t="shared" si="28"/>
        <v>94.681606067719599</v>
      </c>
    </row>
    <row r="62" spans="17:49" x14ac:dyDescent="0.25">
      <c r="Q62">
        <v>55</v>
      </c>
      <c r="R62" s="73">
        <f t="shared" si="0"/>
        <v>53.5</v>
      </c>
      <c r="S62" s="71">
        <f t="shared" si="32"/>
        <v>2.2000000000000002</v>
      </c>
      <c r="T62" s="71">
        <f t="shared" si="2"/>
        <v>12</v>
      </c>
      <c r="U62" s="74">
        <f t="shared" si="33"/>
        <v>9.8083333333333336</v>
      </c>
      <c r="V62" s="73">
        <f>IF(Variable_Management!$B$20=3,2,IF((S62*R62/T62)&lt;((T62*(1-(T62/R62)))/(2*Lm*Fsw)),1,2))</f>
        <v>2</v>
      </c>
      <c r="W62" s="71">
        <f t="shared" si="34"/>
        <v>0.77570093457943923</v>
      </c>
      <c r="X62" s="74">
        <f t="shared" si="35"/>
        <v>0.22429906542056077</v>
      </c>
      <c r="Y62" s="73">
        <f t="shared" si="36"/>
        <v>6.2056074766355138</v>
      </c>
      <c r="Z62" s="71">
        <f t="shared" si="30"/>
        <v>12.91113707165109</v>
      </c>
      <c r="AA62" s="71">
        <f t="shared" si="31"/>
        <v>9.9705833893484215</v>
      </c>
      <c r="AB62" s="71">
        <v>0</v>
      </c>
      <c r="AC62" s="71">
        <f t="shared" si="37"/>
        <v>0.2286488261850865</v>
      </c>
      <c r="AD62" s="74">
        <f t="shared" si="16"/>
        <v>0.2286488261850865</v>
      </c>
      <c r="AE62" s="73">
        <f t="shared" si="29"/>
        <v>7.6083333333333334</v>
      </c>
      <c r="AF62" s="71">
        <f t="shared" si="17"/>
        <v>8.7814802199377517</v>
      </c>
      <c r="AG62" s="71">
        <f t="shared" si="38"/>
        <v>0.30845757941263197</v>
      </c>
      <c r="AH62" s="71">
        <f t="shared" si="39"/>
        <v>1.7455324278161768</v>
      </c>
      <c r="AI62" s="74">
        <f t="shared" si="19"/>
        <v>2.0539900072288089</v>
      </c>
      <c r="AJ62" s="73">
        <f t="shared" si="20"/>
        <v>2.2000000000000002</v>
      </c>
      <c r="AK62" s="71">
        <f t="shared" si="40"/>
        <v>4.7220904555919594</v>
      </c>
      <c r="AL62" s="71">
        <f t="shared" si="41"/>
        <v>8.9192553083170714E-2</v>
      </c>
      <c r="AM62" s="71">
        <f t="shared" si="48"/>
        <v>0</v>
      </c>
      <c r="AN62" s="188">
        <f t="shared" si="42"/>
        <v>0.15493364485981309</v>
      </c>
      <c r="AO62" s="74">
        <f t="shared" si="24"/>
        <v>0.24412619794298379</v>
      </c>
      <c r="AP62" s="73">
        <f t="shared" si="43"/>
        <v>0.14911879968592598</v>
      </c>
      <c r="AQ62" s="206">
        <f t="shared" si="44"/>
        <v>0.2286488261850865</v>
      </c>
      <c r="AR62" s="206">
        <f t="shared" si="45"/>
        <v>3.4954779453456601</v>
      </c>
      <c r="AS62" s="71">
        <f t="shared" si="46"/>
        <v>0.16</v>
      </c>
      <c r="AT62" s="74">
        <f t="shared" si="47"/>
        <v>3.96E-5</v>
      </c>
      <c r="AU62" s="73">
        <f t="shared" si="26"/>
        <v>6.5600502025735512</v>
      </c>
      <c r="AV62" s="71">
        <f t="shared" si="27"/>
        <v>117.7</v>
      </c>
      <c r="AW62" s="74">
        <f t="shared" si="28"/>
        <v>94.720708552846148</v>
      </c>
    </row>
    <row r="63" spans="17:49" x14ac:dyDescent="0.25">
      <c r="Q63">
        <v>56</v>
      </c>
      <c r="R63" s="73">
        <f t="shared" si="0"/>
        <v>53.5</v>
      </c>
      <c r="S63" s="71">
        <f t="shared" si="32"/>
        <v>2.2400000000000002</v>
      </c>
      <c r="T63" s="71">
        <f t="shared" si="2"/>
        <v>12</v>
      </c>
      <c r="U63" s="74">
        <f t="shared" si="33"/>
        <v>9.9866666666666681</v>
      </c>
      <c r="V63" s="73">
        <f>IF(Variable_Management!$B$20=3,2,IF((S63*R63/T63)&lt;((T63*(1-(T63/R63)))/(2*Lm*Fsw)),1,2))</f>
        <v>2</v>
      </c>
      <c r="W63" s="71">
        <f t="shared" si="34"/>
        <v>0.77570093457943923</v>
      </c>
      <c r="X63" s="74">
        <f t="shared" si="35"/>
        <v>0.22429906542056077</v>
      </c>
      <c r="Y63" s="73">
        <f t="shared" si="36"/>
        <v>6.2056074766355138</v>
      </c>
      <c r="Z63" s="71">
        <f t="shared" si="30"/>
        <v>13.089470404984425</v>
      </c>
      <c r="AA63" s="71">
        <f t="shared" si="31"/>
        <v>10.146065318993566</v>
      </c>
      <c r="AB63" s="71">
        <v>0</v>
      </c>
      <c r="AC63" s="71">
        <f t="shared" si="37"/>
        <v>0.23676807535175323</v>
      </c>
      <c r="AD63" s="74">
        <f t="shared" si="16"/>
        <v>0.23676807535175323</v>
      </c>
      <c r="AE63" s="73">
        <f t="shared" si="29"/>
        <v>7.7466666666666679</v>
      </c>
      <c r="AF63" s="71">
        <f t="shared" si="17"/>
        <v>8.9360339741124157</v>
      </c>
      <c r="AG63" s="71">
        <f t="shared" si="38"/>
        <v>0.31941081274596539</v>
      </c>
      <c r="AH63" s="71">
        <f t="shared" si="39"/>
        <v>1.7772693810491984</v>
      </c>
      <c r="AI63" s="74">
        <f t="shared" si="19"/>
        <v>2.096680193795164</v>
      </c>
      <c r="AJ63" s="73">
        <f t="shared" si="20"/>
        <v>2.2400000000000007</v>
      </c>
      <c r="AK63" s="71">
        <f t="shared" si="40"/>
        <v>4.8051990875293278</v>
      </c>
      <c r="AL63" s="71">
        <f t="shared" si="41"/>
        <v>9.2359753083170737E-2</v>
      </c>
      <c r="AM63" s="71">
        <f t="shared" si="48"/>
        <v>0</v>
      </c>
      <c r="AN63" s="188">
        <f t="shared" si="42"/>
        <v>0.15707364485981309</v>
      </c>
      <c r="AO63" s="74">
        <f t="shared" si="24"/>
        <v>0.24943339794298383</v>
      </c>
      <c r="AP63" s="73">
        <f t="shared" si="43"/>
        <v>0.15441396218592601</v>
      </c>
      <c r="AQ63" s="206">
        <f t="shared" si="44"/>
        <v>0.23676807535175323</v>
      </c>
      <c r="AR63" s="206">
        <f t="shared" si="45"/>
        <v>3.4954779453456601</v>
      </c>
      <c r="AS63" s="71">
        <f t="shared" si="46"/>
        <v>0.16</v>
      </c>
      <c r="AT63" s="74">
        <f t="shared" si="47"/>
        <v>3.96E-5</v>
      </c>
      <c r="AU63" s="73">
        <f t="shared" si="26"/>
        <v>6.6295812499732403</v>
      </c>
      <c r="AV63" s="71">
        <f t="shared" si="27"/>
        <v>119.84000000000002</v>
      </c>
      <c r="AW63" s="74">
        <f t="shared" si="28"/>
        <v>94.757963785086346</v>
      </c>
    </row>
    <row r="64" spans="17:49" x14ac:dyDescent="0.25">
      <c r="Q64">
        <v>57</v>
      </c>
      <c r="R64" s="73">
        <f t="shared" si="0"/>
        <v>53.5</v>
      </c>
      <c r="S64" s="71">
        <f t="shared" si="32"/>
        <v>2.2800000000000002</v>
      </c>
      <c r="T64" s="71">
        <f t="shared" si="2"/>
        <v>12</v>
      </c>
      <c r="U64" s="74">
        <f t="shared" si="33"/>
        <v>10.165000000000001</v>
      </c>
      <c r="V64" s="73">
        <f>IF(Variable_Management!$B$20=3,2,IF((S64*R64/T64)&lt;((T64*(1-(T64/R64)))/(2*Lm*Fsw)),1,2))</f>
        <v>2</v>
      </c>
      <c r="W64" s="71">
        <f t="shared" si="34"/>
        <v>0.77570093457943923</v>
      </c>
      <c r="X64" s="74">
        <f t="shared" si="35"/>
        <v>0.22429906542056077</v>
      </c>
      <c r="Y64" s="73">
        <f t="shared" si="36"/>
        <v>6.2056074766355138</v>
      </c>
      <c r="Z64" s="71">
        <f t="shared" si="30"/>
        <v>13.267803738317758</v>
      </c>
      <c r="AA64" s="71">
        <f t="shared" si="31"/>
        <v>10.321644992256461</v>
      </c>
      <c r="AB64" s="71">
        <v>0</v>
      </c>
      <c r="AC64" s="71">
        <f t="shared" si="37"/>
        <v>0.24503361729619763</v>
      </c>
      <c r="AD64" s="74">
        <f t="shared" si="16"/>
        <v>0.24503361729619763</v>
      </c>
      <c r="AE64" s="73">
        <f t="shared" si="29"/>
        <v>7.8850000000000007</v>
      </c>
      <c r="AF64" s="71">
        <f t="shared" si="17"/>
        <v>9.0906738148892767</v>
      </c>
      <c r="AG64" s="71">
        <f t="shared" si="38"/>
        <v>0.33056140163485426</v>
      </c>
      <c r="AH64" s="71">
        <f t="shared" si="39"/>
        <v>1.8090063342822198</v>
      </c>
      <c r="AI64" s="74">
        <f t="shared" si="19"/>
        <v>2.1395677359170739</v>
      </c>
      <c r="AJ64" s="73">
        <f t="shared" si="20"/>
        <v>2.2800000000000002</v>
      </c>
      <c r="AK64" s="71">
        <f t="shared" si="40"/>
        <v>4.8883540110613248</v>
      </c>
      <c r="AL64" s="71">
        <f t="shared" si="41"/>
        <v>9.5584019749837365E-2</v>
      </c>
      <c r="AM64" s="71">
        <f t="shared" si="48"/>
        <v>0</v>
      </c>
      <c r="AN64" s="188">
        <f t="shared" si="42"/>
        <v>0.1592136448598131</v>
      </c>
      <c r="AO64" s="74">
        <f t="shared" si="24"/>
        <v>0.25479766460965048</v>
      </c>
      <c r="AP64" s="73">
        <f t="shared" si="43"/>
        <v>0.15980453301925931</v>
      </c>
      <c r="AQ64" s="206">
        <f t="shared" si="44"/>
        <v>0.24503361729619763</v>
      </c>
      <c r="AR64" s="206">
        <f t="shared" si="45"/>
        <v>3.4954779453456601</v>
      </c>
      <c r="AS64" s="71">
        <f t="shared" si="46"/>
        <v>0.16</v>
      </c>
      <c r="AT64" s="74">
        <f t="shared" si="47"/>
        <v>3.96E-5</v>
      </c>
      <c r="AU64" s="73">
        <f t="shared" si="26"/>
        <v>6.6997547134840385</v>
      </c>
      <c r="AV64" s="71">
        <f t="shared" si="27"/>
        <v>121.98000000000002</v>
      </c>
      <c r="AW64" s="74">
        <f t="shared" si="28"/>
        <v>94.79346636275335</v>
      </c>
    </row>
    <row r="65" spans="17:49" x14ac:dyDescent="0.25">
      <c r="Q65">
        <v>58</v>
      </c>
      <c r="R65" s="73">
        <f t="shared" si="0"/>
        <v>53.5</v>
      </c>
      <c r="S65" s="71">
        <f t="shared" si="32"/>
        <v>2.3199999999999998</v>
      </c>
      <c r="T65" s="71">
        <f t="shared" si="2"/>
        <v>12</v>
      </c>
      <c r="U65" s="74">
        <f t="shared" si="33"/>
        <v>10.343333333333332</v>
      </c>
      <c r="V65" s="73">
        <f>IF(Variable_Management!$B$20=3,2,IF((S65*R65/T65)&lt;((T65*(1-(T65/R65)))/(2*Lm*Fsw)),1,2))</f>
        <v>2</v>
      </c>
      <c r="W65" s="71">
        <f t="shared" si="34"/>
        <v>0.77570093457943923</v>
      </c>
      <c r="X65" s="74">
        <f t="shared" si="35"/>
        <v>0.22429906542056077</v>
      </c>
      <c r="Y65" s="73">
        <f t="shared" si="36"/>
        <v>6.2056074766355138</v>
      </c>
      <c r="Z65" s="71">
        <f t="shared" si="30"/>
        <v>13.446137071651089</v>
      </c>
      <c r="AA65" s="71">
        <f t="shared" si="31"/>
        <v>10.497317504515966</v>
      </c>
      <c r="AB65" s="71">
        <v>0</v>
      </c>
      <c r="AC65" s="71">
        <f t="shared" si="37"/>
        <v>0.25344545201841978</v>
      </c>
      <c r="AD65" s="74">
        <f t="shared" si="16"/>
        <v>0.25344545201841978</v>
      </c>
      <c r="AE65" s="73">
        <f t="shared" si="29"/>
        <v>8.0233333333333317</v>
      </c>
      <c r="AF65" s="71">
        <f t="shared" si="17"/>
        <v>9.2453954225779125</v>
      </c>
      <c r="AG65" s="71">
        <f t="shared" si="38"/>
        <v>0.34190934607929846</v>
      </c>
      <c r="AH65" s="71">
        <f t="shared" si="39"/>
        <v>1.8407432875152405</v>
      </c>
      <c r="AI65" s="74">
        <f t="shared" si="19"/>
        <v>2.1826526335945391</v>
      </c>
      <c r="AJ65" s="73">
        <f t="shared" si="20"/>
        <v>2.3199999999999998</v>
      </c>
      <c r="AK65" s="71">
        <f t="shared" si="40"/>
        <v>4.9715529033484769</v>
      </c>
      <c r="AL65" s="71">
        <f t="shared" si="41"/>
        <v>9.8865353083170682E-2</v>
      </c>
      <c r="AM65" s="71">
        <f t="shared" si="48"/>
        <v>0</v>
      </c>
      <c r="AN65" s="188">
        <f t="shared" si="42"/>
        <v>0.16135364485981307</v>
      </c>
      <c r="AO65" s="74">
        <f t="shared" si="24"/>
        <v>0.26021899794298375</v>
      </c>
      <c r="AP65" s="73">
        <f t="shared" si="43"/>
        <v>0.16529051218592597</v>
      </c>
      <c r="AQ65" s="206">
        <f t="shared" si="44"/>
        <v>0.25344545201841978</v>
      </c>
      <c r="AR65" s="206">
        <f t="shared" si="45"/>
        <v>3.4954779453456601</v>
      </c>
      <c r="AS65" s="71">
        <f t="shared" si="46"/>
        <v>0.16</v>
      </c>
      <c r="AT65" s="74">
        <f t="shared" si="47"/>
        <v>3.96E-5</v>
      </c>
      <c r="AU65" s="73">
        <f t="shared" si="26"/>
        <v>6.7705705931059486</v>
      </c>
      <c r="AV65" s="71">
        <f t="shared" si="27"/>
        <v>124.11999999999999</v>
      </c>
      <c r="AW65" s="74">
        <f t="shared" si="28"/>
        <v>94.827304547282225</v>
      </c>
    </row>
    <row r="66" spans="17:49" x14ac:dyDescent="0.25">
      <c r="Q66">
        <v>59</v>
      </c>
      <c r="R66" s="73">
        <f t="shared" si="0"/>
        <v>53.5</v>
      </c>
      <c r="S66" s="71">
        <f t="shared" si="32"/>
        <v>2.36</v>
      </c>
      <c r="T66" s="71">
        <f t="shared" si="2"/>
        <v>12</v>
      </c>
      <c r="U66" s="74">
        <f t="shared" si="33"/>
        <v>10.521666666666667</v>
      </c>
      <c r="V66" s="73">
        <f>IF(Variable_Management!$B$20=3,2,IF((S66*R66/T66)&lt;((T66*(1-(T66/R66)))/(2*Lm*Fsw)),1,2))</f>
        <v>2</v>
      </c>
      <c r="W66" s="71">
        <f t="shared" si="34"/>
        <v>0.77570093457943923</v>
      </c>
      <c r="X66" s="74">
        <f t="shared" si="35"/>
        <v>0.22429906542056077</v>
      </c>
      <c r="Y66" s="73">
        <f t="shared" si="36"/>
        <v>6.2056074766355138</v>
      </c>
      <c r="Z66" s="71">
        <f t="shared" si="30"/>
        <v>13.624470404984423</v>
      </c>
      <c r="AA66" s="71">
        <f t="shared" si="31"/>
        <v>10.673078271549278</v>
      </c>
      <c r="AB66" s="71">
        <v>0</v>
      </c>
      <c r="AC66" s="71">
        <f t="shared" si="37"/>
        <v>0.26200357951841985</v>
      </c>
      <c r="AD66" s="74">
        <f t="shared" si="16"/>
        <v>0.26200357951841985</v>
      </c>
      <c r="AE66" s="73">
        <f t="shared" si="29"/>
        <v>8.1616666666666671</v>
      </c>
      <c r="AF66" s="71">
        <f t="shared" si="17"/>
        <v>9.4001947596751769</v>
      </c>
      <c r="AG66" s="71">
        <f t="shared" si="38"/>
        <v>0.35345464607929866</v>
      </c>
      <c r="AH66" s="71">
        <f t="shared" si="39"/>
        <v>1.8724802407482626</v>
      </c>
      <c r="AI66" s="74">
        <f t="shared" si="19"/>
        <v>2.2259348868275612</v>
      </c>
      <c r="AJ66" s="73">
        <f t="shared" si="20"/>
        <v>2.3600000000000003</v>
      </c>
      <c r="AK66" s="71">
        <f t="shared" si="40"/>
        <v>5.0547935932926755</v>
      </c>
      <c r="AL66" s="71">
        <f t="shared" si="41"/>
        <v>0.10220375308317071</v>
      </c>
      <c r="AM66" s="71">
        <f t="shared" si="48"/>
        <v>0</v>
      </c>
      <c r="AN66" s="188">
        <f t="shared" si="42"/>
        <v>0.16349364485981308</v>
      </c>
      <c r="AO66" s="74">
        <f t="shared" si="24"/>
        <v>0.2656973979429838</v>
      </c>
      <c r="AP66" s="73">
        <f t="shared" si="43"/>
        <v>0.17087189968592598</v>
      </c>
      <c r="AQ66" s="206">
        <f t="shared" si="44"/>
        <v>0.26200357951841985</v>
      </c>
      <c r="AR66" s="206">
        <f t="shared" si="45"/>
        <v>3.4954779453456601</v>
      </c>
      <c r="AS66" s="71">
        <f t="shared" si="46"/>
        <v>0.16</v>
      </c>
      <c r="AT66" s="74">
        <f t="shared" si="47"/>
        <v>3.96E-5</v>
      </c>
      <c r="AU66" s="73">
        <f t="shared" si="26"/>
        <v>6.8420288888389713</v>
      </c>
      <c r="AV66" s="71">
        <f t="shared" si="27"/>
        <v>126.25999999999999</v>
      </c>
      <c r="AW66" s="74">
        <f t="shared" si="28"/>
        <v>94.85956078509281</v>
      </c>
    </row>
    <row r="67" spans="17:49" x14ac:dyDescent="0.25">
      <c r="Q67">
        <v>60</v>
      </c>
      <c r="R67" s="73">
        <f t="shared" si="0"/>
        <v>53.5</v>
      </c>
      <c r="S67" s="71">
        <f t="shared" si="32"/>
        <v>2.4</v>
      </c>
      <c r="T67" s="71">
        <f t="shared" si="2"/>
        <v>12</v>
      </c>
      <c r="U67" s="74">
        <f t="shared" si="33"/>
        <v>10.700000000000001</v>
      </c>
      <c r="V67" s="73">
        <f>IF(Variable_Management!$B$20=3,2,IF((S67*R67/T67)&lt;((T67*(1-(T67/R67)))/(2*Lm*Fsw)),1,2))</f>
        <v>2</v>
      </c>
      <c r="W67" s="71">
        <f t="shared" si="34"/>
        <v>0.77570093457943923</v>
      </c>
      <c r="X67" s="74">
        <f t="shared" si="35"/>
        <v>0.22429906542056077</v>
      </c>
      <c r="Y67" s="73">
        <f t="shared" si="36"/>
        <v>6.2056074766355138</v>
      </c>
      <c r="Z67" s="71">
        <f t="shared" si="30"/>
        <v>13.802803738317758</v>
      </c>
      <c r="AA67" s="71">
        <f t="shared" si="31"/>
        <v>10.848923003974768</v>
      </c>
      <c r="AB67" s="71">
        <v>0</v>
      </c>
      <c r="AC67" s="71">
        <f t="shared" si="37"/>
        <v>0.2707079997961977</v>
      </c>
      <c r="AD67" s="74">
        <f t="shared" si="16"/>
        <v>0.2707079997961977</v>
      </c>
      <c r="AE67" s="73">
        <f t="shared" si="29"/>
        <v>8.3000000000000007</v>
      </c>
      <c r="AF67" s="71">
        <f t="shared" si="17"/>
        <v>9.5550680483559898</v>
      </c>
      <c r="AG67" s="71">
        <f t="shared" si="38"/>
        <v>0.3651973016348542</v>
      </c>
      <c r="AH67" s="71">
        <f t="shared" si="39"/>
        <v>1.9042171939812835</v>
      </c>
      <c r="AI67" s="74">
        <f t="shared" si="19"/>
        <v>2.2694144956161377</v>
      </c>
      <c r="AJ67" s="73">
        <f t="shared" si="20"/>
        <v>2.4000000000000004</v>
      </c>
      <c r="AK67" s="71">
        <f t="shared" si="40"/>
        <v>5.1380740494332455</v>
      </c>
      <c r="AL67" s="71">
        <f t="shared" si="41"/>
        <v>0.10559921974983741</v>
      </c>
      <c r="AM67" s="71">
        <f t="shared" si="48"/>
        <v>0</v>
      </c>
      <c r="AN67" s="188">
        <f t="shared" si="42"/>
        <v>0.16563364485981311</v>
      </c>
      <c r="AO67" s="74">
        <f t="shared" si="24"/>
        <v>0.27123286460965051</v>
      </c>
      <c r="AP67" s="73">
        <f t="shared" si="43"/>
        <v>0.17654869551925936</v>
      </c>
      <c r="AQ67" s="206">
        <f t="shared" si="44"/>
        <v>0.2707079997961977</v>
      </c>
      <c r="AR67" s="206">
        <f t="shared" si="45"/>
        <v>3.4954779453456601</v>
      </c>
      <c r="AS67" s="71">
        <f t="shared" si="46"/>
        <v>0.16</v>
      </c>
      <c r="AT67" s="74">
        <f t="shared" si="47"/>
        <v>3.96E-5</v>
      </c>
      <c r="AU67" s="73">
        <f t="shared" si="26"/>
        <v>6.9141296006831032</v>
      </c>
      <c r="AV67" s="71">
        <f t="shared" si="27"/>
        <v>128.4</v>
      </c>
      <c r="AW67" s="74">
        <f t="shared" si="28"/>
        <v>94.89031217871559</v>
      </c>
    </row>
    <row r="68" spans="17:49" x14ac:dyDescent="0.25">
      <c r="Q68">
        <v>61</v>
      </c>
      <c r="R68" s="73">
        <f t="shared" si="0"/>
        <v>53.5</v>
      </c>
      <c r="S68" s="71">
        <f t="shared" si="32"/>
        <v>2.44</v>
      </c>
      <c r="T68" s="71">
        <f t="shared" si="2"/>
        <v>12</v>
      </c>
      <c r="U68" s="74">
        <f t="shared" si="33"/>
        <v>10.878333333333332</v>
      </c>
      <c r="V68" s="73">
        <f>IF(Variable_Management!$B$20=3,2,IF((S68*R68/T68)&lt;((T68*(1-(T68/R68)))/(2*Lm*Fsw)),1,2))</f>
        <v>2</v>
      </c>
      <c r="W68" s="71">
        <f t="shared" si="34"/>
        <v>0.77570093457943923</v>
      </c>
      <c r="X68" s="74">
        <f t="shared" si="35"/>
        <v>0.22429906542056077</v>
      </c>
      <c r="Y68" s="73">
        <f t="shared" si="36"/>
        <v>6.2056074766355138</v>
      </c>
      <c r="Z68" s="71">
        <f t="shared" si="30"/>
        <v>13.981137071651089</v>
      </c>
      <c r="AA68" s="71">
        <f t="shared" si="31"/>
        <v>11.024847684085435</v>
      </c>
      <c r="AB68" s="71">
        <v>0</v>
      </c>
      <c r="AC68" s="71">
        <f t="shared" si="37"/>
        <v>0.27955871285175315</v>
      </c>
      <c r="AD68" s="74">
        <f t="shared" si="16"/>
        <v>0.27955871285175315</v>
      </c>
      <c r="AE68" s="73">
        <f t="shared" si="29"/>
        <v>8.4383333333333326</v>
      </c>
      <c r="AF68" s="71">
        <f t="shared" si="17"/>
        <v>9.7100117500696825</v>
      </c>
      <c r="AG68" s="71">
        <f t="shared" si="38"/>
        <v>0.37713731274596518</v>
      </c>
      <c r="AH68" s="71">
        <f t="shared" si="39"/>
        <v>1.9359541472143047</v>
      </c>
      <c r="AI68" s="74">
        <f t="shared" si="19"/>
        <v>2.3130914599602699</v>
      </c>
      <c r="AJ68" s="73">
        <f t="shared" si="20"/>
        <v>2.44</v>
      </c>
      <c r="AK68" s="71">
        <f t="shared" si="40"/>
        <v>5.2213923689752209</v>
      </c>
      <c r="AL68" s="71">
        <f t="shared" si="41"/>
        <v>0.10905175308317068</v>
      </c>
      <c r="AM68" s="71">
        <f t="shared" si="48"/>
        <v>0</v>
      </c>
      <c r="AN68" s="188">
        <f t="shared" si="42"/>
        <v>0.16777364485981308</v>
      </c>
      <c r="AO68" s="74">
        <f t="shared" si="24"/>
        <v>0.27682539794298378</v>
      </c>
      <c r="AP68" s="73">
        <f t="shared" si="43"/>
        <v>0.18232089968592596</v>
      </c>
      <c r="AQ68" s="206">
        <f t="shared" si="44"/>
        <v>0.27955871285175315</v>
      </c>
      <c r="AR68" s="206">
        <f t="shared" si="45"/>
        <v>3.4954779453456601</v>
      </c>
      <c r="AS68" s="71">
        <f t="shared" si="46"/>
        <v>0.16</v>
      </c>
      <c r="AT68" s="74">
        <f t="shared" si="47"/>
        <v>3.96E-5</v>
      </c>
      <c r="AU68" s="73">
        <f t="shared" si="26"/>
        <v>6.9868727286383461</v>
      </c>
      <c r="AV68" s="71">
        <f t="shared" si="27"/>
        <v>130.54</v>
      </c>
      <c r="AW68" s="74">
        <f t="shared" si="28"/>
        <v>94.919630912843829</v>
      </c>
    </row>
    <row r="69" spans="17:49" x14ac:dyDescent="0.25">
      <c r="Q69">
        <v>62</v>
      </c>
      <c r="R69" s="73">
        <f t="shared" si="0"/>
        <v>53.5</v>
      </c>
      <c r="S69" s="71">
        <f t="shared" si="32"/>
        <v>2.48</v>
      </c>
      <c r="T69" s="71">
        <f t="shared" si="2"/>
        <v>12</v>
      </c>
      <c r="U69" s="74">
        <f t="shared" si="33"/>
        <v>11.056666666666667</v>
      </c>
      <c r="V69" s="73">
        <f>IF(Variable_Management!$B$20=3,2,IF((S69*R69/T69)&lt;((T69*(1-(T69/R69)))/(2*Lm*Fsw)),1,2))</f>
        <v>2</v>
      </c>
      <c r="W69" s="71">
        <f t="shared" si="34"/>
        <v>0.77570093457943923</v>
      </c>
      <c r="X69" s="74">
        <f t="shared" si="35"/>
        <v>0.22429906542056077</v>
      </c>
      <c r="Y69" s="73">
        <f t="shared" si="36"/>
        <v>6.2056074766355138</v>
      </c>
      <c r="Z69" s="71">
        <f t="shared" si="30"/>
        <v>14.159470404984424</v>
      </c>
      <c r="AA69" s="71">
        <f t="shared" si="31"/>
        <v>11.200848544817962</v>
      </c>
      <c r="AB69" s="71">
        <v>0</v>
      </c>
      <c r="AC69" s="71">
        <f t="shared" si="37"/>
        <v>0.2885557186850865</v>
      </c>
      <c r="AD69" s="74">
        <f t="shared" si="16"/>
        <v>0.2885557186850865</v>
      </c>
      <c r="AE69" s="73">
        <f t="shared" si="29"/>
        <v>8.5766666666666662</v>
      </c>
      <c r="AF69" s="71">
        <f t="shared" si="17"/>
        <v>9.8650225470172135</v>
      </c>
      <c r="AG69" s="71">
        <f t="shared" si="38"/>
        <v>0.38927467941263194</v>
      </c>
      <c r="AH69" s="71">
        <f t="shared" si="39"/>
        <v>1.9676911004473263</v>
      </c>
      <c r="AI69" s="74">
        <f t="shared" si="19"/>
        <v>2.3569657798599581</v>
      </c>
      <c r="AJ69" s="73">
        <f t="shared" si="20"/>
        <v>2.4800000000000004</v>
      </c>
      <c r="AK69" s="71">
        <f t="shared" si="40"/>
        <v>5.3047467678290428</v>
      </c>
      <c r="AL69" s="71">
        <f t="shared" si="41"/>
        <v>0.11256135308317071</v>
      </c>
      <c r="AM69" s="71">
        <f t="shared" si="48"/>
        <v>0</v>
      </c>
      <c r="AN69" s="188">
        <f t="shared" si="42"/>
        <v>0.16991364485981308</v>
      </c>
      <c r="AO69" s="74">
        <f t="shared" si="24"/>
        <v>0.28247499794298381</v>
      </c>
      <c r="AP69" s="73">
        <f t="shared" si="43"/>
        <v>0.18818851218592597</v>
      </c>
      <c r="AQ69" s="206">
        <f t="shared" si="44"/>
        <v>0.2885557186850865</v>
      </c>
      <c r="AR69" s="206">
        <f t="shared" si="45"/>
        <v>3.4954779453456601</v>
      </c>
      <c r="AS69" s="71">
        <f t="shared" si="46"/>
        <v>0.16</v>
      </c>
      <c r="AT69" s="74">
        <f t="shared" si="47"/>
        <v>3.96E-5</v>
      </c>
      <c r="AU69" s="73">
        <f t="shared" si="26"/>
        <v>7.0602582727047016</v>
      </c>
      <c r="AV69" s="71">
        <f t="shared" si="27"/>
        <v>132.68</v>
      </c>
      <c r="AW69" s="74">
        <f t="shared" si="28"/>
        <v>94.947584640264125</v>
      </c>
    </row>
    <row r="70" spans="17:49" x14ac:dyDescent="0.25">
      <c r="Q70">
        <v>63</v>
      </c>
      <c r="R70" s="73">
        <f t="shared" si="0"/>
        <v>53.5</v>
      </c>
      <c r="S70" s="71">
        <f t="shared" si="32"/>
        <v>2.52</v>
      </c>
      <c r="T70" s="71">
        <f t="shared" si="2"/>
        <v>12</v>
      </c>
      <c r="U70" s="74">
        <f t="shared" si="33"/>
        <v>11.234999999999999</v>
      </c>
      <c r="V70" s="73">
        <f>IF(Variable_Management!$B$20=3,2,IF((S70*R70/T70)&lt;((T70*(1-(T70/R70)))/(2*Lm*Fsw)),1,2))</f>
        <v>2</v>
      </c>
      <c r="W70" s="71">
        <f t="shared" si="34"/>
        <v>0.77570093457943923</v>
      </c>
      <c r="X70" s="74">
        <f t="shared" si="35"/>
        <v>0.22429906542056077</v>
      </c>
      <c r="Y70" s="73">
        <f t="shared" si="36"/>
        <v>6.2056074766355138</v>
      </c>
      <c r="Z70" s="71">
        <f t="shared" si="30"/>
        <v>14.337803738317756</v>
      </c>
      <c r="AA70" s="71">
        <f t="shared" si="31"/>
        <v>11.376922050632713</v>
      </c>
      <c r="AB70" s="71">
        <v>0</v>
      </c>
      <c r="AC70" s="71">
        <f t="shared" si="37"/>
        <v>0.29769901729619758</v>
      </c>
      <c r="AD70" s="74">
        <f t="shared" si="16"/>
        <v>0.29769901729619758</v>
      </c>
      <c r="AE70" s="73">
        <f t="shared" si="29"/>
        <v>8.7149999999999999</v>
      </c>
      <c r="AF70" s="71">
        <f t="shared" si="17"/>
        <v>10.020097325311443</v>
      </c>
      <c r="AG70" s="71">
        <f t="shared" si="38"/>
        <v>0.4016094016348542</v>
      </c>
      <c r="AH70" s="71">
        <f t="shared" si="39"/>
        <v>1.9994280536803477</v>
      </c>
      <c r="AI70" s="74">
        <f t="shared" si="19"/>
        <v>2.4010374553152021</v>
      </c>
      <c r="AJ70" s="73">
        <f t="shared" si="20"/>
        <v>2.52</v>
      </c>
      <c r="AK70" s="71">
        <f t="shared" si="40"/>
        <v>5.3881355715552797</v>
      </c>
      <c r="AL70" s="71">
        <f t="shared" si="41"/>
        <v>0.11612801974983737</v>
      </c>
      <c r="AM70" s="71">
        <f t="shared" si="48"/>
        <v>0</v>
      </c>
      <c r="AN70" s="188">
        <f t="shared" si="42"/>
        <v>0.17205364485981309</v>
      </c>
      <c r="AO70" s="74">
        <f t="shared" si="24"/>
        <v>0.28818166460965045</v>
      </c>
      <c r="AP70" s="73">
        <f t="shared" si="43"/>
        <v>0.19415153301925928</v>
      </c>
      <c r="AQ70" s="206">
        <f t="shared" si="44"/>
        <v>0.29769901729619758</v>
      </c>
      <c r="AR70" s="206">
        <f t="shared" si="45"/>
        <v>3.4954779453456601</v>
      </c>
      <c r="AS70" s="71">
        <f t="shared" si="46"/>
        <v>0.16</v>
      </c>
      <c r="AT70" s="74">
        <f t="shared" si="47"/>
        <v>3.96E-5</v>
      </c>
      <c r="AU70" s="73">
        <f t="shared" si="26"/>
        <v>7.1342862328821672</v>
      </c>
      <c r="AV70" s="71">
        <f t="shared" si="27"/>
        <v>134.82</v>
      </c>
      <c r="AW70" s="74">
        <f t="shared" si="28"/>
        <v>94.974236832005161</v>
      </c>
    </row>
    <row r="71" spans="17:49" x14ac:dyDescent="0.25">
      <c r="Q71">
        <v>64</v>
      </c>
      <c r="R71" s="73">
        <f t="shared" ref="R71:R134" si="49">VOUT</f>
        <v>53.5</v>
      </c>
      <c r="S71" s="71">
        <f t="shared" ref="S71:S102" si="50">Q71*$O$12</f>
        <v>2.56</v>
      </c>
      <c r="T71" s="71">
        <f t="shared" ref="T71:T134" si="51">VIN_var</f>
        <v>12</v>
      </c>
      <c r="U71" s="74">
        <f t="shared" ref="U71:U102" si="52">(R71*S71)/(T71*EFF_est)</f>
        <v>11.413333333333334</v>
      </c>
      <c r="V71" s="73">
        <f>IF(Variable_Management!$B$20=3,2,IF((S71*R71/T71)&lt;((T71*(1-(T71/R71)))/(2*Lm*Fsw)),1,2))</f>
        <v>2</v>
      </c>
      <c r="W71" s="71">
        <f t="shared" ref="W71:W102" si="53">CHOOSE(V71,SQRT((2*S71*Lm*Fsw*(R71-T71))/((T71)^2)),1-(T71/R71))</f>
        <v>0.77570093457943923</v>
      </c>
      <c r="X71" s="74">
        <f t="shared" ref="X71:X102" si="54">CHOOSE(V71,(Lm*Z71*Fsw)/(R71-T71),1-W71)</f>
        <v>0.22429906542056077</v>
      </c>
      <c r="Y71" s="73">
        <f t="shared" ref="Y71:Y102" si="55">(T71*W71)/(Lm*Fsw)</f>
        <v>6.2056074766355138</v>
      </c>
      <c r="Z71" s="71">
        <f t="shared" si="30"/>
        <v>14.516137071651091</v>
      </c>
      <c r="AA71" s="71">
        <f t="shared" si="31"/>
        <v>11.55306488010652</v>
      </c>
      <c r="AB71" s="71">
        <v>0</v>
      </c>
      <c r="AC71" s="71">
        <f t="shared" ref="AC71:AC102" si="56">(AA71^2)*Rdcr</f>
        <v>0.30698860868508659</v>
      </c>
      <c r="AD71" s="74">
        <f t="shared" si="16"/>
        <v>0.30698860868508659</v>
      </c>
      <c r="AE71" s="73">
        <f t="shared" si="29"/>
        <v>8.8533333333333335</v>
      </c>
      <c r="AF71" s="71">
        <f t="shared" si="17"/>
        <v>10.175233159645925</v>
      </c>
      <c r="AG71" s="71">
        <f t="shared" ref="AG71:AG102" si="57">(AF71^2)*RDS_on</f>
        <v>0.41414147941263202</v>
      </c>
      <c r="AH71" s="71">
        <f t="shared" ref="AH71:AH102" si="58">((R71*U71)/2)*Fsw*(tr_sw+tf_sw)</f>
        <v>2.0311650069133691</v>
      </c>
      <c r="AI71" s="74">
        <f t="shared" si="19"/>
        <v>2.4453064863260012</v>
      </c>
      <c r="AJ71" s="73">
        <f t="shared" si="20"/>
        <v>2.5600000000000005</v>
      </c>
      <c r="AK71" s="71">
        <f t="shared" ref="AK71:AK102" si="59">CHOOSE(V71,Z71*SQRT(X71/3),SQRT(X71*((Z71^2)+((Y71^2)/3)-(Y71*Z71))))</f>
        <v>5.4715572071205365</v>
      </c>
      <c r="AL71" s="71">
        <f t="shared" ref="AL71:AL102" si="60">(AK71^2)*RDS_on_HS</f>
        <v>0.11975175308317074</v>
      </c>
      <c r="AM71" s="71">
        <f t="shared" si="48"/>
        <v>0</v>
      </c>
      <c r="AN71" s="188">
        <f t="shared" ref="AN71:AN102" si="61">Vd_rect*t_dead*Fsw*Z71</f>
        <v>0.17419364485981309</v>
      </c>
      <c r="AO71" s="74">
        <f t="shared" si="24"/>
        <v>0.2939453979429838</v>
      </c>
      <c r="AP71" s="73">
        <f t="shared" ref="AP71:AP102" si="62">(AA71^2)*R_cs</f>
        <v>0.20020996218592604</v>
      </c>
      <c r="AQ71" s="206">
        <f t="shared" ref="AQ71:AQ102" si="63">Rdcr*AA71^2</f>
        <v>0.30698860868508659</v>
      </c>
      <c r="AR71" s="206">
        <f t="shared" ref="AR71:AR102" si="64">ABS(7.759*10^-3*Fsw^0.9458*(0.00787*Y71)^2.304)</f>
        <v>3.4954779453456601</v>
      </c>
      <c r="AS71" s="71">
        <f t="shared" ref="AS71:AS102" si="65">(Qg_tot+Qg_tot_HS)*Vcc*Fsw</f>
        <v>0.16</v>
      </c>
      <c r="AT71" s="74">
        <f t="shared" ref="AT71:AT102" si="66">IQ*T71</f>
        <v>3.96E-5</v>
      </c>
      <c r="AU71" s="73">
        <f t="shared" si="26"/>
        <v>7.2089566091707447</v>
      </c>
      <c r="AV71" s="71">
        <f t="shared" si="27"/>
        <v>136.96</v>
      </c>
      <c r="AW71" s="74">
        <f t="shared" si="28"/>
        <v>94.999647095516139</v>
      </c>
    </row>
    <row r="72" spans="17:49" x14ac:dyDescent="0.25">
      <c r="Q72">
        <v>65</v>
      </c>
      <c r="R72" s="73">
        <f t="shared" si="49"/>
        <v>53.5</v>
      </c>
      <c r="S72" s="71">
        <f t="shared" si="50"/>
        <v>2.6</v>
      </c>
      <c r="T72" s="71">
        <f t="shared" si="51"/>
        <v>12</v>
      </c>
      <c r="U72" s="74">
        <f t="shared" si="52"/>
        <v>11.591666666666667</v>
      </c>
      <c r="V72" s="73">
        <f>IF(Variable_Management!$B$20=3,2,IF((S72*R72/T72)&lt;((T72*(1-(T72/R72)))/(2*Lm*Fsw)),1,2))</f>
        <v>2</v>
      </c>
      <c r="W72" s="71">
        <f t="shared" si="53"/>
        <v>0.77570093457943923</v>
      </c>
      <c r="X72" s="74">
        <f t="shared" si="54"/>
        <v>0.22429906542056077</v>
      </c>
      <c r="Y72" s="73">
        <f t="shared" si="55"/>
        <v>6.2056074766355138</v>
      </c>
      <c r="Z72" s="71">
        <f t="shared" si="30"/>
        <v>14.694470404984424</v>
      </c>
      <c r="AA72" s="71">
        <f t="shared" si="31"/>
        <v>11.729273910062975</v>
      </c>
      <c r="AB72" s="71">
        <v>0</v>
      </c>
      <c r="AC72" s="71">
        <f t="shared" si="56"/>
        <v>0.31642449285175323</v>
      </c>
      <c r="AD72" s="74">
        <f t="shared" ref="AD72:AD135" si="67">AB72+AC72</f>
        <v>0.31642449285175323</v>
      </c>
      <c r="AE72" s="73">
        <f t="shared" si="29"/>
        <v>8.9916666666666671</v>
      </c>
      <c r="AF72" s="71">
        <f t="shared" ref="AF72:AF135" si="68">CHOOSE(V72,Z72*SQRT(W72/3),SQRT(W72*((Z72^2)+((Y72^2)/3)-(Z72*Y72))))</f>
        <v>10.330427299317842</v>
      </c>
      <c r="AG72" s="71">
        <f t="shared" si="57"/>
        <v>0.42687091274596528</v>
      </c>
      <c r="AH72" s="71">
        <f t="shared" si="58"/>
        <v>2.0629019601463909</v>
      </c>
      <c r="AI72" s="74">
        <f t="shared" ref="AI72:AI135" si="69">AG72+AH72</f>
        <v>2.489772872892356</v>
      </c>
      <c r="AJ72" s="73">
        <f t="shared" ref="AJ72:AJ135" si="70">X72*U72</f>
        <v>2.6000000000000005</v>
      </c>
      <c r="AK72" s="71">
        <f t="shared" si="59"/>
        <v>5.5550101953815245</v>
      </c>
      <c r="AL72" s="71">
        <f t="shared" si="60"/>
        <v>0.12343255308317073</v>
      </c>
      <c r="AM72" s="71">
        <f t="shared" ref="AM72:AM103" si="71">CHOOSE(V72,(R72+Vd_rect)*Qrr*Fsw,(R72+Vd_rect)*Qrr*Fsw)</f>
        <v>0</v>
      </c>
      <c r="AN72" s="188">
        <f t="shared" si="61"/>
        <v>0.17633364485981309</v>
      </c>
      <c r="AO72" s="74">
        <f t="shared" ref="AO72:AO135" si="72">AL72+AM72+AN72</f>
        <v>0.29976619794298381</v>
      </c>
      <c r="AP72" s="73">
        <f t="shared" si="62"/>
        <v>0.20636379968592602</v>
      </c>
      <c r="AQ72" s="206">
        <f t="shared" si="63"/>
        <v>0.31642449285175323</v>
      </c>
      <c r="AR72" s="206">
        <f t="shared" si="64"/>
        <v>3.4954779453456601</v>
      </c>
      <c r="AS72" s="71">
        <f t="shared" si="65"/>
        <v>0.16</v>
      </c>
      <c r="AT72" s="74">
        <f t="shared" si="66"/>
        <v>3.96E-5</v>
      </c>
      <c r="AU72" s="73">
        <f t="shared" ref="AU72:AU135" si="73">AP72+AO72+AI72+AD72+AS72+AT72+AQ72+AR72</f>
        <v>7.2842694015704321</v>
      </c>
      <c r="AV72" s="71">
        <f t="shared" ref="AV72:AV135" si="74">R72*S72</f>
        <v>139.1</v>
      </c>
      <c r="AW72" s="74">
        <f t="shared" ref="AW72:AW135" si="75">(AV72/(AV72+AU72))*100</f>
        <v>95.023871464229686</v>
      </c>
    </row>
    <row r="73" spans="17:49" x14ac:dyDescent="0.25">
      <c r="Q73">
        <v>66</v>
      </c>
      <c r="R73" s="73">
        <f t="shared" si="49"/>
        <v>53.5</v>
      </c>
      <c r="S73" s="71">
        <f t="shared" si="50"/>
        <v>2.64</v>
      </c>
      <c r="T73" s="71">
        <f t="shared" si="51"/>
        <v>12</v>
      </c>
      <c r="U73" s="74">
        <f t="shared" si="52"/>
        <v>11.770000000000001</v>
      </c>
      <c r="V73" s="73">
        <f>IF(Variable_Management!$B$20=3,2,IF((S73*R73/T73)&lt;((T73*(1-(T73/R73)))/(2*Lm*Fsw)),1,2))</f>
        <v>2</v>
      </c>
      <c r="W73" s="71">
        <f t="shared" si="53"/>
        <v>0.77570093457943923</v>
      </c>
      <c r="X73" s="74">
        <f t="shared" si="54"/>
        <v>0.22429906542056077</v>
      </c>
      <c r="Y73" s="73">
        <f t="shared" si="55"/>
        <v>6.2056074766355138</v>
      </c>
      <c r="Z73" s="71">
        <f t="shared" si="30"/>
        <v>14.872803738317758</v>
      </c>
      <c r="AA73" s="71">
        <f t="shared" si="31"/>
        <v>11.905546201085144</v>
      </c>
      <c r="AB73" s="71">
        <v>0</v>
      </c>
      <c r="AC73" s="71">
        <f t="shared" si="56"/>
        <v>0.32600666979619775</v>
      </c>
      <c r="AD73" s="74">
        <f t="shared" si="67"/>
        <v>0.32600666979619775</v>
      </c>
      <c r="AE73" s="73">
        <f t="shared" ref="AE73:AE136" si="76">U73*W73</f>
        <v>9.1300000000000008</v>
      </c>
      <c r="AF73" s="71">
        <f t="shared" si="68"/>
        <v>10.485677155468482</v>
      </c>
      <c r="AG73" s="71">
        <f t="shared" si="57"/>
        <v>0.43979770163485432</v>
      </c>
      <c r="AH73" s="71">
        <f t="shared" si="58"/>
        <v>2.0946389133794119</v>
      </c>
      <c r="AI73" s="74">
        <f t="shared" si="69"/>
        <v>2.5344366150142661</v>
      </c>
      <c r="AJ73" s="73">
        <f t="shared" si="70"/>
        <v>2.6400000000000006</v>
      </c>
      <c r="AK73" s="71">
        <f t="shared" si="59"/>
        <v>5.6384931442238493</v>
      </c>
      <c r="AL73" s="71">
        <f t="shared" si="60"/>
        <v>0.12717041974983742</v>
      </c>
      <c r="AM73" s="71">
        <f t="shared" si="71"/>
        <v>0</v>
      </c>
      <c r="AN73" s="188">
        <f t="shared" si="61"/>
        <v>0.1784736448598131</v>
      </c>
      <c r="AO73" s="74">
        <f t="shared" si="72"/>
        <v>0.30564406460965055</v>
      </c>
      <c r="AP73" s="73">
        <f t="shared" si="62"/>
        <v>0.21261304551925939</v>
      </c>
      <c r="AQ73" s="206">
        <f t="shared" si="63"/>
        <v>0.32600666979619775</v>
      </c>
      <c r="AR73" s="206">
        <f t="shared" si="64"/>
        <v>3.4954779453456601</v>
      </c>
      <c r="AS73" s="71">
        <f t="shared" si="65"/>
        <v>0.16</v>
      </c>
      <c r="AT73" s="74">
        <f t="shared" si="66"/>
        <v>3.96E-5</v>
      </c>
      <c r="AU73" s="73">
        <f t="shared" si="73"/>
        <v>7.3602246100812323</v>
      </c>
      <c r="AV73" s="71">
        <f t="shared" si="74"/>
        <v>141.24</v>
      </c>
      <c r="AW73" s="74">
        <f t="shared" si="75"/>
        <v>95.046962661467006</v>
      </c>
    </row>
    <row r="74" spans="17:49" x14ac:dyDescent="0.25">
      <c r="Q74">
        <v>67</v>
      </c>
      <c r="R74" s="73">
        <f t="shared" si="49"/>
        <v>53.5</v>
      </c>
      <c r="S74" s="71">
        <f t="shared" si="50"/>
        <v>2.68</v>
      </c>
      <c r="T74" s="71">
        <f t="shared" si="51"/>
        <v>12</v>
      </c>
      <c r="U74" s="74">
        <f t="shared" si="52"/>
        <v>11.948333333333332</v>
      </c>
      <c r="V74" s="73">
        <f>IF(Variable_Management!$B$20=3,2,IF((S74*R74/T74)&lt;((T74*(1-(T74/R74)))/(2*Lm*Fsw)),1,2))</f>
        <v>2</v>
      </c>
      <c r="W74" s="71">
        <f t="shared" si="53"/>
        <v>0.77570093457943923</v>
      </c>
      <c r="X74" s="74">
        <f t="shared" si="54"/>
        <v>0.22429906542056077</v>
      </c>
      <c r="Y74" s="73">
        <f t="shared" si="55"/>
        <v>6.2056074766355138</v>
      </c>
      <c r="Z74" s="71">
        <f t="shared" si="30"/>
        <v>15.051137071651089</v>
      </c>
      <c r="AA74" s="71">
        <f t="shared" si="31"/>
        <v>12.081878984272988</v>
      </c>
      <c r="AB74" s="71">
        <v>0</v>
      </c>
      <c r="AC74" s="71">
        <f t="shared" si="56"/>
        <v>0.33573513951841977</v>
      </c>
      <c r="AD74" s="74">
        <f t="shared" si="67"/>
        <v>0.33573513951841977</v>
      </c>
      <c r="AE74" s="73">
        <f t="shared" si="76"/>
        <v>9.2683333333333326</v>
      </c>
      <c r="AF74" s="71">
        <f t="shared" si="68"/>
        <v>10.640980289419986</v>
      </c>
      <c r="AG74" s="71">
        <f t="shared" si="57"/>
        <v>0.45292184607929858</v>
      </c>
      <c r="AH74" s="71">
        <f t="shared" si="58"/>
        <v>2.1263758666124333</v>
      </c>
      <c r="AI74" s="74">
        <f t="shared" si="69"/>
        <v>2.5792977126917318</v>
      </c>
      <c r="AJ74" s="73">
        <f t="shared" si="70"/>
        <v>2.68</v>
      </c>
      <c r="AK74" s="71">
        <f t="shared" si="59"/>
        <v>5.7220047422902995</v>
      </c>
      <c r="AL74" s="71">
        <f t="shared" si="60"/>
        <v>0.1309653530831707</v>
      </c>
      <c r="AM74" s="71">
        <f t="shared" si="71"/>
        <v>0</v>
      </c>
      <c r="AN74" s="188">
        <f t="shared" si="61"/>
        <v>0.18061364485981307</v>
      </c>
      <c r="AO74" s="74">
        <f t="shared" si="72"/>
        <v>0.31157899794298377</v>
      </c>
      <c r="AP74" s="73">
        <f t="shared" si="62"/>
        <v>0.21895769968592596</v>
      </c>
      <c r="AQ74" s="206">
        <f t="shared" si="63"/>
        <v>0.33573513951841977</v>
      </c>
      <c r="AR74" s="206">
        <f t="shared" si="64"/>
        <v>3.4954779453456601</v>
      </c>
      <c r="AS74" s="71">
        <f t="shared" si="65"/>
        <v>0.16</v>
      </c>
      <c r="AT74" s="74">
        <f t="shared" si="66"/>
        <v>3.96E-5</v>
      </c>
      <c r="AU74" s="73">
        <f t="shared" si="73"/>
        <v>7.4368222347031416</v>
      </c>
      <c r="AV74" s="71">
        <f t="shared" si="74"/>
        <v>143.38</v>
      </c>
      <c r="AW74" s="74">
        <f t="shared" si="75"/>
        <v>95.068970341299291</v>
      </c>
    </row>
    <row r="75" spans="17:49" x14ac:dyDescent="0.25">
      <c r="Q75">
        <v>68</v>
      </c>
      <c r="R75" s="73">
        <f t="shared" si="49"/>
        <v>53.5</v>
      </c>
      <c r="S75" s="71">
        <f t="shared" si="50"/>
        <v>2.72</v>
      </c>
      <c r="T75" s="71">
        <f t="shared" si="51"/>
        <v>12</v>
      </c>
      <c r="U75" s="74">
        <f t="shared" si="52"/>
        <v>12.126666666666667</v>
      </c>
      <c r="V75" s="73">
        <f>IF(Variable_Management!$B$20=3,2,IF((S75*R75/T75)&lt;((T75*(1-(T75/R75)))/(2*Lm*Fsw)),1,2))</f>
        <v>2</v>
      </c>
      <c r="W75" s="71">
        <f t="shared" si="53"/>
        <v>0.77570093457943923</v>
      </c>
      <c r="X75" s="74">
        <f t="shared" si="54"/>
        <v>0.22429906542056077</v>
      </c>
      <c r="Y75" s="73">
        <f t="shared" si="55"/>
        <v>6.2056074766355138</v>
      </c>
      <c r="Z75" s="71">
        <f t="shared" si="30"/>
        <v>15.229470404984424</v>
      </c>
      <c r="AA75" s="71">
        <f t="shared" si="31"/>
        <v>12.258269649123294</v>
      </c>
      <c r="AB75" s="71">
        <v>0</v>
      </c>
      <c r="AC75" s="71">
        <f t="shared" si="56"/>
        <v>0.34560990201841985</v>
      </c>
      <c r="AD75" s="74">
        <f t="shared" si="67"/>
        <v>0.34560990201841985</v>
      </c>
      <c r="AE75" s="73">
        <f t="shared" si="76"/>
        <v>9.4066666666666663</v>
      </c>
      <c r="AF75" s="71">
        <f t="shared" si="68"/>
        <v>10.796334402000738</v>
      </c>
      <c r="AG75" s="71">
        <f t="shared" si="57"/>
        <v>0.46624334607929863</v>
      </c>
      <c r="AH75" s="71">
        <f t="shared" si="58"/>
        <v>2.1581128198454547</v>
      </c>
      <c r="AI75" s="74">
        <f t="shared" si="69"/>
        <v>2.6243561659247532</v>
      </c>
      <c r="AJ75" s="73">
        <f t="shared" si="70"/>
        <v>2.72</v>
      </c>
      <c r="AK75" s="71">
        <f t="shared" si="59"/>
        <v>5.8055437532407481</v>
      </c>
      <c r="AL75" s="71">
        <f t="shared" si="60"/>
        <v>0.13481735308317069</v>
      </c>
      <c r="AM75" s="71">
        <f t="shared" si="71"/>
        <v>0</v>
      </c>
      <c r="AN75" s="188">
        <f t="shared" si="61"/>
        <v>0.1827536448598131</v>
      </c>
      <c r="AO75" s="74">
        <f t="shared" si="72"/>
        <v>0.31757099794298382</v>
      </c>
      <c r="AP75" s="73">
        <f t="shared" si="62"/>
        <v>0.225397762185926</v>
      </c>
      <c r="AQ75" s="206">
        <f t="shared" si="63"/>
        <v>0.34560990201841985</v>
      </c>
      <c r="AR75" s="206">
        <f t="shared" si="64"/>
        <v>3.4954779453456601</v>
      </c>
      <c r="AS75" s="71">
        <f t="shared" si="65"/>
        <v>0.16</v>
      </c>
      <c r="AT75" s="74">
        <f t="shared" si="66"/>
        <v>3.96E-5</v>
      </c>
      <c r="AU75" s="73">
        <f t="shared" si="73"/>
        <v>7.5140622754361637</v>
      </c>
      <c r="AV75" s="71">
        <f t="shared" si="74"/>
        <v>145.52000000000001</v>
      </c>
      <c r="AW75" s="74">
        <f t="shared" si="75"/>
        <v>95.0899413086793</v>
      </c>
    </row>
    <row r="76" spans="17:49" x14ac:dyDescent="0.25">
      <c r="Q76">
        <v>69</v>
      </c>
      <c r="R76" s="73">
        <f t="shared" si="49"/>
        <v>53.5</v>
      </c>
      <c r="S76" s="71">
        <f t="shared" si="50"/>
        <v>2.7600000000000002</v>
      </c>
      <c r="T76" s="71">
        <f t="shared" si="51"/>
        <v>12</v>
      </c>
      <c r="U76" s="74">
        <f t="shared" si="52"/>
        <v>12.305000000000001</v>
      </c>
      <c r="V76" s="73">
        <f>IF(Variable_Management!$B$20=3,2,IF((S76*R76/T76)&lt;((T76*(1-(T76/R76)))/(2*Lm*Fsw)),1,2))</f>
        <v>2</v>
      </c>
      <c r="W76" s="71">
        <f t="shared" si="53"/>
        <v>0.77570093457943923</v>
      </c>
      <c r="X76" s="74">
        <f t="shared" si="54"/>
        <v>0.22429906542056077</v>
      </c>
      <c r="Y76" s="73">
        <f t="shared" si="55"/>
        <v>6.2056074766355138</v>
      </c>
      <c r="Z76" s="71">
        <f t="shared" si="30"/>
        <v>15.407803738317758</v>
      </c>
      <c r="AA76" s="71">
        <f t="shared" si="31"/>
        <v>12.434715732423195</v>
      </c>
      <c r="AB76" s="71">
        <v>0</v>
      </c>
      <c r="AC76" s="71">
        <f t="shared" si="56"/>
        <v>0.3556309572961977</v>
      </c>
      <c r="AD76" s="74">
        <f t="shared" si="67"/>
        <v>0.3556309572961977</v>
      </c>
      <c r="AE76" s="73">
        <f t="shared" si="76"/>
        <v>9.5450000000000017</v>
      </c>
      <c r="AF76" s="71">
        <f t="shared" si="68"/>
        <v>10.951737323763457</v>
      </c>
      <c r="AG76" s="71">
        <f t="shared" si="57"/>
        <v>0.47976220163485428</v>
      </c>
      <c r="AH76" s="71">
        <f t="shared" si="58"/>
        <v>2.1898497730784765</v>
      </c>
      <c r="AI76" s="74">
        <f t="shared" si="69"/>
        <v>2.6696119747133307</v>
      </c>
      <c r="AJ76" s="73">
        <f t="shared" si="70"/>
        <v>2.7600000000000007</v>
      </c>
      <c r="AK76" s="71">
        <f t="shared" si="59"/>
        <v>5.8891090104921089</v>
      </c>
      <c r="AL76" s="71">
        <f t="shared" si="60"/>
        <v>0.1387264197498374</v>
      </c>
      <c r="AM76" s="71">
        <f t="shared" si="71"/>
        <v>0</v>
      </c>
      <c r="AN76" s="188">
        <f t="shared" si="61"/>
        <v>0.18489364485981311</v>
      </c>
      <c r="AO76" s="74">
        <f t="shared" si="72"/>
        <v>0.32362006460965054</v>
      </c>
      <c r="AP76" s="73">
        <f t="shared" si="62"/>
        <v>0.23193323301925939</v>
      </c>
      <c r="AQ76" s="206">
        <f t="shared" si="63"/>
        <v>0.3556309572961977</v>
      </c>
      <c r="AR76" s="206">
        <f t="shared" si="64"/>
        <v>3.4954779453456601</v>
      </c>
      <c r="AS76" s="71">
        <f t="shared" si="65"/>
        <v>0.16</v>
      </c>
      <c r="AT76" s="74">
        <f t="shared" si="66"/>
        <v>3.96E-5</v>
      </c>
      <c r="AU76" s="73">
        <f t="shared" si="73"/>
        <v>7.5919447322802966</v>
      </c>
      <c r="AV76" s="71">
        <f t="shared" si="74"/>
        <v>147.66000000000003</v>
      </c>
      <c r="AW76" s="74">
        <f t="shared" si="75"/>
        <v>95.109919720894965</v>
      </c>
    </row>
    <row r="77" spans="17:49" x14ac:dyDescent="0.25">
      <c r="Q77">
        <v>70</v>
      </c>
      <c r="R77" s="73">
        <f t="shared" si="49"/>
        <v>53.5</v>
      </c>
      <c r="S77" s="71">
        <f t="shared" si="50"/>
        <v>2.8000000000000003</v>
      </c>
      <c r="T77" s="71">
        <f t="shared" si="51"/>
        <v>12</v>
      </c>
      <c r="U77" s="74">
        <f t="shared" si="52"/>
        <v>12.483333333333334</v>
      </c>
      <c r="V77" s="73">
        <f>IF(Variable_Management!$B$20=3,2,IF((S77*R77/T77)&lt;((T77*(1-(T77/R77)))/(2*Lm*Fsw)),1,2))</f>
        <v>2</v>
      </c>
      <c r="W77" s="71">
        <f t="shared" si="53"/>
        <v>0.77570093457943923</v>
      </c>
      <c r="X77" s="74">
        <f t="shared" si="54"/>
        <v>0.22429906542056077</v>
      </c>
      <c r="Y77" s="73">
        <f t="shared" si="55"/>
        <v>6.2056074766355138</v>
      </c>
      <c r="Z77" s="71">
        <f t="shared" si="30"/>
        <v>15.586137071651091</v>
      </c>
      <c r="AA77" s="71">
        <f t="shared" si="31"/>
        <v>12.611214908060365</v>
      </c>
      <c r="AB77" s="71">
        <v>0</v>
      </c>
      <c r="AC77" s="71">
        <f t="shared" si="56"/>
        <v>0.36579830535175317</v>
      </c>
      <c r="AD77" s="74">
        <f t="shared" si="67"/>
        <v>0.36579830535175317</v>
      </c>
      <c r="AE77" s="73">
        <f t="shared" si="76"/>
        <v>9.6833333333333336</v>
      </c>
      <c r="AF77" s="71">
        <f t="shared" si="68"/>
        <v>11.107187006010628</v>
      </c>
      <c r="AG77" s="71">
        <f t="shared" si="57"/>
        <v>0.49347841274596538</v>
      </c>
      <c r="AH77" s="71">
        <f t="shared" si="58"/>
        <v>2.2215867263114979</v>
      </c>
      <c r="AI77" s="74">
        <f t="shared" si="69"/>
        <v>2.7150651390574634</v>
      </c>
      <c r="AJ77" s="73">
        <f t="shared" si="70"/>
        <v>2.8000000000000007</v>
      </c>
      <c r="AK77" s="71">
        <f t="shared" si="59"/>
        <v>5.972699412392414</v>
      </c>
      <c r="AL77" s="71">
        <f t="shared" si="60"/>
        <v>0.14269255308317075</v>
      </c>
      <c r="AM77" s="71">
        <f t="shared" si="71"/>
        <v>0</v>
      </c>
      <c r="AN77" s="188">
        <f t="shared" si="61"/>
        <v>0.18703364485981311</v>
      </c>
      <c r="AO77" s="74">
        <f t="shared" si="72"/>
        <v>0.32972619794298386</v>
      </c>
      <c r="AP77" s="73">
        <f t="shared" si="62"/>
        <v>0.23856411218592599</v>
      </c>
      <c r="AQ77" s="206">
        <f t="shared" si="63"/>
        <v>0.36579830535175317</v>
      </c>
      <c r="AR77" s="206">
        <f t="shared" si="64"/>
        <v>3.4954779453456601</v>
      </c>
      <c r="AS77" s="71">
        <f t="shared" si="65"/>
        <v>0.16</v>
      </c>
      <c r="AT77" s="74">
        <f t="shared" si="66"/>
        <v>3.96E-5</v>
      </c>
      <c r="AU77" s="73">
        <f t="shared" si="73"/>
        <v>7.6704696052355406</v>
      </c>
      <c r="AV77" s="71">
        <f t="shared" si="74"/>
        <v>149.80000000000001</v>
      </c>
      <c r="AW77" s="74">
        <f t="shared" si="75"/>
        <v>95.128947272168091</v>
      </c>
    </row>
    <row r="78" spans="17:49" x14ac:dyDescent="0.25">
      <c r="Q78">
        <v>71</v>
      </c>
      <c r="R78" s="73">
        <f t="shared" si="49"/>
        <v>53.5</v>
      </c>
      <c r="S78" s="71">
        <f t="shared" si="50"/>
        <v>2.84</v>
      </c>
      <c r="T78" s="71">
        <f t="shared" si="51"/>
        <v>12</v>
      </c>
      <c r="U78" s="74">
        <f t="shared" si="52"/>
        <v>12.661666666666667</v>
      </c>
      <c r="V78" s="73">
        <f>IF(Variable_Management!$B$20=3,2,IF((S78*R78/T78)&lt;((T78*(1-(T78/R78)))/(2*Lm*Fsw)),1,2))</f>
        <v>2</v>
      </c>
      <c r="W78" s="71">
        <f t="shared" si="53"/>
        <v>0.77570093457943923</v>
      </c>
      <c r="X78" s="74">
        <f t="shared" si="54"/>
        <v>0.22429906542056077</v>
      </c>
      <c r="Y78" s="73">
        <f t="shared" si="55"/>
        <v>6.2056074766355138</v>
      </c>
      <c r="Z78" s="71">
        <f t="shared" si="30"/>
        <v>15.764470404984424</v>
      </c>
      <c r="AA78" s="71">
        <f t="shared" si="31"/>
        <v>12.787764977663246</v>
      </c>
      <c r="AB78" s="71">
        <v>0</v>
      </c>
      <c r="AC78" s="71">
        <f t="shared" si="56"/>
        <v>0.37611194618508653</v>
      </c>
      <c r="AD78" s="74">
        <f t="shared" si="67"/>
        <v>0.37611194618508653</v>
      </c>
      <c r="AE78" s="73">
        <f t="shared" si="76"/>
        <v>9.8216666666666672</v>
      </c>
      <c r="AF78" s="71">
        <f t="shared" si="68"/>
        <v>11.262681512550994</v>
      </c>
      <c r="AG78" s="71">
        <f t="shared" si="57"/>
        <v>0.50739197941263181</v>
      </c>
      <c r="AH78" s="71">
        <f t="shared" si="58"/>
        <v>2.2533236795445193</v>
      </c>
      <c r="AI78" s="74">
        <f t="shared" si="69"/>
        <v>2.7607156589571513</v>
      </c>
      <c r="AJ78" s="73">
        <f t="shared" si="70"/>
        <v>2.8400000000000003</v>
      </c>
      <c r="AK78" s="71">
        <f t="shared" si="59"/>
        <v>6.0563139177880032</v>
      </c>
      <c r="AL78" s="71">
        <f t="shared" si="60"/>
        <v>0.1467157530831707</v>
      </c>
      <c r="AM78" s="71">
        <f t="shared" si="71"/>
        <v>0</v>
      </c>
      <c r="AN78" s="188">
        <f t="shared" si="61"/>
        <v>0.18917364485981308</v>
      </c>
      <c r="AO78" s="74">
        <f t="shared" si="72"/>
        <v>0.33588939794298378</v>
      </c>
      <c r="AP78" s="73">
        <f t="shared" si="62"/>
        <v>0.245290399685926</v>
      </c>
      <c r="AQ78" s="206">
        <f t="shared" si="63"/>
        <v>0.37611194618508653</v>
      </c>
      <c r="AR78" s="206">
        <f t="shared" si="64"/>
        <v>3.4954779453456601</v>
      </c>
      <c r="AS78" s="71">
        <f t="shared" si="65"/>
        <v>0.16</v>
      </c>
      <c r="AT78" s="74">
        <f t="shared" si="66"/>
        <v>3.96E-5</v>
      </c>
      <c r="AU78" s="73">
        <f t="shared" si="73"/>
        <v>7.7496368943018936</v>
      </c>
      <c r="AV78" s="71">
        <f t="shared" si="74"/>
        <v>151.94</v>
      </c>
      <c r="AW78" s="74">
        <f t="shared" si="75"/>
        <v>95.14706336302126</v>
      </c>
    </row>
    <row r="79" spans="17:49" x14ac:dyDescent="0.25">
      <c r="Q79">
        <v>72</v>
      </c>
      <c r="R79" s="73">
        <f t="shared" si="49"/>
        <v>53.5</v>
      </c>
      <c r="S79" s="71">
        <f t="shared" si="50"/>
        <v>2.88</v>
      </c>
      <c r="T79" s="71">
        <f t="shared" si="51"/>
        <v>12</v>
      </c>
      <c r="U79" s="74">
        <f t="shared" si="52"/>
        <v>12.839999999999998</v>
      </c>
      <c r="V79" s="73">
        <f>IF(Variable_Management!$B$20=3,2,IF((S79*R79/T79)&lt;((T79*(1-(T79/R79)))/(2*Lm*Fsw)),1,2))</f>
        <v>2</v>
      </c>
      <c r="W79" s="71">
        <f t="shared" si="53"/>
        <v>0.77570093457943923</v>
      </c>
      <c r="X79" s="74">
        <f t="shared" si="54"/>
        <v>0.22429906542056077</v>
      </c>
      <c r="Y79" s="73">
        <f t="shared" si="55"/>
        <v>6.2056074766355138</v>
      </c>
      <c r="Z79" s="71">
        <f t="shared" si="30"/>
        <v>15.942803738317755</v>
      </c>
      <c r="AA79" s="71">
        <f t="shared" si="31"/>
        <v>12.964363861993878</v>
      </c>
      <c r="AB79" s="71">
        <v>0</v>
      </c>
      <c r="AC79" s="71">
        <f t="shared" si="56"/>
        <v>0.38657187979619745</v>
      </c>
      <c r="AD79" s="74">
        <f t="shared" si="67"/>
        <v>0.38657187979619745</v>
      </c>
      <c r="AE79" s="73">
        <f t="shared" si="76"/>
        <v>9.9599999999999991</v>
      </c>
      <c r="AF79" s="71">
        <f t="shared" si="68"/>
        <v>11.418219012118898</v>
      </c>
      <c r="AG79" s="71">
        <f t="shared" si="57"/>
        <v>0.52150290163485391</v>
      </c>
      <c r="AH79" s="71">
        <f t="shared" si="58"/>
        <v>2.2850606327775402</v>
      </c>
      <c r="AI79" s="74">
        <f t="shared" si="69"/>
        <v>2.806563534412394</v>
      </c>
      <c r="AJ79" s="73">
        <f t="shared" si="70"/>
        <v>2.88</v>
      </c>
      <c r="AK79" s="71">
        <f t="shared" si="59"/>
        <v>6.1399515419471609</v>
      </c>
      <c r="AL79" s="71">
        <f t="shared" si="60"/>
        <v>0.15079601974983728</v>
      </c>
      <c r="AM79" s="71">
        <f t="shared" si="71"/>
        <v>0</v>
      </c>
      <c r="AN79" s="188">
        <f t="shared" si="61"/>
        <v>0.19131364485981306</v>
      </c>
      <c r="AO79" s="74">
        <f t="shared" si="72"/>
        <v>0.34210966460965031</v>
      </c>
      <c r="AP79" s="73">
        <f t="shared" si="62"/>
        <v>0.25211209551925923</v>
      </c>
      <c r="AQ79" s="206">
        <f t="shared" si="63"/>
        <v>0.38657187979619745</v>
      </c>
      <c r="AR79" s="206">
        <f t="shared" si="64"/>
        <v>3.4954779453456601</v>
      </c>
      <c r="AS79" s="71">
        <f t="shared" si="65"/>
        <v>0.16</v>
      </c>
      <c r="AT79" s="74">
        <f t="shared" si="66"/>
        <v>3.96E-5</v>
      </c>
      <c r="AU79" s="73">
        <f t="shared" si="73"/>
        <v>7.8294465994793594</v>
      </c>
      <c r="AV79" s="71">
        <f t="shared" si="74"/>
        <v>154.07999999999998</v>
      </c>
      <c r="AW79" s="74">
        <f t="shared" si="75"/>
        <v>95.164305255858665</v>
      </c>
    </row>
    <row r="80" spans="17:49" x14ac:dyDescent="0.25">
      <c r="Q80">
        <v>73</v>
      </c>
      <c r="R80" s="73">
        <f t="shared" si="49"/>
        <v>53.5</v>
      </c>
      <c r="S80" s="71">
        <f t="shared" si="50"/>
        <v>2.92</v>
      </c>
      <c r="T80" s="71">
        <f t="shared" si="51"/>
        <v>12</v>
      </c>
      <c r="U80" s="74">
        <f t="shared" si="52"/>
        <v>13.018333333333333</v>
      </c>
      <c r="V80" s="73">
        <f>IF(Variable_Management!$B$20=3,2,IF((S80*R80/T80)&lt;((T80*(1-(T80/R80)))/(2*Lm*Fsw)),1,2))</f>
        <v>2</v>
      </c>
      <c r="W80" s="71">
        <f t="shared" si="53"/>
        <v>0.77570093457943923</v>
      </c>
      <c r="X80" s="74">
        <f t="shared" si="54"/>
        <v>0.22429906542056077</v>
      </c>
      <c r="Y80" s="73">
        <f t="shared" si="55"/>
        <v>6.2056074766355138</v>
      </c>
      <c r="Z80" s="71">
        <f t="shared" ref="Z80:Z143" si="77">CHOOSE(V80,Y80,U80+(0.5*Y80))</f>
        <v>16.121137071651091</v>
      </c>
      <c r="AA80" s="71">
        <f t="shared" ref="AA80:AA143" si="78">CHOOSE(V80,Z80*SQRT((W80+X80)/3),SQRT((U80^2)+((Y80^2)/12)))</f>
        <v>13.141009593024069</v>
      </c>
      <c r="AB80" s="71">
        <v>0</v>
      </c>
      <c r="AC80" s="71">
        <f t="shared" si="56"/>
        <v>0.39717810618508642</v>
      </c>
      <c r="AD80" s="74">
        <f t="shared" si="67"/>
        <v>0.39717810618508642</v>
      </c>
      <c r="AE80" s="73">
        <f t="shared" si="76"/>
        <v>10.098333333333333</v>
      </c>
      <c r="AF80" s="71">
        <f t="shared" si="68"/>
        <v>11.573797771395437</v>
      </c>
      <c r="AG80" s="71">
        <f t="shared" si="57"/>
        <v>0.53581117941263201</v>
      </c>
      <c r="AH80" s="71">
        <f t="shared" si="58"/>
        <v>2.3167975860105616</v>
      </c>
      <c r="AI80" s="74">
        <f t="shared" si="69"/>
        <v>2.8526087654231937</v>
      </c>
      <c r="AJ80" s="73">
        <f t="shared" si="70"/>
        <v>2.9200000000000004</v>
      </c>
      <c r="AK80" s="71">
        <f t="shared" si="59"/>
        <v>6.223611352807362</v>
      </c>
      <c r="AL80" s="71">
        <f t="shared" si="60"/>
        <v>0.15493335308317074</v>
      </c>
      <c r="AM80" s="71">
        <f t="shared" si="71"/>
        <v>0</v>
      </c>
      <c r="AN80" s="188">
        <f t="shared" si="61"/>
        <v>0.19345364485981309</v>
      </c>
      <c r="AO80" s="74">
        <f t="shared" si="72"/>
        <v>0.34838699794298383</v>
      </c>
      <c r="AP80" s="73">
        <f t="shared" si="62"/>
        <v>0.25902919968592591</v>
      </c>
      <c r="AQ80" s="206">
        <f t="shared" si="63"/>
        <v>0.39717810618508642</v>
      </c>
      <c r="AR80" s="206">
        <f t="shared" si="64"/>
        <v>3.4954779453456601</v>
      </c>
      <c r="AS80" s="71">
        <f t="shared" si="65"/>
        <v>0.16</v>
      </c>
      <c r="AT80" s="74">
        <f t="shared" si="66"/>
        <v>3.96E-5</v>
      </c>
      <c r="AU80" s="73">
        <f t="shared" si="73"/>
        <v>7.9098987207679361</v>
      </c>
      <c r="AV80" s="71">
        <f t="shared" si="74"/>
        <v>156.22</v>
      </c>
      <c r="AW80" s="74">
        <f t="shared" si="75"/>
        <v>95.180708218052985</v>
      </c>
    </row>
    <row r="81" spans="17:49" x14ac:dyDescent="0.25">
      <c r="Q81">
        <v>74</v>
      </c>
      <c r="R81" s="73">
        <f t="shared" si="49"/>
        <v>53.5</v>
      </c>
      <c r="S81" s="71">
        <f t="shared" si="50"/>
        <v>2.96</v>
      </c>
      <c r="T81" s="71">
        <f t="shared" si="51"/>
        <v>12</v>
      </c>
      <c r="U81" s="74">
        <f t="shared" si="52"/>
        <v>13.196666666666665</v>
      </c>
      <c r="V81" s="73">
        <f>IF(Variable_Management!$B$20=3,2,IF((S81*R81/T81)&lt;((T81*(1-(T81/R81)))/(2*Lm*Fsw)),1,2))</f>
        <v>2</v>
      </c>
      <c r="W81" s="71">
        <f t="shared" si="53"/>
        <v>0.77570093457943923</v>
      </c>
      <c r="X81" s="74">
        <f t="shared" si="54"/>
        <v>0.22429906542056077</v>
      </c>
      <c r="Y81" s="73">
        <f t="shared" si="55"/>
        <v>6.2056074766355138</v>
      </c>
      <c r="Z81" s="71">
        <f t="shared" si="77"/>
        <v>16.299470404984422</v>
      </c>
      <c r="AA81" s="71">
        <f t="shared" si="78"/>
        <v>13.317700306632672</v>
      </c>
      <c r="AB81" s="71">
        <v>0</v>
      </c>
      <c r="AC81" s="71">
        <f t="shared" si="56"/>
        <v>0.40793062535175312</v>
      </c>
      <c r="AD81" s="74">
        <f t="shared" si="67"/>
        <v>0.40793062535175312</v>
      </c>
      <c r="AE81" s="73">
        <f t="shared" si="76"/>
        <v>10.236666666666665</v>
      </c>
      <c r="AF81" s="71">
        <f t="shared" si="68"/>
        <v>11.729416148576675</v>
      </c>
      <c r="AG81" s="71">
        <f t="shared" si="57"/>
        <v>0.55031681274596511</v>
      </c>
      <c r="AH81" s="71">
        <f t="shared" si="58"/>
        <v>2.348534539243583</v>
      </c>
      <c r="AI81" s="74">
        <f t="shared" si="69"/>
        <v>2.8988513519895482</v>
      </c>
      <c r="AJ81" s="73">
        <f t="shared" si="70"/>
        <v>2.96</v>
      </c>
      <c r="AK81" s="71">
        <f t="shared" si="59"/>
        <v>6.3072924675166817</v>
      </c>
      <c r="AL81" s="71">
        <f t="shared" si="60"/>
        <v>0.1591277530831707</v>
      </c>
      <c r="AM81" s="71">
        <f t="shared" si="71"/>
        <v>0</v>
      </c>
      <c r="AN81" s="188">
        <f t="shared" si="61"/>
        <v>0.19559364485981307</v>
      </c>
      <c r="AO81" s="74">
        <f t="shared" si="72"/>
        <v>0.35472139794298374</v>
      </c>
      <c r="AP81" s="73">
        <f t="shared" si="62"/>
        <v>0.26604171218592593</v>
      </c>
      <c r="AQ81" s="206">
        <f t="shared" si="63"/>
        <v>0.40793062535175312</v>
      </c>
      <c r="AR81" s="206">
        <f t="shared" si="64"/>
        <v>3.4954779453456601</v>
      </c>
      <c r="AS81" s="71">
        <f t="shared" si="65"/>
        <v>0.16</v>
      </c>
      <c r="AT81" s="74">
        <f t="shared" si="66"/>
        <v>3.96E-5</v>
      </c>
      <c r="AU81" s="73">
        <f t="shared" si="73"/>
        <v>7.9909932581676237</v>
      </c>
      <c r="AV81" s="71">
        <f t="shared" si="74"/>
        <v>158.35999999999999</v>
      </c>
      <c r="AW81" s="74">
        <f t="shared" si="75"/>
        <v>95.196305653693301</v>
      </c>
    </row>
    <row r="82" spans="17:49" x14ac:dyDescent="0.25">
      <c r="Q82">
        <v>75</v>
      </c>
      <c r="R82" s="73">
        <f t="shared" si="49"/>
        <v>53.5</v>
      </c>
      <c r="S82" s="71">
        <f t="shared" si="50"/>
        <v>3</v>
      </c>
      <c r="T82" s="71">
        <f t="shared" si="51"/>
        <v>12</v>
      </c>
      <c r="U82" s="74">
        <f t="shared" si="52"/>
        <v>13.375</v>
      </c>
      <c r="V82" s="73">
        <f>IF(Variable_Management!$B$20=3,2,IF((S82*R82/T82)&lt;((T82*(1-(T82/R82)))/(2*Lm*Fsw)),1,2))</f>
        <v>2</v>
      </c>
      <c r="W82" s="71">
        <f t="shared" si="53"/>
        <v>0.77570093457943923</v>
      </c>
      <c r="X82" s="74">
        <f t="shared" si="54"/>
        <v>0.22429906542056077</v>
      </c>
      <c r="Y82" s="73">
        <f t="shared" si="55"/>
        <v>6.2056074766355138</v>
      </c>
      <c r="Z82" s="71">
        <f t="shared" si="77"/>
        <v>16.477803738317757</v>
      </c>
      <c r="AA82" s="71">
        <f t="shared" si="78"/>
        <v>13.494434235868241</v>
      </c>
      <c r="AB82" s="71">
        <v>0</v>
      </c>
      <c r="AC82" s="71">
        <f t="shared" si="56"/>
        <v>0.41882943729619754</v>
      </c>
      <c r="AD82" s="74">
        <f t="shared" si="67"/>
        <v>0.41882943729619754</v>
      </c>
      <c r="AE82" s="73">
        <f t="shared" si="76"/>
        <v>10.375</v>
      </c>
      <c r="AF82" s="71">
        <f t="shared" si="68"/>
        <v>11.885072587439822</v>
      </c>
      <c r="AG82" s="71">
        <f t="shared" si="57"/>
        <v>0.5650198016348541</v>
      </c>
      <c r="AH82" s="71">
        <f t="shared" si="58"/>
        <v>2.3802714924766044</v>
      </c>
      <c r="AI82" s="74">
        <f t="shared" si="69"/>
        <v>2.9452912941114584</v>
      </c>
      <c r="AJ82" s="73">
        <f t="shared" si="70"/>
        <v>3.0000000000000004</v>
      </c>
      <c r="AK82" s="71">
        <f t="shared" si="59"/>
        <v>6.390994049242992</v>
      </c>
      <c r="AL82" s="71">
        <f t="shared" si="60"/>
        <v>0.16337921974983735</v>
      </c>
      <c r="AM82" s="71">
        <f t="shared" si="71"/>
        <v>0</v>
      </c>
      <c r="AN82" s="188">
        <f t="shared" si="61"/>
        <v>0.1977336448598131</v>
      </c>
      <c r="AO82" s="74">
        <f t="shared" si="72"/>
        <v>0.36111286460965042</v>
      </c>
      <c r="AP82" s="73">
        <f t="shared" si="62"/>
        <v>0.27314963301925926</v>
      </c>
      <c r="AQ82" s="206">
        <f t="shared" si="63"/>
        <v>0.41882943729619754</v>
      </c>
      <c r="AR82" s="206">
        <f t="shared" si="64"/>
        <v>3.4954779453456601</v>
      </c>
      <c r="AS82" s="71">
        <f t="shared" si="65"/>
        <v>0.16</v>
      </c>
      <c r="AT82" s="74">
        <f t="shared" si="66"/>
        <v>3.96E-5</v>
      </c>
      <c r="AU82" s="73">
        <f t="shared" si="73"/>
        <v>8.0727302116784223</v>
      </c>
      <c r="AV82" s="71">
        <f t="shared" si="74"/>
        <v>160.5</v>
      </c>
      <c r="AW82" s="74">
        <f t="shared" si="75"/>
        <v>95.211129225028628</v>
      </c>
    </row>
    <row r="83" spans="17:49" x14ac:dyDescent="0.25">
      <c r="Q83">
        <v>76</v>
      </c>
      <c r="R83" s="73">
        <f t="shared" si="49"/>
        <v>53.5</v>
      </c>
      <c r="S83" s="71">
        <f t="shared" si="50"/>
        <v>3.04</v>
      </c>
      <c r="T83" s="71">
        <f t="shared" si="51"/>
        <v>12</v>
      </c>
      <c r="U83" s="74">
        <f t="shared" si="52"/>
        <v>13.553333333333335</v>
      </c>
      <c r="V83" s="73">
        <f>IF(Variable_Management!$B$20=3,2,IF((S83*R83/T83)&lt;((T83*(1-(T83/R83)))/(2*Lm*Fsw)),1,2))</f>
        <v>2</v>
      </c>
      <c r="W83" s="71">
        <f t="shared" si="53"/>
        <v>0.77570093457943923</v>
      </c>
      <c r="X83" s="74">
        <f t="shared" si="54"/>
        <v>0.22429906542056077</v>
      </c>
      <c r="Y83" s="73">
        <f t="shared" si="55"/>
        <v>6.2056074766355138</v>
      </c>
      <c r="Z83" s="71">
        <f t="shared" si="77"/>
        <v>16.656137071651091</v>
      </c>
      <c r="AA83" s="71">
        <f t="shared" si="78"/>
        <v>13.671209704726841</v>
      </c>
      <c r="AB83" s="71">
        <v>0</v>
      </c>
      <c r="AC83" s="71">
        <f t="shared" si="56"/>
        <v>0.42987454201841996</v>
      </c>
      <c r="AD83" s="74">
        <f t="shared" si="67"/>
        <v>0.42987454201841996</v>
      </c>
      <c r="AE83" s="73">
        <f t="shared" si="76"/>
        <v>10.513333333333334</v>
      </c>
      <c r="AF83" s="71">
        <f t="shared" si="68"/>
        <v>12.04076561186309</v>
      </c>
      <c r="AG83" s="71">
        <f t="shared" si="57"/>
        <v>0.57992014607929898</v>
      </c>
      <c r="AH83" s="71">
        <f t="shared" si="58"/>
        <v>2.4120084457096262</v>
      </c>
      <c r="AI83" s="74">
        <f t="shared" si="69"/>
        <v>2.9919285917889251</v>
      </c>
      <c r="AJ83" s="73">
        <f t="shared" si="70"/>
        <v>3.0400000000000005</v>
      </c>
      <c r="AK83" s="71">
        <f t="shared" si="59"/>
        <v>6.4747153042271055</v>
      </c>
      <c r="AL83" s="71">
        <f t="shared" si="60"/>
        <v>0.1676877530831708</v>
      </c>
      <c r="AM83" s="71">
        <f t="shared" si="71"/>
        <v>0</v>
      </c>
      <c r="AN83" s="188">
        <f t="shared" si="61"/>
        <v>0.1998736448598131</v>
      </c>
      <c r="AO83" s="74">
        <f t="shared" si="72"/>
        <v>0.36756139794298393</v>
      </c>
      <c r="AP83" s="73">
        <f t="shared" si="62"/>
        <v>0.28035296218592609</v>
      </c>
      <c r="AQ83" s="206">
        <f t="shared" si="63"/>
        <v>0.42987454201841996</v>
      </c>
      <c r="AR83" s="206">
        <f t="shared" si="64"/>
        <v>3.4954779453456601</v>
      </c>
      <c r="AS83" s="71">
        <f t="shared" si="65"/>
        <v>0.16</v>
      </c>
      <c r="AT83" s="74">
        <f t="shared" si="66"/>
        <v>3.96E-5</v>
      </c>
      <c r="AU83" s="73">
        <f t="shared" si="73"/>
        <v>8.1551095813003354</v>
      </c>
      <c r="AV83" s="71">
        <f t="shared" si="74"/>
        <v>162.64000000000001</v>
      </c>
      <c r="AW83" s="74">
        <f t="shared" si="75"/>
        <v>95.225208964535128</v>
      </c>
    </row>
    <row r="84" spans="17:49" x14ac:dyDescent="0.25">
      <c r="Q84">
        <v>77</v>
      </c>
      <c r="R84" s="73">
        <f t="shared" si="49"/>
        <v>53.5</v>
      </c>
      <c r="S84" s="71">
        <f t="shared" si="50"/>
        <v>3.08</v>
      </c>
      <c r="T84" s="71">
        <f t="shared" si="51"/>
        <v>12</v>
      </c>
      <c r="U84" s="74">
        <f t="shared" si="52"/>
        <v>13.731666666666667</v>
      </c>
      <c r="V84" s="73">
        <f>IF(Variable_Management!$B$20=3,2,IF((S84*R84/T84)&lt;((T84*(1-(T84/R84)))/(2*Lm*Fsw)),1,2))</f>
        <v>2</v>
      </c>
      <c r="W84" s="71">
        <f t="shared" si="53"/>
        <v>0.77570093457943923</v>
      </c>
      <c r="X84" s="74">
        <f t="shared" si="54"/>
        <v>0.22429906542056077</v>
      </c>
      <c r="Y84" s="73">
        <f t="shared" si="55"/>
        <v>6.2056074766355138</v>
      </c>
      <c r="Z84" s="71">
        <f t="shared" si="77"/>
        <v>16.834470404984422</v>
      </c>
      <c r="AA84" s="71">
        <f t="shared" si="78"/>
        <v>13.848025122399848</v>
      </c>
      <c r="AB84" s="71">
        <v>0</v>
      </c>
      <c r="AC84" s="71">
        <f t="shared" si="56"/>
        <v>0.44106593951841988</v>
      </c>
      <c r="AD84" s="74">
        <f t="shared" si="67"/>
        <v>0.44106593951841988</v>
      </c>
      <c r="AE84" s="73">
        <f t="shared" si="76"/>
        <v>10.651666666666667</v>
      </c>
      <c r="AF84" s="71">
        <f t="shared" si="68"/>
        <v>12.196493820759498</v>
      </c>
      <c r="AG84" s="71">
        <f t="shared" si="57"/>
        <v>0.59501784607929853</v>
      </c>
      <c r="AH84" s="71">
        <f t="shared" si="58"/>
        <v>2.4437453989426476</v>
      </c>
      <c r="AI84" s="74">
        <f t="shared" si="69"/>
        <v>3.0387632450219462</v>
      </c>
      <c r="AJ84" s="73">
        <f t="shared" si="70"/>
        <v>3.0800000000000005</v>
      </c>
      <c r="AK84" s="71">
        <f t="shared" si="59"/>
        <v>6.5584554790585159</v>
      </c>
      <c r="AL84" s="71">
        <f t="shared" si="60"/>
        <v>0.17205335308317066</v>
      </c>
      <c r="AM84" s="71">
        <f t="shared" si="71"/>
        <v>0</v>
      </c>
      <c r="AN84" s="188">
        <f t="shared" si="61"/>
        <v>0.20201364485981307</v>
      </c>
      <c r="AO84" s="74">
        <f t="shared" si="72"/>
        <v>0.3740669979429837</v>
      </c>
      <c r="AP84" s="73">
        <f t="shared" si="62"/>
        <v>0.28765169968592602</v>
      </c>
      <c r="AQ84" s="206">
        <f t="shared" si="63"/>
        <v>0.44106593951841988</v>
      </c>
      <c r="AR84" s="206">
        <f t="shared" si="64"/>
        <v>3.4954779453456601</v>
      </c>
      <c r="AS84" s="71">
        <f t="shared" si="65"/>
        <v>0.16</v>
      </c>
      <c r="AT84" s="74">
        <f t="shared" si="66"/>
        <v>3.96E-5</v>
      </c>
      <c r="AU84" s="73">
        <f t="shared" si="73"/>
        <v>8.2381313670333558</v>
      </c>
      <c r="AV84" s="71">
        <f t="shared" si="74"/>
        <v>164.78</v>
      </c>
      <c r="AW84" s="74">
        <f t="shared" si="75"/>
        <v>95.238573378441288</v>
      </c>
    </row>
    <row r="85" spans="17:49" x14ac:dyDescent="0.25">
      <c r="Q85">
        <v>78</v>
      </c>
      <c r="R85" s="73">
        <f t="shared" si="49"/>
        <v>53.5</v>
      </c>
      <c r="S85" s="71">
        <f t="shared" si="50"/>
        <v>3.12</v>
      </c>
      <c r="T85" s="71">
        <f t="shared" si="51"/>
        <v>12</v>
      </c>
      <c r="U85" s="74">
        <f t="shared" si="52"/>
        <v>13.910000000000002</v>
      </c>
      <c r="V85" s="73">
        <f>IF(Variable_Management!$B$20=3,2,IF((S85*R85/T85)&lt;((T85*(1-(T85/R85)))/(2*Lm*Fsw)),1,2))</f>
        <v>2</v>
      </c>
      <c r="W85" s="71">
        <f t="shared" si="53"/>
        <v>0.77570093457943923</v>
      </c>
      <c r="X85" s="74">
        <f t="shared" si="54"/>
        <v>0.22429906542056077</v>
      </c>
      <c r="Y85" s="73">
        <f t="shared" si="55"/>
        <v>6.2056074766355138</v>
      </c>
      <c r="Z85" s="71">
        <f t="shared" si="77"/>
        <v>17.012803738317757</v>
      </c>
      <c r="AA85" s="71">
        <f t="shared" si="78"/>
        <v>14.024878977951039</v>
      </c>
      <c r="AB85" s="71">
        <v>0</v>
      </c>
      <c r="AC85" s="71">
        <f t="shared" si="56"/>
        <v>0.4524036297961978</v>
      </c>
      <c r="AD85" s="74">
        <f t="shared" si="67"/>
        <v>0.4524036297961978</v>
      </c>
      <c r="AE85" s="73">
        <f t="shared" si="76"/>
        <v>10.790000000000001</v>
      </c>
      <c r="AF85" s="71">
        <f t="shared" si="68"/>
        <v>12.352255883388812</v>
      </c>
      <c r="AG85" s="71">
        <f t="shared" si="57"/>
        <v>0.61031290163485419</v>
      </c>
      <c r="AH85" s="71">
        <f t="shared" si="58"/>
        <v>2.4754823521756686</v>
      </c>
      <c r="AI85" s="74">
        <f t="shared" si="69"/>
        <v>3.0857952538105229</v>
      </c>
      <c r="AJ85" s="73">
        <f t="shared" si="70"/>
        <v>3.120000000000001</v>
      </c>
      <c r="AK85" s="71">
        <f t="shared" si="59"/>
        <v>6.6422138581544745</v>
      </c>
      <c r="AL85" s="71">
        <f t="shared" si="60"/>
        <v>0.1764760197498374</v>
      </c>
      <c r="AM85" s="71">
        <f t="shared" si="71"/>
        <v>0</v>
      </c>
      <c r="AN85" s="188">
        <f t="shared" si="61"/>
        <v>0.20415364485981308</v>
      </c>
      <c r="AO85" s="74">
        <f t="shared" si="72"/>
        <v>0.38062966460965048</v>
      </c>
      <c r="AP85" s="73">
        <f t="shared" si="62"/>
        <v>0.29504584551925944</v>
      </c>
      <c r="AQ85" s="206">
        <f t="shared" si="63"/>
        <v>0.4524036297961978</v>
      </c>
      <c r="AR85" s="206">
        <f t="shared" si="64"/>
        <v>3.4954779453456601</v>
      </c>
      <c r="AS85" s="71">
        <f t="shared" si="65"/>
        <v>0.16</v>
      </c>
      <c r="AT85" s="74">
        <f t="shared" si="66"/>
        <v>3.96E-5</v>
      </c>
      <c r="AU85" s="73">
        <f t="shared" si="73"/>
        <v>8.3217955688774889</v>
      </c>
      <c r="AV85" s="71">
        <f t="shared" si="74"/>
        <v>166.92000000000002</v>
      </c>
      <c r="AW85" s="74">
        <f t="shared" si="75"/>
        <v>95.251249542460499</v>
      </c>
    </row>
    <row r="86" spans="17:49" x14ac:dyDescent="0.25">
      <c r="Q86">
        <v>79</v>
      </c>
      <c r="R86" s="73">
        <f t="shared" si="49"/>
        <v>53.5</v>
      </c>
      <c r="S86" s="71">
        <f t="shared" si="50"/>
        <v>3.16</v>
      </c>
      <c r="T86" s="71">
        <f t="shared" si="51"/>
        <v>12</v>
      </c>
      <c r="U86" s="74">
        <f t="shared" si="52"/>
        <v>14.088333333333333</v>
      </c>
      <c r="V86" s="73">
        <f>IF(Variable_Management!$B$20=3,2,IF((S86*R86/T86)&lt;((T86*(1-(T86/R86)))/(2*Lm*Fsw)),1,2))</f>
        <v>2</v>
      </c>
      <c r="W86" s="71">
        <f t="shared" si="53"/>
        <v>0.77570093457943923</v>
      </c>
      <c r="X86" s="74">
        <f t="shared" si="54"/>
        <v>0.22429906542056077</v>
      </c>
      <c r="Y86" s="73">
        <f t="shared" si="55"/>
        <v>6.2056074766355138</v>
      </c>
      <c r="Z86" s="71">
        <f t="shared" si="77"/>
        <v>17.191137071651092</v>
      </c>
      <c r="AA86" s="71">
        <f t="shared" si="78"/>
        <v>14.201769835386152</v>
      </c>
      <c r="AB86" s="71">
        <v>0</v>
      </c>
      <c r="AC86" s="71">
        <f t="shared" si="56"/>
        <v>0.46388761285175317</v>
      </c>
      <c r="AD86" s="74">
        <f t="shared" si="67"/>
        <v>0.46388761285175317</v>
      </c>
      <c r="AE86" s="73">
        <f t="shared" si="76"/>
        <v>10.928333333333333</v>
      </c>
      <c r="AF86" s="71">
        <f t="shared" si="68"/>
        <v>12.508050535015091</v>
      </c>
      <c r="AG86" s="71">
        <f t="shared" si="57"/>
        <v>0.62580531274596529</v>
      </c>
      <c r="AH86" s="71">
        <f t="shared" si="58"/>
        <v>2.50721930540869</v>
      </c>
      <c r="AI86" s="74">
        <f t="shared" si="69"/>
        <v>3.1330246181546553</v>
      </c>
      <c r="AJ86" s="73">
        <f t="shared" si="70"/>
        <v>3.16</v>
      </c>
      <c r="AK86" s="71">
        <f t="shared" si="59"/>
        <v>6.7259897614249073</v>
      </c>
      <c r="AL86" s="71">
        <f t="shared" si="60"/>
        <v>0.18095575308317072</v>
      </c>
      <c r="AM86" s="71">
        <f t="shared" si="71"/>
        <v>0</v>
      </c>
      <c r="AN86" s="188">
        <f t="shared" si="61"/>
        <v>0.20629364485981311</v>
      </c>
      <c r="AO86" s="74">
        <f t="shared" si="72"/>
        <v>0.38724939794298385</v>
      </c>
      <c r="AP86" s="73">
        <f t="shared" si="62"/>
        <v>0.30253539968592602</v>
      </c>
      <c r="AQ86" s="206">
        <f t="shared" si="63"/>
        <v>0.46388761285175317</v>
      </c>
      <c r="AR86" s="206">
        <f t="shared" si="64"/>
        <v>3.4954779453456601</v>
      </c>
      <c r="AS86" s="71">
        <f t="shared" si="65"/>
        <v>0.16</v>
      </c>
      <c r="AT86" s="74">
        <f t="shared" si="66"/>
        <v>3.96E-5</v>
      </c>
      <c r="AU86" s="73">
        <f t="shared" si="73"/>
        <v>8.4061021868327312</v>
      </c>
      <c r="AV86" s="71">
        <f t="shared" si="74"/>
        <v>169.06</v>
      </c>
      <c r="AW86" s="74">
        <f t="shared" si="75"/>
        <v>95.263263190407514</v>
      </c>
    </row>
    <row r="87" spans="17:49" x14ac:dyDescent="0.25">
      <c r="Q87">
        <v>80</v>
      </c>
      <c r="R87" s="73">
        <f t="shared" si="49"/>
        <v>53.5</v>
      </c>
      <c r="S87" s="71">
        <f t="shared" si="50"/>
        <v>3.2</v>
      </c>
      <c r="T87" s="71">
        <f t="shared" si="51"/>
        <v>12</v>
      </c>
      <c r="U87" s="74">
        <f t="shared" si="52"/>
        <v>14.266666666666667</v>
      </c>
      <c r="V87" s="73">
        <f>IF(Variable_Management!$B$20=3,2,IF((S87*R87/T87)&lt;((T87*(1-(T87/R87)))/(2*Lm*Fsw)),1,2))</f>
        <v>2</v>
      </c>
      <c r="W87" s="71">
        <f t="shared" si="53"/>
        <v>0.77570093457943923</v>
      </c>
      <c r="X87" s="74">
        <f t="shared" si="54"/>
        <v>0.22429906542056077</v>
      </c>
      <c r="Y87" s="73">
        <f t="shared" si="55"/>
        <v>6.2056074766355138</v>
      </c>
      <c r="Z87" s="71">
        <f t="shared" si="77"/>
        <v>17.369470404984426</v>
      </c>
      <c r="AA87" s="71">
        <f t="shared" si="78"/>
        <v>14.378696329081809</v>
      </c>
      <c r="AB87" s="71">
        <v>0</v>
      </c>
      <c r="AC87" s="71">
        <f t="shared" si="56"/>
        <v>0.47551788868508654</v>
      </c>
      <c r="AD87" s="74">
        <f t="shared" si="67"/>
        <v>0.47551788868508654</v>
      </c>
      <c r="AE87" s="73">
        <f t="shared" si="76"/>
        <v>11.066666666666666</v>
      </c>
      <c r="AF87" s="71">
        <f t="shared" si="68"/>
        <v>12.663876572880756</v>
      </c>
      <c r="AG87" s="71">
        <f t="shared" si="57"/>
        <v>0.64149507941263217</v>
      </c>
      <c r="AH87" s="71">
        <f t="shared" si="58"/>
        <v>2.5389562586417118</v>
      </c>
      <c r="AI87" s="74">
        <f t="shared" si="69"/>
        <v>3.1804513380543442</v>
      </c>
      <c r="AJ87" s="73">
        <f t="shared" si="70"/>
        <v>3.2000000000000006</v>
      </c>
      <c r="AK87" s="71">
        <f t="shared" si="59"/>
        <v>6.8097825421075449</v>
      </c>
      <c r="AL87" s="71">
        <f t="shared" si="60"/>
        <v>0.18549255308317078</v>
      </c>
      <c r="AM87" s="71">
        <f t="shared" si="71"/>
        <v>0</v>
      </c>
      <c r="AN87" s="188">
        <f t="shared" si="61"/>
        <v>0.20843364485981311</v>
      </c>
      <c r="AO87" s="74">
        <f t="shared" si="72"/>
        <v>0.39392619794298389</v>
      </c>
      <c r="AP87" s="73">
        <f t="shared" si="62"/>
        <v>0.31012036218592604</v>
      </c>
      <c r="AQ87" s="206">
        <f t="shared" si="63"/>
        <v>0.47551788868508654</v>
      </c>
      <c r="AR87" s="206">
        <f t="shared" si="64"/>
        <v>3.4954779453456601</v>
      </c>
      <c r="AS87" s="71">
        <f t="shared" si="65"/>
        <v>0.16</v>
      </c>
      <c r="AT87" s="74">
        <f t="shared" si="66"/>
        <v>3.96E-5</v>
      </c>
      <c r="AU87" s="73">
        <f t="shared" si="73"/>
        <v>8.491051220899088</v>
      </c>
      <c r="AV87" s="71">
        <f t="shared" si="74"/>
        <v>171.20000000000002</v>
      </c>
      <c r="AW87" s="74">
        <f t="shared" si="75"/>
        <v>95.274638796307769</v>
      </c>
    </row>
    <row r="88" spans="17:49" x14ac:dyDescent="0.25">
      <c r="Q88">
        <v>81</v>
      </c>
      <c r="R88" s="73">
        <f t="shared" si="49"/>
        <v>53.5</v>
      </c>
      <c r="S88" s="71">
        <f t="shared" si="50"/>
        <v>3.24</v>
      </c>
      <c r="T88" s="71">
        <f t="shared" si="51"/>
        <v>12</v>
      </c>
      <c r="U88" s="74">
        <f t="shared" si="52"/>
        <v>14.445</v>
      </c>
      <c r="V88" s="73">
        <f>IF(Variable_Management!$B$20=3,2,IF((S88*R88/T88)&lt;((T88*(1-(T88/R88)))/(2*Lm*Fsw)),1,2))</f>
        <v>2</v>
      </c>
      <c r="W88" s="71">
        <f t="shared" si="53"/>
        <v>0.77570093457943923</v>
      </c>
      <c r="X88" s="74">
        <f t="shared" si="54"/>
        <v>0.22429906542056077</v>
      </c>
      <c r="Y88" s="73">
        <f t="shared" si="55"/>
        <v>6.2056074766355138</v>
      </c>
      <c r="Z88" s="71">
        <f t="shared" si="77"/>
        <v>17.547803738317757</v>
      </c>
      <c r="AA88" s="71">
        <f t="shared" si="78"/>
        <v>14.555657159543602</v>
      </c>
      <c r="AB88" s="71">
        <v>0</v>
      </c>
      <c r="AC88" s="71">
        <f t="shared" si="56"/>
        <v>0.48729445729619764</v>
      </c>
      <c r="AD88" s="74">
        <f t="shared" si="67"/>
        <v>0.48729445729619764</v>
      </c>
      <c r="AE88" s="73">
        <f t="shared" si="76"/>
        <v>11.205</v>
      </c>
      <c r="AF88" s="71">
        <f t="shared" si="68"/>
        <v>12.819732852470583</v>
      </c>
      <c r="AG88" s="71">
        <f t="shared" si="57"/>
        <v>0.65738220163485428</v>
      </c>
      <c r="AH88" s="71">
        <f t="shared" si="58"/>
        <v>2.5706932118747328</v>
      </c>
      <c r="AI88" s="74">
        <f t="shared" si="69"/>
        <v>3.228075413509587</v>
      </c>
      <c r="AJ88" s="73">
        <f t="shared" si="70"/>
        <v>3.24</v>
      </c>
      <c r="AK88" s="71">
        <f t="shared" si="59"/>
        <v>6.893591584758946</v>
      </c>
      <c r="AL88" s="71">
        <f t="shared" si="60"/>
        <v>0.19008641974983745</v>
      </c>
      <c r="AM88" s="71">
        <f t="shared" si="71"/>
        <v>0</v>
      </c>
      <c r="AN88" s="188">
        <f t="shared" si="61"/>
        <v>0.21057364485981309</v>
      </c>
      <c r="AO88" s="74">
        <f t="shared" si="72"/>
        <v>0.40066006460965053</v>
      </c>
      <c r="AP88" s="73">
        <f t="shared" si="62"/>
        <v>0.31780073301925937</v>
      </c>
      <c r="AQ88" s="206">
        <f t="shared" si="63"/>
        <v>0.48729445729619764</v>
      </c>
      <c r="AR88" s="206">
        <f t="shared" si="64"/>
        <v>3.4954779453456601</v>
      </c>
      <c r="AS88" s="71">
        <f t="shared" si="65"/>
        <v>0.16</v>
      </c>
      <c r="AT88" s="74">
        <f t="shared" si="66"/>
        <v>3.96E-5</v>
      </c>
      <c r="AU88" s="73">
        <f t="shared" si="73"/>
        <v>8.5766426710765522</v>
      </c>
      <c r="AV88" s="71">
        <f t="shared" si="74"/>
        <v>173.34</v>
      </c>
      <c r="AW88" s="74">
        <f t="shared" si="75"/>
        <v>95.285399650550957</v>
      </c>
    </row>
    <row r="89" spans="17:49" x14ac:dyDescent="0.25">
      <c r="Q89">
        <v>82</v>
      </c>
      <c r="R89" s="73">
        <f t="shared" si="49"/>
        <v>53.5</v>
      </c>
      <c r="S89" s="71">
        <f t="shared" si="50"/>
        <v>3.2800000000000002</v>
      </c>
      <c r="T89" s="71">
        <f t="shared" si="51"/>
        <v>12</v>
      </c>
      <c r="U89" s="74">
        <f t="shared" si="52"/>
        <v>14.623333333333335</v>
      </c>
      <c r="V89" s="73">
        <f>IF(Variable_Management!$B$20=3,2,IF((S89*R89/T89)&lt;((T89*(1-(T89/R89)))/(2*Lm*Fsw)),1,2))</f>
        <v>2</v>
      </c>
      <c r="W89" s="71">
        <f t="shared" si="53"/>
        <v>0.77570093457943923</v>
      </c>
      <c r="X89" s="74">
        <f t="shared" si="54"/>
        <v>0.22429906542056077</v>
      </c>
      <c r="Y89" s="73">
        <f t="shared" si="55"/>
        <v>6.2056074766355138</v>
      </c>
      <c r="Z89" s="71">
        <f t="shared" si="77"/>
        <v>17.726137071651092</v>
      </c>
      <c r="AA89" s="71">
        <f t="shared" si="78"/>
        <v>14.732651089466238</v>
      </c>
      <c r="AB89" s="71">
        <v>0</v>
      </c>
      <c r="AC89" s="71">
        <f t="shared" si="56"/>
        <v>0.49921731868508662</v>
      </c>
      <c r="AD89" s="74">
        <f t="shared" si="67"/>
        <v>0.49921731868508662</v>
      </c>
      <c r="AE89" s="73">
        <f t="shared" si="76"/>
        <v>11.343333333333334</v>
      </c>
      <c r="AF89" s="71">
        <f t="shared" si="68"/>
        <v>12.975618284041728</v>
      </c>
      <c r="AG89" s="71">
        <f t="shared" si="57"/>
        <v>0.67346667941263194</v>
      </c>
      <c r="AH89" s="71">
        <f t="shared" si="58"/>
        <v>2.6024301651077546</v>
      </c>
      <c r="AI89" s="74">
        <f t="shared" si="69"/>
        <v>3.2758968445203864</v>
      </c>
      <c r="AJ89" s="73">
        <f t="shared" si="70"/>
        <v>3.2800000000000007</v>
      </c>
      <c r="AK89" s="71">
        <f t="shared" si="59"/>
        <v>6.9774163033885745</v>
      </c>
      <c r="AL89" s="71">
        <f t="shared" si="60"/>
        <v>0.19473735308317072</v>
      </c>
      <c r="AM89" s="71">
        <f t="shared" si="71"/>
        <v>0</v>
      </c>
      <c r="AN89" s="188">
        <f t="shared" si="61"/>
        <v>0.21271364485981312</v>
      </c>
      <c r="AO89" s="74">
        <f t="shared" si="72"/>
        <v>0.40745099794298384</v>
      </c>
      <c r="AP89" s="73">
        <f t="shared" si="62"/>
        <v>0.32557651218592609</v>
      </c>
      <c r="AQ89" s="206">
        <f t="shared" si="63"/>
        <v>0.49921731868508662</v>
      </c>
      <c r="AR89" s="206">
        <f t="shared" si="64"/>
        <v>3.4954779453456601</v>
      </c>
      <c r="AS89" s="71">
        <f t="shared" si="65"/>
        <v>0.16</v>
      </c>
      <c r="AT89" s="74">
        <f t="shared" si="66"/>
        <v>3.96E-5</v>
      </c>
      <c r="AU89" s="73">
        <f t="shared" si="73"/>
        <v>8.6628765373651309</v>
      </c>
      <c r="AV89" s="71">
        <f t="shared" si="74"/>
        <v>175.48000000000002</v>
      </c>
      <c r="AW89" s="74">
        <f t="shared" si="75"/>
        <v>95.29556793058606</v>
      </c>
    </row>
    <row r="90" spans="17:49" x14ac:dyDescent="0.25">
      <c r="Q90">
        <v>83</v>
      </c>
      <c r="R90" s="73">
        <f t="shared" si="49"/>
        <v>53.5</v>
      </c>
      <c r="S90" s="71">
        <f t="shared" si="50"/>
        <v>3.3200000000000003</v>
      </c>
      <c r="T90" s="71">
        <f t="shared" si="51"/>
        <v>12</v>
      </c>
      <c r="U90" s="74">
        <f t="shared" si="52"/>
        <v>14.801666666666668</v>
      </c>
      <c r="V90" s="73">
        <f>IF(Variable_Management!$B$20=3,2,IF((S90*R90/T90)&lt;((T90*(1-(T90/R90)))/(2*Lm*Fsw)),1,2))</f>
        <v>2</v>
      </c>
      <c r="W90" s="71">
        <f t="shared" si="53"/>
        <v>0.77570093457943923</v>
      </c>
      <c r="X90" s="74">
        <f t="shared" si="54"/>
        <v>0.22429906542056077</v>
      </c>
      <c r="Y90" s="73">
        <f t="shared" si="55"/>
        <v>6.2056074766355138</v>
      </c>
      <c r="Z90" s="71">
        <f t="shared" si="77"/>
        <v>17.904470404984423</v>
      </c>
      <c r="AA90" s="71">
        <f t="shared" si="78"/>
        <v>14.90967694007097</v>
      </c>
      <c r="AB90" s="71">
        <v>0</v>
      </c>
      <c r="AC90" s="71">
        <f t="shared" si="56"/>
        <v>0.51128647285175333</v>
      </c>
      <c r="AD90" s="74">
        <f t="shared" si="67"/>
        <v>0.51128647285175333</v>
      </c>
      <c r="AE90" s="73">
        <f t="shared" si="76"/>
        <v>11.481666666666667</v>
      </c>
      <c r="AF90" s="71">
        <f t="shared" si="68"/>
        <v>13.131531829397945</v>
      </c>
      <c r="AG90" s="71">
        <f t="shared" si="57"/>
        <v>0.68974851274596538</v>
      </c>
      <c r="AH90" s="71">
        <f t="shared" si="58"/>
        <v>2.634167118340776</v>
      </c>
      <c r="AI90" s="74">
        <f t="shared" si="69"/>
        <v>3.3239156310867415</v>
      </c>
      <c r="AJ90" s="73">
        <f t="shared" si="70"/>
        <v>3.3200000000000007</v>
      </c>
      <c r="AK90" s="71">
        <f t="shared" si="59"/>
        <v>7.0612561397241977</v>
      </c>
      <c r="AL90" s="71">
        <f t="shared" si="60"/>
        <v>0.19944535308317071</v>
      </c>
      <c r="AM90" s="71">
        <f t="shared" si="71"/>
        <v>0</v>
      </c>
      <c r="AN90" s="188">
        <f t="shared" si="61"/>
        <v>0.21485364485981306</v>
      </c>
      <c r="AO90" s="74">
        <f t="shared" si="72"/>
        <v>0.41429899794298375</v>
      </c>
      <c r="AP90" s="73">
        <f t="shared" si="62"/>
        <v>0.33344769968592608</v>
      </c>
      <c r="AQ90" s="206">
        <f t="shared" si="63"/>
        <v>0.51128647285175333</v>
      </c>
      <c r="AR90" s="206">
        <f t="shared" si="64"/>
        <v>3.4954779453456601</v>
      </c>
      <c r="AS90" s="71">
        <f t="shared" si="65"/>
        <v>0.16</v>
      </c>
      <c r="AT90" s="74">
        <f t="shared" si="66"/>
        <v>3.96E-5</v>
      </c>
      <c r="AU90" s="73">
        <f t="shared" si="73"/>
        <v>8.7497528197648187</v>
      </c>
      <c r="AV90" s="71">
        <f t="shared" si="74"/>
        <v>177.62</v>
      </c>
      <c r="AW90" s="74">
        <f t="shared" si="75"/>
        <v>95.305164766609664</v>
      </c>
    </row>
    <row r="91" spans="17:49" x14ac:dyDescent="0.25">
      <c r="Q91">
        <v>84</v>
      </c>
      <c r="R91" s="73">
        <f t="shared" si="49"/>
        <v>53.5</v>
      </c>
      <c r="S91" s="71">
        <f t="shared" si="50"/>
        <v>3.36</v>
      </c>
      <c r="T91" s="71">
        <f t="shared" si="51"/>
        <v>12</v>
      </c>
      <c r="U91" s="74">
        <f t="shared" si="52"/>
        <v>14.979999999999999</v>
      </c>
      <c r="V91" s="73">
        <f>IF(Variable_Management!$B$20=3,2,IF((S91*R91/T91)&lt;((T91*(1-(T91/R91)))/(2*Lm*Fsw)),1,2))</f>
        <v>2</v>
      </c>
      <c r="W91" s="71">
        <f t="shared" si="53"/>
        <v>0.77570093457943923</v>
      </c>
      <c r="X91" s="74">
        <f t="shared" si="54"/>
        <v>0.22429906542056077</v>
      </c>
      <c r="Y91" s="73">
        <f t="shared" si="55"/>
        <v>6.2056074766355138</v>
      </c>
      <c r="Z91" s="71">
        <f t="shared" si="77"/>
        <v>18.082803738317757</v>
      </c>
      <c r="AA91" s="71">
        <f t="shared" si="78"/>
        <v>15.08673358769793</v>
      </c>
      <c r="AB91" s="71">
        <v>0</v>
      </c>
      <c r="AC91" s="71">
        <f t="shared" si="56"/>
        <v>0.52350191979619753</v>
      </c>
      <c r="AD91" s="74">
        <f t="shared" si="67"/>
        <v>0.52350191979619753</v>
      </c>
      <c r="AE91" s="73">
        <f t="shared" si="76"/>
        <v>11.62</v>
      </c>
      <c r="AF91" s="71">
        <f t="shared" si="68"/>
        <v>13.287472498888325</v>
      </c>
      <c r="AG91" s="71">
        <f t="shared" si="57"/>
        <v>0.70622770163485427</v>
      </c>
      <c r="AH91" s="71">
        <f t="shared" si="58"/>
        <v>2.6659040715737969</v>
      </c>
      <c r="AI91" s="74">
        <f t="shared" si="69"/>
        <v>3.3721317732086513</v>
      </c>
      <c r="AJ91" s="73">
        <f t="shared" si="70"/>
        <v>3.36</v>
      </c>
      <c r="AK91" s="71">
        <f t="shared" si="59"/>
        <v>7.1451105615980044</v>
      </c>
      <c r="AL91" s="71">
        <f t="shared" si="60"/>
        <v>0.20421041974983739</v>
      </c>
      <c r="AM91" s="71">
        <f t="shared" si="71"/>
        <v>0</v>
      </c>
      <c r="AN91" s="188">
        <f t="shared" si="61"/>
        <v>0.2169936448598131</v>
      </c>
      <c r="AO91" s="74">
        <f t="shared" si="72"/>
        <v>0.42120406460965049</v>
      </c>
      <c r="AP91" s="73">
        <f t="shared" si="62"/>
        <v>0.34141429551925928</v>
      </c>
      <c r="AQ91" s="206">
        <f t="shared" si="63"/>
        <v>0.52350191979619753</v>
      </c>
      <c r="AR91" s="206">
        <f t="shared" si="64"/>
        <v>3.4954779453456601</v>
      </c>
      <c r="AS91" s="71">
        <f t="shared" si="65"/>
        <v>0.16</v>
      </c>
      <c r="AT91" s="74">
        <f t="shared" si="66"/>
        <v>3.96E-5</v>
      </c>
      <c r="AU91" s="73">
        <f t="shared" si="73"/>
        <v>8.8372715182756174</v>
      </c>
      <c r="AV91" s="71">
        <f t="shared" si="74"/>
        <v>179.76</v>
      </c>
      <c r="AW91" s="74">
        <f t="shared" si="75"/>
        <v>95.314210302655795</v>
      </c>
    </row>
    <row r="92" spans="17:49" x14ac:dyDescent="0.25">
      <c r="Q92">
        <v>85</v>
      </c>
      <c r="R92" s="73">
        <f t="shared" si="49"/>
        <v>53.5</v>
      </c>
      <c r="S92" s="71">
        <f t="shared" si="50"/>
        <v>3.4</v>
      </c>
      <c r="T92" s="71">
        <f t="shared" si="51"/>
        <v>12</v>
      </c>
      <c r="U92" s="74">
        <f t="shared" si="52"/>
        <v>15.158333333333333</v>
      </c>
      <c r="V92" s="73">
        <f>IF(Variable_Management!$B$20=3,2,IF((S92*R92/T92)&lt;((T92*(1-(T92/R92)))/(2*Lm*Fsw)),1,2))</f>
        <v>2</v>
      </c>
      <c r="W92" s="71">
        <f t="shared" si="53"/>
        <v>0.77570093457943923</v>
      </c>
      <c r="X92" s="74">
        <f t="shared" si="54"/>
        <v>0.22429906542056077</v>
      </c>
      <c r="Y92" s="73">
        <f t="shared" si="55"/>
        <v>6.2056074766355138</v>
      </c>
      <c r="Z92" s="71">
        <f t="shared" si="77"/>
        <v>18.261137071651092</v>
      </c>
      <c r="AA92" s="71">
        <f t="shared" si="78"/>
        <v>15.263819960632965</v>
      </c>
      <c r="AB92" s="71">
        <v>0</v>
      </c>
      <c r="AC92" s="71">
        <f t="shared" si="56"/>
        <v>0.53586365951841985</v>
      </c>
      <c r="AD92" s="74">
        <f t="shared" si="67"/>
        <v>0.53586365951841985</v>
      </c>
      <c r="AE92" s="73">
        <f t="shared" si="76"/>
        <v>11.758333333333333</v>
      </c>
      <c r="AF92" s="71">
        <f t="shared" si="68"/>
        <v>13.443439348612566</v>
      </c>
      <c r="AG92" s="71">
        <f t="shared" si="57"/>
        <v>0.72290424607929871</v>
      </c>
      <c r="AH92" s="71">
        <f t="shared" si="58"/>
        <v>2.6976410248068183</v>
      </c>
      <c r="AI92" s="74">
        <f t="shared" si="69"/>
        <v>3.4205452708861168</v>
      </c>
      <c r="AJ92" s="73">
        <f t="shared" si="70"/>
        <v>3.4000000000000004</v>
      </c>
      <c r="AK92" s="71">
        <f t="shared" si="59"/>
        <v>7.2289790614437859</v>
      </c>
      <c r="AL92" s="71">
        <f t="shared" si="60"/>
        <v>0.2090325530831707</v>
      </c>
      <c r="AM92" s="71">
        <f t="shared" si="71"/>
        <v>0</v>
      </c>
      <c r="AN92" s="188">
        <f t="shared" si="61"/>
        <v>0.2191336448598131</v>
      </c>
      <c r="AO92" s="74">
        <f t="shared" si="72"/>
        <v>0.42816619794298383</v>
      </c>
      <c r="AP92" s="73">
        <f t="shared" si="62"/>
        <v>0.34947629968592603</v>
      </c>
      <c r="AQ92" s="206">
        <f t="shared" si="63"/>
        <v>0.53586365951841985</v>
      </c>
      <c r="AR92" s="206">
        <f t="shared" si="64"/>
        <v>3.4954779453456601</v>
      </c>
      <c r="AS92" s="71">
        <f t="shared" si="65"/>
        <v>0.16</v>
      </c>
      <c r="AT92" s="74">
        <f t="shared" si="66"/>
        <v>3.96E-5</v>
      </c>
      <c r="AU92" s="73">
        <f t="shared" si="73"/>
        <v>8.9254326328975271</v>
      </c>
      <c r="AV92" s="71">
        <f t="shared" si="74"/>
        <v>181.9</v>
      </c>
      <c r="AW92" s="74">
        <f t="shared" si="75"/>
        <v>95.322723753459044</v>
      </c>
    </row>
    <row r="93" spans="17:49" x14ac:dyDescent="0.25">
      <c r="Q93">
        <v>86</v>
      </c>
      <c r="R93" s="73">
        <f t="shared" si="49"/>
        <v>53.5</v>
      </c>
      <c r="S93" s="71">
        <f t="shared" si="50"/>
        <v>3.44</v>
      </c>
      <c r="T93" s="71">
        <f t="shared" si="51"/>
        <v>12</v>
      </c>
      <c r="U93" s="74">
        <f t="shared" si="52"/>
        <v>15.336666666666666</v>
      </c>
      <c r="V93" s="73">
        <f>IF(Variable_Management!$B$20=3,2,IF((S93*R93/T93)&lt;((T93*(1-(T93/R93)))/(2*Lm*Fsw)),1,2))</f>
        <v>2</v>
      </c>
      <c r="W93" s="71">
        <f t="shared" si="53"/>
        <v>0.77570093457943923</v>
      </c>
      <c r="X93" s="74">
        <f t="shared" si="54"/>
        <v>0.22429906542056077</v>
      </c>
      <c r="Y93" s="73">
        <f t="shared" si="55"/>
        <v>6.2056074766355138</v>
      </c>
      <c r="Z93" s="71">
        <f t="shared" si="77"/>
        <v>18.439470404984423</v>
      </c>
      <c r="AA93" s="71">
        <f t="shared" si="78"/>
        <v>15.440935036150412</v>
      </c>
      <c r="AB93" s="71">
        <v>0</v>
      </c>
      <c r="AC93" s="71">
        <f t="shared" si="56"/>
        <v>0.54837169201841984</v>
      </c>
      <c r="AD93" s="74">
        <f t="shared" si="67"/>
        <v>0.54837169201841984</v>
      </c>
      <c r="AE93" s="73">
        <f t="shared" si="76"/>
        <v>11.896666666666667</v>
      </c>
      <c r="AF93" s="71">
        <f t="shared" si="68"/>
        <v>13.59943147781644</v>
      </c>
      <c r="AG93" s="71">
        <f t="shared" si="57"/>
        <v>0.73977814607929848</v>
      </c>
      <c r="AH93" s="71">
        <f t="shared" si="58"/>
        <v>2.7293779780398397</v>
      </c>
      <c r="AI93" s="74">
        <f t="shared" si="69"/>
        <v>3.469156124119138</v>
      </c>
      <c r="AJ93" s="73">
        <f t="shared" si="70"/>
        <v>3.4400000000000004</v>
      </c>
      <c r="AK93" s="71">
        <f t="shared" si="59"/>
        <v>7.3128611548963978</v>
      </c>
      <c r="AL93" s="71">
        <f t="shared" si="60"/>
        <v>0.2139117530831707</v>
      </c>
      <c r="AM93" s="71">
        <f t="shared" si="71"/>
        <v>0</v>
      </c>
      <c r="AN93" s="188">
        <f t="shared" si="61"/>
        <v>0.22127364485981307</v>
      </c>
      <c r="AO93" s="74">
        <f t="shared" si="72"/>
        <v>0.43518539794298378</v>
      </c>
      <c r="AP93" s="73">
        <f t="shared" si="62"/>
        <v>0.35763371218592599</v>
      </c>
      <c r="AQ93" s="206">
        <f t="shared" si="63"/>
        <v>0.54837169201841984</v>
      </c>
      <c r="AR93" s="206">
        <f t="shared" si="64"/>
        <v>3.4954779453456601</v>
      </c>
      <c r="AS93" s="71">
        <f t="shared" si="65"/>
        <v>0.16</v>
      </c>
      <c r="AT93" s="74">
        <f t="shared" si="66"/>
        <v>3.96E-5</v>
      </c>
      <c r="AU93" s="73">
        <f t="shared" si="73"/>
        <v>9.0142361636305477</v>
      </c>
      <c r="AV93" s="71">
        <f t="shared" si="74"/>
        <v>184.04</v>
      </c>
      <c r="AW93" s="74">
        <f t="shared" si="75"/>
        <v>95.330723457427695</v>
      </c>
    </row>
    <row r="94" spans="17:49" x14ac:dyDescent="0.25">
      <c r="Q94">
        <v>87</v>
      </c>
      <c r="R94" s="73">
        <f t="shared" si="49"/>
        <v>53.5</v>
      </c>
      <c r="S94" s="71">
        <f t="shared" si="50"/>
        <v>3.48</v>
      </c>
      <c r="T94" s="71">
        <f t="shared" si="51"/>
        <v>12</v>
      </c>
      <c r="U94" s="74">
        <f t="shared" si="52"/>
        <v>15.515000000000001</v>
      </c>
      <c r="V94" s="73">
        <f>IF(Variable_Management!$B$20=3,2,IF((S94*R94/T94)&lt;((T94*(1-(T94/R94)))/(2*Lm*Fsw)),1,2))</f>
        <v>2</v>
      </c>
      <c r="W94" s="71">
        <f t="shared" si="53"/>
        <v>0.77570093457943923</v>
      </c>
      <c r="X94" s="74">
        <f t="shared" si="54"/>
        <v>0.22429906542056077</v>
      </c>
      <c r="Y94" s="73">
        <f t="shared" si="55"/>
        <v>6.2056074766355138</v>
      </c>
      <c r="Z94" s="71">
        <f t="shared" si="77"/>
        <v>18.617803738317757</v>
      </c>
      <c r="AA94" s="71">
        <f t="shared" si="78"/>
        <v>15.618077837754967</v>
      </c>
      <c r="AB94" s="71">
        <v>0</v>
      </c>
      <c r="AC94" s="71">
        <f t="shared" si="56"/>
        <v>0.56102601729619761</v>
      </c>
      <c r="AD94" s="74">
        <f t="shared" si="67"/>
        <v>0.56102601729619761</v>
      </c>
      <c r="AE94" s="73">
        <f t="shared" si="76"/>
        <v>12.035</v>
      </c>
      <c r="AF94" s="71">
        <f t="shared" si="68"/>
        <v>13.75544802646259</v>
      </c>
      <c r="AG94" s="71">
        <f t="shared" si="57"/>
        <v>0.75684940163485426</v>
      </c>
      <c r="AH94" s="71">
        <f t="shared" si="58"/>
        <v>2.7611149312728611</v>
      </c>
      <c r="AI94" s="74">
        <f t="shared" si="69"/>
        <v>3.5179643329077153</v>
      </c>
      <c r="AJ94" s="73">
        <f t="shared" si="70"/>
        <v>3.4800000000000004</v>
      </c>
      <c r="AK94" s="71">
        <f t="shared" si="59"/>
        <v>7.3967563794854945</v>
      </c>
      <c r="AL94" s="71">
        <f t="shared" si="60"/>
        <v>0.21884801974983745</v>
      </c>
      <c r="AM94" s="71">
        <f t="shared" si="71"/>
        <v>0</v>
      </c>
      <c r="AN94" s="188">
        <f t="shared" si="61"/>
        <v>0.2234136448598131</v>
      </c>
      <c r="AO94" s="74">
        <f t="shared" si="72"/>
        <v>0.44226166460965055</v>
      </c>
      <c r="AP94" s="73">
        <f t="shared" si="62"/>
        <v>0.36588653301925927</v>
      </c>
      <c r="AQ94" s="206">
        <f t="shared" si="63"/>
        <v>0.56102601729619761</v>
      </c>
      <c r="AR94" s="206">
        <f t="shared" si="64"/>
        <v>3.4954779453456601</v>
      </c>
      <c r="AS94" s="71">
        <f t="shared" si="65"/>
        <v>0.16</v>
      </c>
      <c r="AT94" s="74">
        <f t="shared" si="66"/>
        <v>3.96E-5</v>
      </c>
      <c r="AU94" s="73">
        <f t="shared" si="73"/>
        <v>9.1036821104746792</v>
      </c>
      <c r="AV94" s="71">
        <f t="shared" si="74"/>
        <v>186.18</v>
      </c>
      <c r="AW94" s="74">
        <f t="shared" si="75"/>
        <v>95.338226926034409</v>
      </c>
    </row>
    <row r="95" spans="17:49" x14ac:dyDescent="0.25">
      <c r="Q95">
        <v>88</v>
      </c>
      <c r="R95" s="73">
        <f t="shared" si="49"/>
        <v>53.5</v>
      </c>
      <c r="S95" s="71">
        <f t="shared" si="50"/>
        <v>3.52</v>
      </c>
      <c r="T95" s="71">
        <f t="shared" si="51"/>
        <v>12</v>
      </c>
      <c r="U95" s="74">
        <f t="shared" si="52"/>
        <v>15.693333333333333</v>
      </c>
      <c r="V95" s="73">
        <f>IF(Variable_Management!$B$20=3,2,IF((S95*R95/T95)&lt;((T95*(1-(T95/R95)))/(2*Lm*Fsw)),1,2))</f>
        <v>2</v>
      </c>
      <c r="W95" s="71">
        <f t="shared" si="53"/>
        <v>0.77570093457943923</v>
      </c>
      <c r="X95" s="74">
        <f t="shared" si="54"/>
        <v>0.22429906542056077</v>
      </c>
      <c r="Y95" s="73">
        <f t="shared" si="55"/>
        <v>6.2056074766355138</v>
      </c>
      <c r="Z95" s="71">
        <f t="shared" si="77"/>
        <v>18.796137071651088</v>
      </c>
      <c r="AA95" s="71">
        <f t="shared" si="78"/>
        <v>15.795247432607189</v>
      </c>
      <c r="AB95" s="71">
        <v>0</v>
      </c>
      <c r="AC95" s="71">
        <f t="shared" si="56"/>
        <v>0.57382663535175316</v>
      </c>
      <c r="AD95" s="74">
        <f t="shared" si="67"/>
        <v>0.57382663535175316</v>
      </c>
      <c r="AE95" s="73">
        <f t="shared" si="76"/>
        <v>12.173333333333334</v>
      </c>
      <c r="AF95" s="71">
        <f t="shared" si="68"/>
        <v>13.911488172963066</v>
      </c>
      <c r="AG95" s="71">
        <f t="shared" si="57"/>
        <v>0.77411801274596514</v>
      </c>
      <c r="AH95" s="71">
        <f t="shared" si="58"/>
        <v>2.792851884505883</v>
      </c>
      <c r="AI95" s="74">
        <f t="shared" si="69"/>
        <v>3.5669698972518482</v>
      </c>
      <c r="AJ95" s="73">
        <f t="shared" si="70"/>
        <v>3.5200000000000005</v>
      </c>
      <c r="AK95" s="71">
        <f t="shared" si="59"/>
        <v>7.480664293416238</v>
      </c>
      <c r="AL95" s="71">
        <f t="shared" si="60"/>
        <v>0.22384135308317066</v>
      </c>
      <c r="AM95" s="71">
        <f t="shared" si="71"/>
        <v>0</v>
      </c>
      <c r="AN95" s="188">
        <f t="shared" si="61"/>
        <v>0.22555364485981308</v>
      </c>
      <c r="AO95" s="74">
        <f t="shared" si="72"/>
        <v>0.44939499794298376</v>
      </c>
      <c r="AP95" s="73">
        <f t="shared" si="62"/>
        <v>0.374234762185926</v>
      </c>
      <c r="AQ95" s="206">
        <f t="shared" si="63"/>
        <v>0.57382663535175316</v>
      </c>
      <c r="AR95" s="206">
        <f t="shared" si="64"/>
        <v>3.4954779453456601</v>
      </c>
      <c r="AS95" s="71">
        <f t="shared" si="65"/>
        <v>0.16</v>
      </c>
      <c r="AT95" s="74">
        <f t="shared" si="66"/>
        <v>3.96E-5</v>
      </c>
      <c r="AU95" s="73">
        <f t="shared" si="73"/>
        <v>9.1937704734299235</v>
      </c>
      <c r="AV95" s="71">
        <f t="shared" si="74"/>
        <v>188.32</v>
      </c>
      <c r="AW95" s="74">
        <f t="shared" si="75"/>
        <v>95.345250889903539</v>
      </c>
    </row>
    <row r="96" spans="17:49" x14ac:dyDescent="0.25">
      <c r="Q96">
        <v>89</v>
      </c>
      <c r="R96" s="73">
        <f t="shared" si="49"/>
        <v>53.5</v>
      </c>
      <c r="S96" s="71">
        <f t="shared" si="50"/>
        <v>3.56</v>
      </c>
      <c r="T96" s="71">
        <f t="shared" si="51"/>
        <v>12</v>
      </c>
      <c r="U96" s="74">
        <f t="shared" si="52"/>
        <v>15.871666666666668</v>
      </c>
      <c r="V96" s="73">
        <f>IF(Variable_Management!$B$20=3,2,IF((S96*R96/T96)&lt;((T96*(1-(T96/R96)))/(2*Lm*Fsw)),1,2))</f>
        <v>2</v>
      </c>
      <c r="W96" s="71">
        <f t="shared" si="53"/>
        <v>0.77570093457943923</v>
      </c>
      <c r="X96" s="74">
        <f t="shared" si="54"/>
        <v>0.22429906542056077</v>
      </c>
      <c r="Y96" s="73">
        <f t="shared" si="55"/>
        <v>6.2056074766355138</v>
      </c>
      <c r="Z96" s="71">
        <f t="shared" si="77"/>
        <v>18.974470404984423</v>
      </c>
      <c r="AA96" s="71">
        <f t="shared" si="78"/>
        <v>15.972442929118598</v>
      </c>
      <c r="AB96" s="71">
        <v>0</v>
      </c>
      <c r="AC96" s="71">
        <f t="shared" si="56"/>
        <v>0.58677354618508659</v>
      </c>
      <c r="AD96" s="74">
        <f t="shared" si="67"/>
        <v>0.58677354618508659</v>
      </c>
      <c r="AE96" s="73">
        <f t="shared" si="76"/>
        <v>12.311666666666667</v>
      </c>
      <c r="AF96" s="71">
        <f t="shared" si="68"/>
        <v>14.067551132061258</v>
      </c>
      <c r="AG96" s="71">
        <f t="shared" si="57"/>
        <v>0.79158397941263192</v>
      </c>
      <c r="AH96" s="71">
        <f t="shared" si="58"/>
        <v>2.8245888377389043</v>
      </c>
      <c r="AI96" s="74">
        <f t="shared" si="69"/>
        <v>3.6161728171515364</v>
      </c>
      <c r="AJ96" s="73">
        <f t="shared" si="70"/>
        <v>3.5600000000000005</v>
      </c>
      <c r="AK96" s="71">
        <f t="shared" si="59"/>
        <v>7.5645844744303483</v>
      </c>
      <c r="AL96" s="71">
        <f t="shared" si="60"/>
        <v>0.22889175308317067</v>
      </c>
      <c r="AM96" s="71">
        <f t="shared" si="71"/>
        <v>0</v>
      </c>
      <c r="AN96" s="188">
        <f t="shared" si="61"/>
        <v>0.22769364485981308</v>
      </c>
      <c r="AO96" s="74">
        <f t="shared" si="72"/>
        <v>0.45658539794298375</v>
      </c>
      <c r="AP96" s="73">
        <f t="shared" si="62"/>
        <v>0.3826783996859261</v>
      </c>
      <c r="AQ96" s="206">
        <f t="shared" si="63"/>
        <v>0.58677354618508659</v>
      </c>
      <c r="AR96" s="206">
        <f t="shared" si="64"/>
        <v>3.4954779453456601</v>
      </c>
      <c r="AS96" s="71">
        <f t="shared" si="65"/>
        <v>0.16</v>
      </c>
      <c r="AT96" s="74">
        <f t="shared" si="66"/>
        <v>3.96E-5</v>
      </c>
      <c r="AU96" s="73">
        <f t="shared" si="73"/>
        <v>9.2845012524962787</v>
      </c>
      <c r="AV96" s="71">
        <f t="shared" si="74"/>
        <v>190.46</v>
      </c>
      <c r="AW96" s="74">
        <f t="shared" si="75"/>
        <v>95.351811341850265</v>
      </c>
    </row>
    <row r="97" spans="17:49" x14ac:dyDescent="0.25">
      <c r="Q97">
        <v>90</v>
      </c>
      <c r="R97" s="73">
        <f t="shared" si="49"/>
        <v>53.5</v>
      </c>
      <c r="S97" s="71">
        <f t="shared" si="50"/>
        <v>3.6</v>
      </c>
      <c r="T97" s="71">
        <f t="shared" si="51"/>
        <v>12</v>
      </c>
      <c r="U97" s="74">
        <f t="shared" si="52"/>
        <v>16.05</v>
      </c>
      <c r="V97" s="73">
        <f>IF(Variable_Management!$B$20=3,2,IF((S97*R97/T97)&lt;((T97*(1-(T97/R97)))/(2*Lm*Fsw)),1,2))</f>
        <v>2</v>
      </c>
      <c r="W97" s="71">
        <f t="shared" si="53"/>
        <v>0.77570093457943923</v>
      </c>
      <c r="X97" s="74">
        <f t="shared" si="54"/>
        <v>0.22429906542056077</v>
      </c>
      <c r="Y97" s="73">
        <f t="shared" si="55"/>
        <v>6.2056074766355138</v>
      </c>
      <c r="Z97" s="71">
        <f t="shared" si="77"/>
        <v>19.152803738317758</v>
      </c>
      <c r="AA97" s="71">
        <f t="shared" si="78"/>
        <v>16.149663474703516</v>
      </c>
      <c r="AB97" s="71">
        <v>0</v>
      </c>
      <c r="AC97" s="71">
        <f t="shared" si="56"/>
        <v>0.59986674979619747</v>
      </c>
      <c r="AD97" s="74">
        <f t="shared" si="67"/>
        <v>0.59986674979619747</v>
      </c>
      <c r="AE97" s="73">
        <f t="shared" si="76"/>
        <v>12.45</v>
      </c>
      <c r="AF97" s="71">
        <f t="shared" si="68"/>
        <v>14.22363615285183</v>
      </c>
      <c r="AG97" s="71">
        <f t="shared" si="57"/>
        <v>0.80924730163485437</v>
      </c>
      <c r="AH97" s="71">
        <f t="shared" si="58"/>
        <v>2.8563257909719257</v>
      </c>
      <c r="AI97" s="74">
        <f t="shared" si="69"/>
        <v>3.6655730926067802</v>
      </c>
      <c r="AJ97" s="73">
        <f t="shared" si="70"/>
        <v>3.6000000000000005</v>
      </c>
      <c r="AK97" s="71">
        <f t="shared" si="59"/>
        <v>7.6485165187413537</v>
      </c>
      <c r="AL97" s="71">
        <f t="shared" si="60"/>
        <v>0.23399921974983745</v>
      </c>
      <c r="AM97" s="71">
        <f t="shared" si="71"/>
        <v>0</v>
      </c>
      <c r="AN97" s="188">
        <f t="shared" si="61"/>
        <v>0.22983364485981309</v>
      </c>
      <c r="AO97" s="74">
        <f t="shared" si="72"/>
        <v>0.46383286460965056</v>
      </c>
      <c r="AP97" s="73">
        <f t="shared" si="62"/>
        <v>0.39121744551925924</v>
      </c>
      <c r="AQ97" s="206">
        <f t="shared" si="63"/>
        <v>0.59986674979619747</v>
      </c>
      <c r="AR97" s="206">
        <f t="shared" si="64"/>
        <v>3.4954779453456601</v>
      </c>
      <c r="AS97" s="71">
        <f t="shared" si="65"/>
        <v>0.16</v>
      </c>
      <c r="AT97" s="74">
        <f t="shared" si="66"/>
        <v>3.96E-5</v>
      </c>
      <c r="AU97" s="73">
        <f t="shared" si="73"/>
        <v>9.3758744476737448</v>
      </c>
      <c r="AV97" s="71">
        <f t="shared" si="74"/>
        <v>192.6</v>
      </c>
      <c r="AW97" s="74">
        <f t="shared" si="75"/>
        <v>95.357923577103875</v>
      </c>
    </row>
    <row r="98" spans="17:49" x14ac:dyDescent="0.25">
      <c r="Q98">
        <v>91</v>
      </c>
      <c r="R98" s="73">
        <f t="shared" si="49"/>
        <v>53.5</v>
      </c>
      <c r="S98" s="71">
        <f t="shared" si="50"/>
        <v>3.64</v>
      </c>
      <c r="T98" s="71">
        <f t="shared" si="51"/>
        <v>12</v>
      </c>
      <c r="U98" s="74">
        <f t="shared" si="52"/>
        <v>16.228333333333335</v>
      </c>
      <c r="V98" s="73">
        <f>IF(Variable_Management!$B$20=3,2,IF((S98*R98/T98)&lt;((T98*(1-(T98/R98)))/(2*Lm*Fsw)),1,2))</f>
        <v>2</v>
      </c>
      <c r="W98" s="71">
        <f t="shared" si="53"/>
        <v>0.77570093457943923</v>
      </c>
      <c r="X98" s="74">
        <f t="shared" si="54"/>
        <v>0.22429906542056077</v>
      </c>
      <c r="Y98" s="73">
        <f t="shared" si="55"/>
        <v>6.2056074766355138</v>
      </c>
      <c r="Z98" s="71">
        <f t="shared" si="77"/>
        <v>19.331137071651092</v>
      </c>
      <c r="AA98" s="71">
        <f t="shared" si="78"/>
        <v>16.326908253675914</v>
      </c>
      <c r="AB98" s="71">
        <v>0</v>
      </c>
      <c r="AC98" s="71">
        <f t="shared" si="56"/>
        <v>0.61310624618508658</v>
      </c>
      <c r="AD98" s="74">
        <f t="shared" si="67"/>
        <v>0.61310624618508658</v>
      </c>
      <c r="AE98" s="73">
        <f t="shared" si="76"/>
        <v>12.588333333333335</v>
      </c>
      <c r="AF98" s="71">
        <f t="shared" si="68"/>
        <v>14.37974251692839</v>
      </c>
      <c r="AG98" s="71">
        <f t="shared" si="57"/>
        <v>0.82710797941263214</v>
      </c>
      <c r="AH98" s="71">
        <f t="shared" si="58"/>
        <v>2.8880627442049471</v>
      </c>
      <c r="AI98" s="74">
        <f t="shared" si="69"/>
        <v>3.7151707236175793</v>
      </c>
      <c r="AJ98" s="73">
        <f t="shared" si="70"/>
        <v>3.640000000000001</v>
      </c>
      <c r="AK98" s="71">
        <f t="shared" si="59"/>
        <v>7.7324600400385322</v>
      </c>
      <c r="AL98" s="71">
        <f t="shared" si="60"/>
        <v>0.23916375308317081</v>
      </c>
      <c r="AM98" s="71">
        <f t="shared" si="71"/>
        <v>0</v>
      </c>
      <c r="AN98" s="188">
        <f t="shared" si="61"/>
        <v>0.23197364485981312</v>
      </c>
      <c r="AO98" s="74">
        <f t="shared" si="72"/>
        <v>0.47113739794298393</v>
      </c>
      <c r="AP98" s="73">
        <f t="shared" si="62"/>
        <v>0.39985189968592605</v>
      </c>
      <c r="AQ98" s="206">
        <f t="shared" si="63"/>
        <v>0.61310624618508658</v>
      </c>
      <c r="AR98" s="206">
        <f t="shared" si="64"/>
        <v>3.4954779453456601</v>
      </c>
      <c r="AS98" s="71">
        <f t="shared" si="65"/>
        <v>0.16</v>
      </c>
      <c r="AT98" s="74">
        <f t="shared" si="66"/>
        <v>3.96E-5</v>
      </c>
      <c r="AU98" s="73">
        <f t="shared" si="73"/>
        <v>9.4678900589623236</v>
      </c>
      <c r="AV98" s="71">
        <f t="shared" si="74"/>
        <v>194.74</v>
      </c>
      <c r="AW98" s="74">
        <f t="shared" si="75"/>
        <v>95.363602230928208</v>
      </c>
    </row>
    <row r="99" spans="17:49" x14ac:dyDescent="0.25">
      <c r="Q99">
        <v>92</v>
      </c>
      <c r="R99" s="73">
        <f t="shared" si="49"/>
        <v>53.5</v>
      </c>
      <c r="S99" s="71">
        <f t="shared" si="50"/>
        <v>3.68</v>
      </c>
      <c r="T99" s="71">
        <f t="shared" si="51"/>
        <v>12</v>
      </c>
      <c r="U99" s="74">
        <f t="shared" si="52"/>
        <v>16.406666666666666</v>
      </c>
      <c r="V99" s="73">
        <f>IF(Variable_Management!$B$20=3,2,IF((S99*R99/T99)&lt;((T99*(1-(T99/R99)))/(2*Lm*Fsw)),1,2))</f>
        <v>2</v>
      </c>
      <c r="W99" s="71">
        <f t="shared" si="53"/>
        <v>0.77570093457943923</v>
      </c>
      <c r="X99" s="74">
        <f t="shared" si="54"/>
        <v>0.22429906542056077</v>
      </c>
      <c r="Y99" s="73">
        <f t="shared" si="55"/>
        <v>6.2056074766355138</v>
      </c>
      <c r="Z99" s="71">
        <f t="shared" si="77"/>
        <v>19.509470404984423</v>
      </c>
      <c r="AA99" s="71">
        <f t="shared" si="78"/>
        <v>16.504176485280446</v>
      </c>
      <c r="AB99" s="71">
        <v>0</v>
      </c>
      <c r="AC99" s="71">
        <f t="shared" si="56"/>
        <v>0.62649203535175324</v>
      </c>
      <c r="AD99" s="74">
        <f t="shared" si="67"/>
        <v>0.62649203535175324</v>
      </c>
      <c r="AE99" s="73">
        <f t="shared" si="76"/>
        <v>12.726666666666667</v>
      </c>
      <c r="AF99" s="71">
        <f t="shared" si="68"/>
        <v>14.535869536649374</v>
      </c>
      <c r="AG99" s="71">
        <f t="shared" si="57"/>
        <v>0.84516601274596515</v>
      </c>
      <c r="AH99" s="71">
        <f t="shared" si="58"/>
        <v>2.9197996974379681</v>
      </c>
      <c r="AI99" s="74">
        <f t="shared" si="69"/>
        <v>3.7649657101839331</v>
      </c>
      <c r="AJ99" s="73">
        <f t="shared" si="70"/>
        <v>3.68</v>
      </c>
      <c r="AK99" s="71">
        <f t="shared" si="59"/>
        <v>7.816414668554418</v>
      </c>
      <c r="AL99" s="71">
        <f t="shared" si="60"/>
        <v>0.24438535308317069</v>
      </c>
      <c r="AM99" s="71">
        <f t="shared" si="71"/>
        <v>0</v>
      </c>
      <c r="AN99" s="188">
        <f t="shared" si="61"/>
        <v>0.23411364485981309</v>
      </c>
      <c r="AO99" s="74">
        <f t="shared" si="72"/>
        <v>0.47849899794298378</v>
      </c>
      <c r="AP99" s="73">
        <f t="shared" si="62"/>
        <v>0.40858176218592607</v>
      </c>
      <c r="AQ99" s="206">
        <f t="shared" si="63"/>
        <v>0.62649203535175324</v>
      </c>
      <c r="AR99" s="206">
        <f t="shared" si="64"/>
        <v>3.4954779453456601</v>
      </c>
      <c r="AS99" s="71">
        <f t="shared" si="65"/>
        <v>0.16</v>
      </c>
      <c r="AT99" s="74">
        <f t="shared" si="66"/>
        <v>3.96E-5</v>
      </c>
      <c r="AU99" s="73">
        <f t="shared" si="73"/>
        <v>9.5605480863620098</v>
      </c>
      <c r="AV99" s="71">
        <f t="shared" si="74"/>
        <v>196.88</v>
      </c>
      <c r="AW99" s="74">
        <f t="shared" si="75"/>
        <v>95.368861313833335</v>
      </c>
    </row>
    <row r="100" spans="17:49" x14ac:dyDescent="0.25">
      <c r="Q100">
        <v>93</v>
      </c>
      <c r="R100" s="73">
        <f t="shared" si="49"/>
        <v>53.5</v>
      </c>
      <c r="S100" s="71">
        <f t="shared" si="50"/>
        <v>3.72</v>
      </c>
      <c r="T100" s="71">
        <f t="shared" si="51"/>
        <v>12</v>
      </c>
      <c r="U100" s="74">
        <f t="shared" si="52"/>
        <v>16.585000000000001</v>
      </c>
      <c r="V100" s="73">
        <f>IF(Variable_Management!$B$20=3,2,IF((S100*R100/T100)&lt;((T100*(1-(T100/R100)))/(2*Lm*Fsw)),1,2))</f>
        <v>2</v>
      </c>
      <c r="W100" s="71">
        <f t="shared" si="53"/>
        <v>0.77570093457943923</v>
      </c>
      <c r="X100" s="74">
        <f t="shared" si="54"/>
        <v>0.22429906542056077</v>
      </c>
      <c r="Y100" s="73">
        <f t="shared" si="55"/>
        <v>6.2056074766355138</v>
      </c>
      <c r="Z100" s="71">
        <f t="shared" si="77"/>
        <v>19.687803738317758</v>
      </c>
      <c r="AA100" s="71">
        <f t="shared" si="78"/>
        <v>16.681467421847902</v>
      </c>
      <c r="AB100" s="71">
        <v>0</v>
      </c>
      <c r="AC100" s="71">
        <f t="shared" si="56"/>
        <v>0.64002411729619757</v>
      </c>
      <c r="AD100" s="74">
        <f t="shared" si="67"/>
        <v>0.64002411729619757</v>
      </c>
      <c r="AE100" s="73">
        <f t="shared" si="76"/>
        <v>12.865</v>
      </c>
      <c r="AF100" s="71">
        <f t="shared" si="68"/>
        <v>14.69201655351346</v>
      </c>
      <c r="AG100" s="71">
        <f t="shared" si="57"/>
        <v>0.86342140163485415</v>
      </c>
      <c r="AH100" s="71">
        <f t="shared" si="58"/>
        <v>2.9515366506709895</v>
      </c>
      <c r="AI100" s="74">
        <f t="shared" si="69"/>
        <v>3.8149580523058435</v>
      </c>
      <c r="AJ100" s="73">
        <f t="shared" si="70"/>
        <v>3.7200000000000006</v>
      </c>
      <c r="AK100" s="71">
        <f t="shared" si="59"/>
        <v>7.9003800501912149</v>
      </c>
      <c r="AL100" s="71">
        <f t="shared" si="60"/>
        <v>0.24966401974983737</v>
      </c>
      <c r="AM100" s="71">
        <f t="shared" si="71"/>
        <v>0</v>
      </c>
      <c r="AN100" s="188">
        <f t="shared" si="61"/>
        <v>0.23625364485981309</v>
      </c>
      <c r="AO100" s="74">
        <f t="shared" si="72"/>
        <v>0.48591766460965047</v>
      </c>
      <c r="AP100" s="73">
        <f t="shared" si="62"/>
        <v>0.4174070330192593</v>
      </c>
      <c r="AQ100" s="206">
        <f t="shared" si="63"/>
        <v>0.64002411729619757</v>
      </c>
      <c r="AR100" s="206">
        <f t="shared" si="64"/>
        <v>3.4954779453456601</v>
      </c>
      <c r="AS100" s="71">
        <f t="shared" si="65"/>
        <v>0.16</v>
      </c>
      <c r="AT100" s="74">
        <f t="shared" si="66"/>
        <v>3.96E-5</v>
      </c>
      <c r="AU100" s="73">
        <f t="shared" si="73"/>
        <v>9.6538485298728087</v>
      </c>
      <c r="AV100" s="71">
        <f t="shared" si="74"/>
        <v>199.02</v>
      </c>
      <c r="AW100" s="74">
        <f t="shared" si="75"/>
        <v>95.373714244556709</v>
      </c>
    </row>
    <row r="101" spans="17:49" x14ac:dyDescent="0.25">
      <c r="Q101">
        <v>94</v>
      </c>
      <c r="R101" s="73">
        <f t="shared" si="49"/>
        <v>53.5</v>
      </c>
      <c r="S101" s="71">
        <f t="shared" si="50"/>
        <v>3.7600000000000002</v>
      </c>
      <c r="T101" s="71">
        <f t="shared" si="51"/>
        <v>12</v>
      </c>
      <c r="U101" s="74">
        <f t="shared" si="52"/>
        <v>16.763333333333335</v>
      </c>
      <c r="V101" s="73">
        <f>IF(Variable_Management!$B$20=3,2,IF((S101*R101/T101)&lt;((T101*(1-(T101/R101)))/(2*Lm*Fsw)),1,2))</f>
        <v>2</v>
      </c>
      <c r="W101" s="71">
        <f t="shared" si="53"/>
        <v>0.77570093457943923</v>
      </c>
      <c r="X101" s="74">
        <f t="shared" si="54"/>
        <v>0.22429906542056077</v>
      </c>
      <c r="Y101" s="73">
        <f t="shared" si="55"/>
        <v>6.2056074766355138</v>
      </c>
      <c r="Z101" s="71">
        <f t="shared" si="77"/>
        <v>19.866137071651092</v>
      </c>
      <c r="AA101" s="71">
        <f t="shared" si="78"/>
        <v>16.858780347065959</v>
      </c>
      <c r="AB101" s="71">
        <v>0</v>
      </c>
      <c r="AC101" s="71">
        <f t="shared" si="56"/>
        <v>0.65370249201842012</v>
      </c>
      <c r="AD101" s="74">
        <f t="shared" si="67"/>
        <v>0.65370249201842012</v>
      </c>
      <c r="AE101" s="73">
        <f t="shared" si="76"/>
        <v>13.003333333333334</v>
      </c>
      <c r="AF101" s="71">
        <f t="shared" si="68"/>
        <v>14.848182936636547</v>
      </c>
      <c r="AG101" s="71">
        <f t="shared" si="57"/>
        <v>0.88187414607929893</v>
      </c>
      <c r="AH101" s="71">
        <f t="shared" si="58"/>
        <v>2.9832736039040113</v>
      </c>
      <c r="AI101" s="74">
        <f t="shared" si="69"/>
        <v>3.8651477499833105</v>
      </c>
      <c r="AJ101" s="73">
        <f t="shared" si="70"/>
        <v>3.7600000000000007</v>
      </c>
      <c r="AK101" s="71">
        <f t="shared" si="59"/>
        <v>7.9843558457018116</v>
      </c>
      <c r="AL101" s="71">
        <f t="shared" si="60"/>
        <v>0.25499975308317074</v>
      </c>
      <c r="AM101" s="71">
        <f t="shared" si="71"/>
        <v>0</v>
      </c>
      <c r="AN101" s="188">
        <f t="shared" si="61"/>
        <v>0.23839364485981313</v>
      </c>
      <c r="AO101" s="74">
        <f t="shared" si="72"/>
        <v>0.49339339794298387</v>
      </c>
      <c r="AP101" s="73">
        <f t="shared" si="62"/>
        <v>0.42632771218592619</v>
      </c>
      <c r="AQ101" s="206">
        <f t="shared" si="63"/>
        <v>0.65370249201842012</v>
      </c>
      <c r="AR101" s="206">
        <f t="shared" si="64"/>
        <v>3.4954779453456601</v>
      </c>
      <c r="AS101" s="71">
        <f t="shared" si="65"/>
        <v>0.16</v>
      </c>
      <c r="AT101" s="74">
        <f t="shared" si="66"/>
        <v>3.96E-5</v>
      </c>
      <c r="AU101" s="73">
        <f t="shared" si="73"/>
        <v>9.7477913894947203</v>
      </c>
      <c r="AV101" s="71">
        <f t="shared" si="74"/>
        <v>201.16000000000003</v>
      </c>
      <c r="AW101" s="74">
        <f t="shared" si="75"/>
        <v>95.37817388097676</v>
      </c>
    </row>
    <row r="102" spans="17:49" x14ac:dyDescent="0.25">
      <c r="Q102">
        <v>95</v>
      </c>
      <c r="R102" s="73">
        <f t="shared" si="49"/>
        <v>53.5</v>
      </c>
      <c r="S102" s="71">
        <f t="shared" si="50"/>
        <v>3.8000000000000003</v>
      </c>
      <c r="T102" s="71">
        <f t="shared" si="51"/>
        <v>12</v>
      </c>
      <c r="U102" s="74">
        <f t="shared" si="52"/>
        <v>16.941666666666666</v>
      </c>
      <c r="V102" s="73">
        <f>IF(Variable_Management!$B$20=3,2,IF((S102*R102/T102)&lt;((T102*(1-(T102/R102)))/(2*Lm*Fsw)),1,2))</f>
        <v>2</v>
      </c>
      <c r="W102" s="71">
        <f t="shared" si="53"/>
        <v>0.77570093457943923</v>
      </c>
      <c r="X102" s="74">
        <f t="shared" si="54"/>
        <v>0.22429906542056077</v>
      </c>
      <c r="Y102" s="73">
        <f t="shared" si="55"/>
        <v>6.2056074766355138</v>
      </c>
      <c r="Z102" s="71">
        <f t="shared" si="77"/>
        <v>20.044470404984423</v>
      </c>
      <c r="AA102" s="71">
        <f t="shared" si="78"/>
        <v>17.036114574356951</v>
      </c>
      <c r="AB102" s="71">
        <v>0</v>
      </c>
      <c r="AC102" s="71">
        <f t="shared" si="56"/>
        <v>0.66752715951841979</v>
      </c>
      <c r="AD102" s="74">
        <f t="shared" si="67"/>
        <v>0.66752715951841979</v>
      </c>
      <c r="AE102" s="73">
        <f t="shared" si="76"/>
        <v>13.141666666666666</v>
      </c>
      <c r="AF102" s="71">
        <f t="shared" si="68"/>
        <v>15.004368081323006</v>
      </c>
      <c r="AG102" s="71">
        <f t="shared" si="57"/>
        <v>0.9005242460792986</v>
      </c>
      <c r="AH102" s="71">
        <f t="shared" si="58"/>
        <v>3.0150105571370323</v>
      </c>
      <c r="AI102" s="74">
        <f t="shared" si="69"/>
        <v>3.9155348032163309</v>
      </c>
      <c r="AJ102" s="73">
        <f t="shared" si="70"/>
        <v>3.8000000000000003</v>
      </c>
      <c r="AK102" s="71">
        <f t="shared" si="59"/>
        <v>8.0683417299215012</v>
      </c>
      <c r="AL102" s="71">
        <f t="shared" si="60"/>
        <v>0.26039255308317077</v>
      </c>
      <c r="AM102" s="71">
        <f t="shared" si="71"/>
        <v>0</v>
      </c>
      <c r="AN102" s="188">
        <f t="shared" si="61"/>
        <v>0.24053364485981307</v>
      </c>
      <c r="AO102" s="74">
        <f t="shared" si="72"/>
        <v>0.50092619794298388</v>
      </c>
      <c r="AP102" s="73">
        <f t="shared" si="62"/>
        <v>0.43534379968592596</v>
      </c>
      <c r="AQ102" s="206">
        <f t="shared" si="63"/>
        <v>0.66752715951841979</v>
      </c>
      <c r="AR102" s="206">
        <f t="shared" si="64"/>
        <v>3.4954779453456601</v>
      </c>
      <c r="AS102" s="71">
        <f t="shared" si="65"/>
        <v>0.16</v>
      </c>
      <c r="AT102" s="74">
        <f t="shared" si="66"/>
        <v>3.96E-5</v>
      </c>
      <c r="AU102" s="73">
        <f t="shared" si="73"/>
        <v>9.8423766652277394</v>
      </c>
      <c r="AV102" s="71">
        <f t="shared" si="74"/>
        <v>203.3</v>
      </c>
      <c r="AW102" s="74">
        <f t="shared" si="75"/>
        <v>95.382252549108685</v>
      </c>
    </row>
    <row r="103" spans="17:49" x14ac:dyDescent="0.25">
      <c r="Q103">
        <v>96</v>
      </c>
      <c r="R103" s="73">
        <f t="shared" si="49"/>
        <v>53.5</v>
      </c>
      <c r="S103" s="71">
        <f t="shared" ref="S103:S134" si="79">Q103*$O$12</f>
        <v>3.84</v>
      </c>
      <c r="T103" s="71">
        <f t="shared" si="51"/>
        <v>12</v>
      </c>
      <c r="U103" s="74">
        <f t="shared" ref="U103:U134" si="80">(R103*S103)/(T103*EFF_est)</f>
        <v>17.12</v>
      </c>
      <c r="V103" s="73">
        <f>IF(Variable_Management!$B$20=3,2,IF((S103*R103/T103)&lt;((T103*(1-(T103/R103)))/(2*Lm*Fsw)),1,2))</f>
        <v>2</v>
      </c>
      <c r="W103" s="71">
        <f t="shared" ref="W103:W134" si="81">CHOOSE(V103,SQRT((2*S103*Lm*Fsw*(R103-T103))/((T103)^2)),1-(T103/R103))</f>
        <v>0.77570093457943923</v>
      </c>
      <c r="X103" s="74">
        <f t="shared" ref="X103:X134" si="82">CHOOSE(V103,(Lm*Z103*Fsw)/(R103-T103),1-W103)</f>
        <v>0.22429906542056077</v>
      </c>
      <c r="Y103" s="73">
        <f t="shared" ref="Y103:Y134" si="83">(T103*W103)/(Lm*Fsw)</f>
        <v>6.2056074766355138</v>
      </c>
      <c r="Z103" s="71">
        <f t="shared" si="77"/>
        <v>20.222803738317758</v>
      </c>
      <c r="AA103" s="71">
        <f t="shared" si="78"/>
        <v>17.213469445355077</v>
      </c>
      <c r="AB103" s="71">
        <v>0</v>
      </c>
      <c r="AC103" s="71">
        <f t="shared" ref="AC103:AC134" si="84">(AA103^2)*Rdcr</f>
        <v>0.68149811979619745</v>
      </c>
      <c r="AD103" s="74">
        <f t="shared" si="67"/>
        <v>0.68149811979619745</v>
      </c>
      <c r="AE103" s="73">
        <f t="shared" si="76"/>
        <v>13.280000000000001</v>
      </c>
      <c r="AF103" s="71">
        <f t="shared" si="68"/>
        <v>15.160571407724499</v>
      </c>
      <c r="AG103" s="71">
        <f t="shared" ref="AG103:AG134" si="85">(AF103^2)*RDS_on</f>
        <v>0.91937170163485438</v>
      </c>
      <c r="AH103" s="71">
        <f t="shared" ref="AH103:AH134" si="86">((R103*U103)/2)*Fsw*(tr_sw+tf_sw)</f>
        <v>3.0467475103700541</v>
      </c>
      <c r="AI103" s="74">
        <f t="shared" si="69"/>
        <v>3.9661192120049087</v>
      </c>
      <c r="AJ103" s="73">
        <f t="shared" si="70"/>
        <v>3.8400000000000007</v>
      </c>
      <c r="AK103" s="71">
        <f t="shared" ref="AK103:AK134" si="87">CHOOSE(V103,Z103*SQRT(X103/3),SQRT(X103*((Z103^2)+((Y103^2)/3)-(Y103*Z103))))</f>
        <v>8.1523373910467765</v>
      </c>
      <c r="AL103" s="71">
        <f t="shared" ref="AL103:AL134" si="88">(AK103^2)*RDS_on_HS</f>
        <v>0.26584241974983747</v>
      </c>
      <c r="AM103" s="71">
        <f t="shared" si="71"/>
        <v>0</v>
      </c>
      <c r="AN103" s="188">
        <f t="shared" ref="AN103:AN134" si="89">Vd_rect*t_dead*Fsw*Z103</f>
        <v>0.2426736448598131</v>
      </c>
      <c r="AO103" s="74">
        <f t="shared" si="72"/>
        <v>0.5085160646096506</v>
      </c>
      <c r="AP103" s="73">
        <f t="shared" ref="AP103:AP134" si="90">(AA103^2)*R_cs</f>
        <v>0.44445529551925922</v>
      </c>
      <c r="AQ103" s="206">
        <f t="shared" ref="AQ103:AQ134" si="91">Rdcr*AA103^2</f>
        <v>0.68149811979619745</v>
      </c>
      <c r="AR103" s="206">
        <f t="shared" ref="AR103:AR134" si="92">ABS(7.759*10^-3*Fsw^0.9458*(0.00787*Y103)^2.304)</f>
        <v>3.4954779453456601</v>
      </c>
      <c r="AS103" s="71">
        <f t="shared" ref="AS103:AS134" si="93">(Qg_tot+Qg_tot_HS)*Vcc*Fsw</f>
        <v>0.16</v>
      </c>
      <c r="AT103" s="74">
        <f t="shared" ref="AT103:AT134" si="94">IQ*T103</f>
        <v>3.96E-5</v>
      </c>
      <c r="AU103" s="73">
        <f t="shared" si="73"/>
        <v>9.9376043570718728</v>
      </c>
      <c r="AV103" s="71">
        <f t="shared" si="74"/>
        <v>205.44</v>
      </c>
      <c r="AW103" s="74">
        <f t="shared" si="75"/>
        <v>95.385962070319792</v>
      </c>
    </row>
    <row r="104" spans="17:49" x14ac:dyDescent="0.25">
      <c r="Q104">
        <v>97</v>
      </c>
      <c r="R104" s="73">
        <f t="shared" si="49"/>
        <v>53.5</v>
      </c>
      <c r="S104" s="71">
        <f t="shared" si="79"/>
        <v>3.88</v>
      </c>
      <c r="T104" s="71">
        <f t="shared" si="51"/>
        <v>12</v>
      </c>
      <c r="U104" s="74">
        <f t="shared" si="80"/>
        <v>17.298333333333332</v>
      </c>
      <c r="V104" s="73">
        <f>IF(Variable_Management!$B$20=3,2,IF((S104*R104/T104)&lt;((T104*(1-(T104/R104)))/(2*Lm*Fsw)),1,2))</f>
        <v>2</v>
      </c>
      <c r="W104" s="71">
        <f t="shared" si="81"/>
        <v>0.77570093457943923</v>
      </c>
      <c r="X104" s="74">
        <f t="shared" si="82"/>
        <v>0.22429906542056077</v>
      </c>
      <c r="Y104" s="73">
        <f t="shared" si="83"/>
        <v>6.2056074766355138</v>
      </c>
      <c r="Z104" s="71">
        <f t="shared" si="77"/>
        <v>20.401137071651089</v>
      </c>
      <c r="AA104" s="71">
        <f t="shared" si="78"/>
        <v>17.390844328475943</v>
      </c>
      <c r="AB104" s="71">
        <v>0</v>
      </c>
      <c r="AC104" s="71">
        <f t="shared" si="84"/>
        <v>0.6956153728517529</v>
      </c>
      <c r="AD104" s="74">
        <f t="shared" si="67"/>
        <v>0.6956153728517529</v>
      </c>
      <c r="AE104" s="73">
        <f t="shared" si="76"/>
        <v>13.418333333333331</v>
      </c>
      <c r="AF104" s="71">
        <f t="shared" si="68"/>
        <v>15.316792359580099</v>
      </c>
      <c r="AG104" s="71">
        <f t="shared" si="85"/>
        <v>0.93841651274596516</v>
      </c>
      <c r="AH104" s="71">
        <f t="shared" si="86"/>
        <v>3.078484463603075</v>
      </c>
      <c r="AI104" s="74">
        <f t="shared" si="69"/>
        <v>4.0169009763490404</v>
      </c>
      <c r="AJ104" s="73">
        <f t="shared" si="70"/>
        <v>3.8800000000000003</v>
      </c>
      <c r="AK104" s="71">
        <f t="shared" si="87"/>
        <v>8.2363425299578612</v>
      </c>
      <c r="AL104" s="71">
        <f t="shared" si="88"/>
        <v>0.27134935308317065</v>
      </c>
      <c r="AM104" s="71">
        <f t="shared" ref="AM104:AM135" si="95">CHOOSE(V104,(R104+Vd_rect)*Qrr*Fsw,(R104+Vd_rect)*Qrr*Fsw)</f>
        <v>0</v>
      </c>
      <c r="AN104" s="188">
        <f t="shared" si="89"/>
        <v>0.24481364485981308</v>
      </c>
      <c r="AO104" s="74">
        <f t="shared" si="72"/>
        <v>0.5161629979429837</v>
      </c>
      <c r="AP104" s="73">
        <f t="shared" si="90"/>
        <v>0.4536621996859258</v>
      </c>
      <c r="AQ104" s="206">
        <f t="shared" si="91"/>
        <v>0.6956153728517529</v>
      </c>
      <c r="AR104" s="206">
        <f t="shared" si="92"/>
        <v>3.4954779453456601</v>
      </c>
      <c r="AS104" s="71">
        <f t="shared" si="93"/>
        <v>0.16</v>
      </c>
      <c r="AT104" s="74">
        <f t="shared" si="94"/>
        <v>3.96E-5</v>
      </c>
      <c r="AU104" s="73">
        <f t="shared" si="73"/>
        <v>10.033474465027117</v>
      </c>
      <c r="AV104" s="71">
        <f t="shared" si="74"/>
        <v>207.57999999999998</v>
      </c>
      <c r="AW104" s="74">
        <f t="shared" si="75"/>
        <v>95.38931378689071</v>
      </c>
    </row>
    <row r="105" spans="17:49" x14ac:dyDescent="0.25">
      <c r="Q105">
        <v>98</v>
      </c>
      <c r="R105" s="73">
        <f t="shared" si="49"/>
        <v>53.5</v>
      </c>
      <c r="S105" s="71">
        <f t="shared" si="79"/>
        <v>3.92</v>
      </c>
      <c r="T105" s="71">
        <f t="shared" si="51"/>
        <v>12</v>
      </c>
      <c r="U105" s="74">
        <f t="shared" si="80"/>
        <v>17.476666666666667</v>
      </c>
      <c r="V105" s="73">
        <f>IF(Variable_Management!$B$20=3,2,IF((S105*R105/T105)&lt;((T105*(1-(T105/R105)))/(2*Lm*Fsw)),1,2))</f>
        <v>2</v>
      </c>
      <c r="W105" s="71">
        <f t="shared" si="81"/>
        <v>0.77570093457943923</v>
      </c>
      <c r="X105" s="74">
        <f t="shared" si="82"/>
        <v>0.22429906542056077</v>
      </c>
      <c r="Y105" s="73">
        <f t="shared" si="83"/>
        <v>6.2056074766355138</v>
      </c>
      <c r="Z105" s="71">
        <f t="shared" si="77"/>
        <v>20.579470404984423</v>
      </c>
      <c r="AA105" s="71">
        <f t="shared" si="78"/>
        <v>17.568238617572071</v>
      </c>
      <c r="AB105" s="71">
        <v>0</v>
      </c>
      <c r="AC105" s="71">
        <f t="shared" si="84"/>
        <v>0.70987891868508635</v>
      </c>
      <c r="AD105" s="74">
        <f t="shared" si="67"/>
        <v>0.70987891868508635</v>
      </c>
      <c r="AE105" s="73">
        <f t="shared" si="76"/>
        <v>13.556666666666667</v>
      </c>
      <c r="AF105" s="71">
        <f t="shared" si="68"/>
        <v>15.473030403032174</v>
      </c>
      <c r="AG105" s="71">
        <f t="shared" si="85"/>
        <v>0.95765867941263205</v>
      </c>
      <c r="AH105" s="71">
        <f t="shared" si="86"/>
        <v>3.1102214168360964</v>
      </c>
      <c r="AI105" s="74">
        <f t="shared" si="69"/>
        <v>4.0678800962487287</v>
      </c>
      <c r="AJ105" s="73">
        <f t="shared" si="70"/>
        <v>3.9200000000000004</v>
      </c>
      <c r="AK105" s="71">
        <f t="shared" si="87"/>
        <v>8.3203568595819668</v>
      </c>
      <c r="AL105" s="71">
        <f t="shared" si="88"/>
        <v>0.27691335308317078</v>
      </c>
      <c r="AM105" s="71">
        <f t="shared" si="95"/>
        <v>0</v>
      </c>
      <c r="AN105" s="188">
        <f t="shared" si="89"/>
        <v>0.24695364485981308</v>
      </c>
      <c r="AO105" s="74">
        <f t="shared" si="72"/>
        <v>0.52386699794298386</v>
      </c>
      <c r="AP105" s="73">
        <f t="shared" si="90"/>
        <v>0.46296451218592594</v>
      </c>
      <c r="AQ105" s="206">
        <f t="shared" si="91"/>
        <v>0.70987891868508635</v>
      </c>
      <c r="AR105" s="206">
        <f t="shared" si="92"/>
        <v>3.4954779453456601</v>
      </c>
      <c r="AS105" s="71">
        <f t="shared" si="93"/>
        <v>0.16</v>
      </c>
      <c r="AT105" s="74">
        <f t="shared" si="94"/>
        <v>3.96E-5</v>
      </c>
      <c r="AU105" s="73">
        <f t="shared" si="73"/>
        <v>10.129986989093471</v>
      </c>
      <c r="AV105" s="71">
        <f t="shared" si="74"/>
        <v>209.72</v>
      </c>
      <c r="AW105" s="74">
        <f t="shared" si="75"/>
        <v>95.3923185860384</v>
      </c>
    </row>
    <row r="106" spans="17:49" x14ac:dyDescent="0.25">
      <c r="Q106">
        <v>99</v>
      </c>
      <c r="R106" s="73">
        <f t="shared" si="49"/>
        <v>53.5</v>
      </c>
      <c r="S106" s="71">
        <f t="shared" si="79"/>
        <v>3.96</v>
      </c>
      <c r="T106" s="71">
        <f t="shared" si="51"/>
        <v>12</v>
      </c>
      <c r="U106" s="74">
        <f t="shared" si="80"/>
        <v>17.654999999999998</v>
      </c>
      <c r="V106" s="73">
        <f>IF(Variable_Management!$B$20=3,2,IF((S106*R106/T106)&lt;((T106*(1-(T106/R106)))/(2*Lm*Fsw)),1,2))</f>
        <v>2</v>
      </c>
      <c r="W106" s="71">
        <f t="shared" si="81"/>
        <v>0.77570093457943923</v>
      </c>
      <c r="X106" s="74">
        <f t="shared" si="82"/>
        <v>0.22429906542056077</v>
      </c>
      <c r="Y106" s="73">
        <f t="shared" si="83"/>
        <v>6.2056074766355138</v>
      </c>
      <c r="Z106" s="71">
        <f t="shared" si="77"/>
        <v>20.757803738317754</v>
      </c>
      <c r="AA106" s="71">
        <f t="shared" si="78"/>
        <v>17.745651730668353</v>
      </c>
      <c r="AB106" s="71">
        <v>0</v>
      </c>
      <c r="AC106" s="71">
        <f t="shared" si="84"/>
        <v>0.72428875729619713</v>
      </c>
      <c r="AD106" s="74">
        <f t="shared" si="67"/>
        <v>0.72428875729619713</v>
      </c>
      <c r="AE106" s="73">
        <f t="shared" si="76"/>
        <v>13.694999999999999</v>
      </c>
      <c r="AF106" s="71">
        <f t="shared" si="68"/>
        <v>15.629285025512633</v>
      </c>
      <c r="AG106" s="71">
        <f t="shared" si="85"/>
        <v>0.97709820163485372</v>
      </c>
      <c r="AH106" s="71">
        <f t="shared" si="86"/>
        <v>3.1419583700691174</v>
      </c>
      <c r="AI106" s="74">
        <f t="shared" si="69"/>
        <v>4.1190565717039709</v>
      </c>
      <c r="AJ106" s="73">
        <f t="shared" si="70"/>
        <v>3.96</v>
      </c>
      <c r="AK106" s="71">
        <f t="shared" si="87"/>
        <v>8.4043801042943862</v>
      </c>
      <c r="AL106" s="71">
        <f t="shared" si="88"/>
        <v>0.28253441974983728</v>
      </c>
      <c r="AM106" s="71">
        <f t="shared" si="95"/>
        <v>0</v>
      </c>
      <c r="AN106" s="188">
        <f t="shared" si="89"/>
        <v>0.24909364485981306</v>
      </c>
      <c r="AO106" s="74">
        <f t="shared" si="72"/>
        <v>0.53162806460965029</v>
      </c>
      <c r="AP106" s="73">
        <f t="shared" si="90"/>
        <v>0.47236223301925906</v>
      </c>
      <c r="AQ106" s="206">
        <f t="shared" si="91"/>
        <v>0.72428875729619713</v>
      </c>
      <c r="AR106" s="206">
        <f t="shared" si="92"/>
        <v>3.4954779453456601</v>
      </c>
      <c r="AS106" s="71">
        <f t="shared" si="93"/>
        <v>0.16</v>
      </c>
      <c r="AT106" s="74">
        <f t="shared" si="94"/>
        <v>3.96E-5</v>
      </c>
      <c r="AU106" s="73">
        <f t="shared" si="73"/>
        <v>10.227141929270934</v>
      </c>
      <c r="AV106" s="71">
        <f t="shared" si="74"/>
        <v>211.85999999999999</v>
      </c>
      <c r="AW106" s="74">
        <f t="shared" si="75"/>
        <v>95.394986922508096</v>
      </c>
    </row>
    <row r="107" spans="17:49" x14ac:dyDescent="0.25">
      <c r="Q107">
        <v>100</v>
      </c>
      <c r="R107" s="73">
        <f t="shared" si="49"/>
        <v>53.5</v>
      </c>
      <c r="S107" s="71">
        <f t="shared" si="79"/>
        <v>4</v>
      </c>
      <c r="T107" s="71">
        <f t="shared" si="51"/>
        <v>12</v>
      </c>
      <c r="U107" s="74">
        <f t="shared" si="80"/>
        <v>17.833333333333332</v>
      </c>
      <c r="V107" s="73">
        <f>IF(Variable_Management!$B$20=3,2,IF((S107*R107/T107)&lt;((T107*(1-(T107/R107)))/(2*Lm*Fsw)),1,2))</f>
        <v>2</v>
      </c>
      <c r="W107" s="71">
        <f t="shared" si="81"/>
        <v>0.77570093457943923</v>
      </c>
      <c r="X107" s="74">
        <f t="shared" si="82"/>
        <v>0.22429906542056077</v>
      </c>
      <c r="Y107" s="73">
        <f t="shared" si="83"/>
        <v>6.2056074766355138</v>
      </c>
      <c r="Z107" s="71">
        <f t="shared" si="77"/>
        <v>20.936137071651089</v>
      </c>
      <c r="AA107" s="71">
        <f t="shared" si="78"/>
        <v>17.923083108772065</v>
      </c>
      <c r="AB107" s="71">
        <v>0</v>
      </c>
      <c r="AC107" s="71">
        <f t="shared" si="84"/>
        <v>0.73884488868508613</v>
      </c>
      <c r="AD107" s="74">
        <f t="shared" si="67"/>
        <v>0.73884488868508613</v>
      </c>
      <c r="AE107" s="73">
        <f t="shared" si="76"/>
        <v>13.833333333333332</v>
      </c>
      <c r="AF107" s="71">
        <f t="shared" si="68"/>
        <v>15.785555734694864</v>
      </c>
      <c r="AG107" s="71">
        <f t="shared" si="85"/>
        <v>0.99673507941263151</v>
      </c>
      <c r="AH107" s="71">
        <f t="shared" si="86"/>
        <v>3.1736953233021392</v>
      </c>
      <c r="AI107" s="74">
        <f t="shared" si="69"/>
        <v>4.1704304027147705</v>
      </c>
      <c r="AJ107" s="73">
        <f t="shared" si="70"/>
        <v>4</v>
      </c>
      <c r="AK107" s="71">
        <f t="shared" si="87"/>
        <v>8.4884119993549234</v>
      </c>
      <c r="AL107" s="71">
        <f t="shared" si="88"/>
        <v>0.28821255308317056</v>
      </c>
      <c r="AM107" s="71">
        <f t="shared" si="95"/>
        <v>0</v>
      </c>
      <c r="AN107" s="188">
        <f t="shared" si="89"/>
        <v>0.25123364485981309</v>
      </c>
      <c r="AO107" s="74">
        <f t="shared" si="72"/>
        <v>0.53944619794298365</v>
      </c>
      <c r="AP107" s="73">
        <f t="shared" si="90"/>
        <v>0.48185536218592578</v>
      </c>
      <c r="AQ107" s="206">
        <f t="shared" si="91"/>
        <v>0.73884488868508613</v>
      </c>
      <c r="AR107" s="206">
        <f t="shared" si="92"/>
        <v>3.4954779453456601</v>
      </c>
      <c r="AS107" s="71">
        <f t="shared" si="93"/>
        <v>0.16</v>
      </c>
      <c r="AT107" s="74">
        <f t="shared" si="94"/>
        <v>3.96E-5</v>
      </c>
      <c r="AU107" s="73">
        <f t="shared" si="73"/>
        <v>10.324939285559513</v>
      </c>
      <c r="AV107" s="71">
        <f t="shared" si="74"/>
        <v>214</v>
      </c>
      <c r="AW107" s="74">
        <f t="shared" si="75"/>
        <v>95.397328839832582</v>
      </c>
    </row>
    <row r="108" spans="17:49" x14ac:dyDescent="0.25">
      <c r="Q108">
        <v>101</v>
      </c>
      <c r="R108" s="73">
        <f t="shared" si="49"/>
        <v>53.5</v>
      </c>
      <c r="S108" s="71">
        <f t="shared" si="79"/>
        <v>4.04</v>
      </c>
      <c r="T108" s="71">
        <f t="shared" si="51"/>
        <v>12</v>
      </c>
      <c r="U108" s="74">
        <f t="shared" si="80"/>
        <v>18.011666666666667</v>
      </c>
      <c r="V108" s="73">
        <f>IF(Variable_Management!$B$20=3,2,IF((S108*R108/T108)&lt;((T108*(1-(T108/R108)))/(2*Lm*Fsw)),1,2))</f>
        <v>2</v>
      </c>
      <c r="W108" s="71">
        <f t="shared" si="81"/>
        <v>0.77570093457943923</v>
      </c>
      <c r="X108" s="74">
        <f t="shared" si="82"/>
        <v>0.22429906542056077</v>
      </c>
      <c r="Y108" s="73">
        <f t="shared" si="83"/>
        <v>6.2056074766355138</v>
      </c>
      <c r="Z108" s="71">
        <f t="shared" si="77"/>
        <v>21.114470404984424</v>
      </c>
      <c r="AA108" s="71">
        <f t="shared" si="78"/>
        <v>18.100532214752249</v>
      </c>
      <c r="AB108" s="71">
        <v>0</v>
      </c>
      <c r="AC108" s="71">
        <f t="shared" si="84"/>
        <v>0.75354731285175314</v>
      </c>
      <c r="AD108" s="74">
        <f t="shared" si="67"/>
        <v>0.75354731285175314</v>
      </c>
      <c r="AE108" s="73">
        <f t="shared" si="76"/>
        <v>13.971666666666666</v>
      </c>
      <c r="AF108" s="71">
        <f t="shared" si="68"/>
        <v>15.94184205750676</v>
      </c>
      <c r="AG108" s="71">
        <f t="shared" si="85"/>
        <v>1.0165693127459654</v>
      </c>
      <c r="AH108" s="71">
        <f t="shared" si="86"/>
        <v>3.2054322765351611</v>
      </c>
      <c r="AI108" s="74">
        <f t="shared" si="69"/>
        <v>4.2220015892811267</v>
      </c>
      <c r="AJ108" s="73">
        <f t="shared" si="70"/>
        <v>4.04</v>
      </c>
      <c r="AK108" s="71">
        <f t="shared" si="87"/>
        <v>8.5724522903771643</v>
      </c>
      <c r="AL108" s="71">
        <f t="shared" si="88"/>
        <v>0.29394775308317078</v>
      </c>
      <c r="AM108" s="71">
        <f t="shared" si="95"/>
        <v>0</v>
      </c>
      <c r="AN108" s="188">
        <f t="shared" si="89"/>
        <v>0.25337364485981306</v>
      </c>
      <c r="AO108" s="74">
        <f t="shared" si="72"/>
        <v>0.54732139794298384</v>
      </c>
      <c r="AP108" s="73">
        <f t="shared" si="90"/>
        <v>0.49144389968592594</v>
      </c>
      <c r="AQ108" s="206">
        <f t="shared" si="91"/>
        <v>0.75354731285175314</v>
      </c>
      <c r="AR108" s="206">
        <f t="shared" si="92"/>
        <v>3.4954779453456601</v>
      </c>
      <c r="AS108" s="71">
        <f t="shared" si="93"/>
        <v>0.16</v>
      </c>
      <c r="AT108" s="74">
        <f t="shared" si="94"/>
        <v>3.96E-5</v>
      </c>
      <c r="AU108" s="73">
        <f t="shared" si="73"/>
        <v>10.423379057959204</v>
      </c>
      <c r="AV108" s="71">
        <f t="shared" si="74"/>
        <v>216.14000000000001</v>
      </c>
      <c r="AW108" s="74">
        <f t="shared" si="75"/>
        <v>95.399353990349553</v>
      </c>
    </row>
    <row r="109" spans="17:49" x14ac:dyDescent="0.25">
      <c r="Q109">
        <v>102</v>
      </c>
      <c r="R109" s="73">
        <f t="shared" si="49"/>
        <v>53.5</v>
      </c>
      <c r="S109" s="71">
        <f t="shared" si="79"/>
        <v>4.08</v>
      </c>
      <c r="T109" s="71">
        <f t="shared" si="51"/>
        <v>12</v>
      </c>
      <c r="U109" s="74">
        <f t="shared" si="80"/>
        <v>18.190000000000001</v>
      </c>
      <c r="V109" s="73">
        <f>IF(Variable_Management!$B$20=3,2,IF((S109*R109/T109)&lt;((T109*(1-(T109/R109)))/(2*Lm*Fsw)),1,2))</f>
        <v>2</v>
      </c>
      <c r="W109" s="71">
        <f t="shared" si="81"/>
        <v>0.77570093457943923</v>
      </c>
      <c r="X109" s="74">
        <f t="shared" si="82"/>
        <v>0.22429906542056077</v>
      </c>
      <c r="Y109" s="73">
        <f t="shared" si="83"/>
        <v>6.2056074766355138</v>
      </c>
      <c r="Z109" s="71">
        <f t="shared" si="77"/>
        <v>21.292803738317758</v>
      </c>
      <c r="AA109" s="71">
        <f t="shared" si="78"/>
        <v>18.277998532283913</v>
      </c>
      <c r="AB109" s="71">
        <v>0</v>
      </c>
      <c r="AC109" s="71">
        <f t="shared" si="84"/>
        <v>0.76839602979619759</v>
      </c>
      <c r="AD109" s="74">
        <f t="shared" si="67"/>
        <v>0.76839602979619759</v>
      </c>
      <c r="AE109" s="73">
        <f t="shared" si="76"/>
        <v>14.110000000000001</v>
      </c>
      <c r="AF109" s="71">
        <f t="shared" si="68"/>
        <v>16.098143539200834</v>
      </c>
      <c r="AG109" s="71">
        <f t="shared" si="85"/>
        <v>1.0366009016348541</v>
      </c>
      <c r="AH109" s="71">
        <f t="shared" si="86"/>
        <v>3.2371692297681824</v>
      </c>
      <c r="AI109" s="74">
        <f t="shared" si="69"/>
        <v>4.2737701314030367</v>
      </c>
      <c r="AJ109" s="73">
        <f t="shared" si="70"/>
        <v>4.080000000000001</v>
      </c>
      <c r="AK109" s="71">
        <f t="shared" si="87"/>
        <v>8.6565007328284427</v>
      </c>
      <c r="AL109" s="71">
        <f t="shared" si="88"/>
        <v>0.29974001974983749</v>
      </c>
      <c r="AM109" s="71">
        <f t="shared" si="95"/>
        <v>0</v>
      </c>
      <c r="AN109" s="188">
        <f t="shared" si="89"/>
        <v>0.25551364485981309</v>
      </c>
      <c r="AO109" s="74">
        <f t="shared" si="72"/>
        <v>0.55525366460965064</v>
      </c>
      <c r="AP109" s="73">
        <f t="shared" si="90"/>
        <v>0.50112784551925926</v>
      </c>
      <c r="AQ109" s="206">
        <f t="shared" si="91"/>
        <v>0.76839602979619759</v>
      </c>
      <c r="AR109" s="206">
        <f t="shared" si="92"/>
        <v>3.4954779453456601</v>
      </c>
      <c r="AS109" s="71">
        <f t="shared" si="93"/>
        <v>0.16</v>
      </c>
      <c r="AT109" s="74">
        <f t="shared" si="94"/>
        <v>3.96E-5</v>
      </c>
      <c r="AU109" s="73">
        <f t="shared" si="73"/>
        <v>10.522461246470002</v>
      </c>
      <c r="AV109" s="71">
        <f t="shared" si="74"/>
        <v>218.28</v>
      </c>
      <c r="AW109" s="74">
        <f t="shared" si="75"/>
        <v>95.401071654061013</v>
      </c>
    </row>
    <row r="110" spans="17:49" x14ac:dyDescent="0.25">
      <c r="Q110">
        <v>103</v>
      </c>
      <c r="R110" s="73">
        <f t="shared" si="49"/>
        <v>53.5</v>
      </c>
      <c r="S110" s="71">
        <f t="shared" si="79"/>
        <v>4.12</v>
      </c>
      <c r="T110" s="71">
        <f t="shared" si="51"/>
        <v>12</v>
      </c>
      <c r="U110" s="74">
        <f t="shared" si="80"/>
        <v>18.368333333333336</v>
      </c>
      <c r="V110" s="73">
        <f>IF(Variable_Management!$B$20=3,2,IF((S110*R110/T110)&lt;((T110*(1-(T110/R110)))/(2*Lm*Fsw)),1,2))</f>
        <v>2</v>
      </c>
      <c r="W110" s="71">
        <f t="shared" si="81"/>
        <v>0.77570093457943923</v>
      </c>
      <c r="X110" s="74">
        <f t="shared" si="82"/>
        <v>0.22429906542056077</v>
      </c>
      <c r="Y110" s="73">
        <f t="shared" si="83"/>
        <v>6.2056074766355138</v>
      </c>
      <c r="Z110" s="71">
        <f t="shared" si="77"/>
        <v>21.471137071651093</v>
      </c>
      <c r="AA110" s="71">
        <f t="shared" si="78"/>
        <v>18.455481564852686</v>
      </c>
      <c r="AB110" s="71">
        <v>0</v>
      </c>
      <c r="AC110" s="71">
        <f t="shared" si="84"/>
        <v>0.78339103951841982</v>
      </c>
      <c r="AD110" s="74">
        <f t="shared" si="67"/>
        <v>0.78339103951841982</v>
      </c>
      <c r="AE110" s="73">
        <f t="shared" si="76"/>
        <v>14.248333333333335</v>
      </c>
      <c r="AF110" s="71">
        <f t="shared" si="68"/>
        <v>16.254459742477589</v>
      </c>
      <c r="AG110" s="71">
        <f t="shared" si="85"/>
        <v>1.0568298460792984</v>
      </c>
      <c r="AH110" s="71">
        <f t="shared" si="86"/>
        <v>3.2689061830012038</v>
      </c>
      <c r="AI110" s="74">
        <f t="shared" si="69"/>
        <v>4.3257360290805025</v>
      </c>
      <c r="AJ110" s="73">
        <f t="shared" si="70"/>
        <v>4.120000000000001</v>
      </c>
      <c r="AK110" s="71">
        <f t="shared" si="87"/>
        <v>8.7405570915584487</v>
      </c>
      <c r="AL110" s="71">
        <f t="shared" si="88"/>
        <v>0.30558935308317076</v>
      </c>
      <c r="AM110" s="71">
        <f t="shared" si="95"/>
        <v>0</v>
      </c>
      <c r="AN110" s="188">
        <f t="shared" si="89"/>
        <v>0.25765364485981312</v>
      </c>
      <c r="AO110" s="74">
        <f t="shared" si="72"/>
        <v>0.56324299794298383</v>
      </c>
      <c r="AP110" s="73">
        <f t="shared" si="90"/>
        <v>0.51090719968592602</v>
      </c>
      <c r="AQ110" s="206">
        <f t="shared" si="91"/>
        <v>0.78339103951841982</v>
      </c>
      <c r="AR110" s="206">
        <f t="shared" si="92"/>
        <v>3.4954779453456601</v>
      </c>
      <c r="AS110" s="71">
        <f t="shared" si="93"/>
        <v>0.16</v>
      </c>
      <c r="AT110" s="74">
        <f t="shared" si="94"/>
        <v>3.96E-5</v>
      </c>
      <c r="AU110" s="73">
        <f t="shared" si="73"/>
        <v>10.622185851091912</v>
      </c>
      <c r="AV110" s="71">
        <f t="shared" si="74"/>
        <v>220.42000000000002</v>
      </c>
      <c r="AW110" s="74">
        <f t="shared" si="75"/>
        <v>95.402490756411922</v>
      </c>
    </row>
    <row r="111" spans="17:49" x14ac:dyDescent="0.25">
      <c r="Q111">
        <v>104</v>
      </c>
      <c r="R111" s="73">
        <f t="shared" si="49"/>
        <v>53.5</v>
      </c>
      <c r="S111" s="71">
        <f t="shared" si="79"/>
        <v>4.16</v>
      </c>
      <c r="T111" s="71">
        <f t="shared" si="51"/>
        <v>12</v>
      </c>
      <c r="U111" s="74">
        <f t="shared" si="80"/>
        <v>18.546666666666667</v>
      </c>
      <c r="V111" s="73">
        <f>IF(Variable_Management!$B$20=3,2,IF((S111*R111/T111)&lt;((T111*(1-(T111/R111)))/(2*Lm*Fsw)),1,2))</f>
        <v>2</v>
      </c>
      <c r="W111" s="71">
        <f t="shared" si="81"/>
        <v>0.77570093457943923</v>
      </c>
      <c r="X111" s="74">
        <f t="shared" si="82"/>
        <v>0.22429906542056077</v>
      </c>
      <c r="Y111" s="73">
        <f t="shared" si="83"/>
        <v>6.2056074766355138</v>
      </c>
      <c r="Z111" s="71">
        <f t="shared" si="77"/>
        <v>21.649470404984424</v>
      </c>
      <c r="AA111" s="71">
        <f t="shared" si="78"/>
        <v>18.632980834815918</v>
      </c>
      <c r="AB111" s="71">
        <v>0</v>
      </c>
      <c r="AC111" s="71">
        <f t="shared" si="84"/>
        <v>0.79853234201841983</v>
      </c>
      <c r="AD111" s="74">
        <f t="shared" si="67"/>
        <v>0.79853234201841983</v>
      </c>
      <c r="AE111" s="73">
        <f t="shared" si="76"/>
        <v>14.386666666666667</v>
      </c>
      <c r="AF111" s="71">
        <f t="shared" si="68"/>
        <v>16.410790246658589</v>
      </c>
      <c r="AG111" s="71">
        <f t="shared" si="85"/>
        <v>1.0772561460792989</v>
      </c>
      <c r="AH111" s="71">
        <f t="shared" si="86"/>
        <v>3.3006431362342248</v>
      </c>
      <c r="AI111" s="74">
        <f t="shared" si="69"/>
        <v>4.3778992823135239</v>
      </c>
      <c r="AJ111" s="73">
        <f t="shared" si="70"/>
        <v>4.16</v>
      </c>
      <c r="AK111" s="71">
        <f t="shared" si="87"/>
        <v>8.824621140354564</v>
      </c>
      <c r="AL111" s="71">
        <f t="shared" si="88"/>
        <v>0.31149575308317079</v>
      </c>
      <c r="AM111" s="71">
        <f t="shared" si="95"/>
        <v>0</v>
      </c>
      <c r="AN111" s="188">
        <f t="shared" si="89"/>
        <v>0.2597936448598131</v>
      </c>
      <c r="AO111" s="74">
        <f t="shared" si="72"/>
        <v>0.57128939794298383</v>
      </c>
      <c r="AP111" s="73">
        <f t="shared" si="90"/>
        <v>0.52078196218592598</v>
      </c>
      <c r="AQ111" s="206">
        <f t="shared" si="91"/>
        <v>0.79853234201841983</v>
      </c>
      <c r="AR111" s="206">
        <f t="shared" si="92"/>
        <v>3.4954779453456601</v>
      </c>
      <c r="AS111" s="71">
        <f t="shared" si="93"/>
        <v>0.16</v>
      </c>
      <c r="AT111" s="74">
        <f t="shared" si="94"/>
        <v>3.96E-5</v>
      </c>
      <c r="AU111" s="73">
        <f t="shared" si="73"/>
        <v>10.722552871824933</v>
      </c>
      <c r="AV111" s="71">
        <f t="shared" si="74"/>
        <v>222.56</v>
      </c>
      <c r="AW111" s="74">
        <f t="shared" si="75"/>
        <v>95.40361988506001</v>
      </c>
    </row>
    <row r="112" spans="17:49" x14ac:dyDescent="0.25">
      <c r="Q112">
        <v>105</v>
      </c>
      <c r="R112" s="73">
        <f t="shared" si="49"/>
        <v>53.5</v>
      </c>
      <c r="S112" s="71">
        <f t="shared" si="79"/>
        <v>4.2</v>
      </c>
      <c r="T112" s="71">
        <f t="shared" si="51"/>
        <v>12</v>
      </c>
      <c r="U112" s="74">
        <f t="shared" si="80"/>
        <v>18.725000000000001</v>
      </c>
      <c r="V112" s="73">
        <f>IF(Variable_Management!$B$20=3,2,IF((S112*R112/T112)&lt;((T112*(1-(T112/R112)))/(2*Lm*Fsw)),1,2))</f>
        <v>2</v>
      </c>
      <c r="W112" s="71">
        <f t="shared" si="81"/>
        <v>0.77570093457943923</v>
      </c>
      <c r="X112" s="74">
        <f t="shared" si="82"/>
        <v>0.22429906542056077</v>
      </c>
      <c r="Y112" s="73">
        <f t="shared" si="83"/>
        <v>6.2056074766355138</v>
      </c>
      <c r="Z112" s="71">
        <f t="shared" si="77"/>
        <v>21.827803738317758</v>
      </c>
      <c r="AA112" s="71">
        <f t="shared" si="78"/>
        <v>18.810495882516573</v>
      </c>
      <c r="AB112" s="71">
        <v>0</v>
      </c>
      <c r="AC112" s="71">
        <f t="shared" si="84"/>
        <v>0.81381993729619773</v>
      </c>
      <c r="AD112" s="74">
        <f t="shared" si="67"/>
        <v>0.81381993729619773</v>
      </c>
      <c r="AE112" s="73">
        <f t="shared" si="76"/>
        <v>14.525</v>
      </c>
      <c r="AF112" s="71">
        <f t="shared" si="68"/>
        <v>16.567134646906009</v>
      </c>
      <c r="AG112" s="71">
        <f t="shared" si="85"/>
        <v>1.0978798016348539</v>
      </c>
      <c r="AH112" s="71">
        <f t="shared" si="86"/>
        <v>3.3323800894672462</v>
      </c>
      <c r="AI112" s="74">
        <f t="shared" si="69"/>
        <v>4.4302598911021001</v>
      </c>
      <c r="AJ112" s="73">
        <f t="shared" si="70"/>
        <v>4.2000000000000011</v>
      </c>
      <c r="AK112" s="71">
        <f t="shared" si="87"/>
        <v>8.908692661522192</v>
      </c>
      <c r="AL112" s="71">
        <f t="shared" si="88"/>
        <v>0.31745921974983743</v>
      </c>
      <c r="AM112" s="71">
        <f t="shared" si="95"/>
        <v>0</v>
      </c>
      <c r="AN112" s="188">
        <f t="shared" si="89"/>
        <v>0.26193364485981313</v>
      </c>
      <c r="AO112" s="74">
        <f t="shared" si="72"/>
        <v>0.57939286460965056</v>
      </c>
      <c r="AP112" s="73">
        <f t="shared" si="90"/>
        <v>0.53075213301925939</v>
      </c>
      <c r="AQ112" s="206">
        <f t="shared" si="91"/>
        <v>0.81381993729619773</v>
      </c>
      <c r="AR112" s="206">
        <f t="shared" si="92"/>
        <v>3.4954779453456601</v>
      </c>
      <c r="AS112" s="71">
        <f t="shared" si="93"/>
        <v>0.16</v>
      </c>
      <c r="AT112" s="74">
        <f t="shared" si="94"/>
        <v>3.96E-5</v>
      </c>
      <c r="AU112" s="73">
        <f t="shared" si="73"/>
        <v>10.823562308669066</v>
      </c>
      <c r="AV112" s="71">
        <f t="shared" si="74"/>
        <v>224.70000000000002</v>
      </c>
      <c r="AW112" s="74">
        <f t="shared" si="75"/>
        <v>95.404467305702497</v>
      </c>
    </row>
    <row r="113" spans="17:49" x14ac:dyDescent="0.25">
      <c r="Q113">
        <v>106</v>
      </c>
      <c r="R113" s="73">
        <f t="shared" si="49"/>
        <v>53.5</v>
      </c>
      <c r="S113" s="71">
        <f t="shared" si="79"/>
        <v>4.24</v>
      </c>
      <c r="T113" s="71">
        <f t="shared" si="51"/>
        <v>12</v>
      </c>
      <c r="U113" s="74">
        <f t="shared" si="80"/>
        <v>18.903333333333332</v>
      </c>
      <c r="V113" s="73">
        <f>IF(Variable_Management!$B$20=3,2,IF((S113*R113/T113)&lt;((T113*(1-(T113/R113)))/(2*Lm*Fsw)),1,2))</f>
        <v>2</v>
      </c>
      <c r="W113" s="71">
        <f t="shared" si="81"/>
        <v>0.77570093457943923</v>
      </c>
      <c r="X113" s="74">
        <f t="shared" si="82"/>
        <v>0.22429906542056077</v>
      </c>
      <c r="Y113" s="73">
        <f t="shared" si="83"/>
        <v>6.2056074766355138</v>
      </c>
      <c r="Z113" s="71">
        <f t="shared" si="77"/>
        <v>22.006137071651089</v>
      </c>
      <c r="AA113" s="71">
        <f t="shared" si="78"/>
        <v>18.988026265446443</v>
      </c>
      <c r="AB113" s="71">
        <v>0</v>
      </c>
      <c r="AC113" s="71">
        <f t="shared" si="84"/>
        <v>0.82925382535175318</v>
      </c>
      <c r="AD113" s="74">
        <f t="shared" si="67"/>
        <v>0.82925382535175318</v>
      </c>
      <c r="AE113" s="73">
        <f t="shared" si="76"/>
        <v>14.663333333333332</v>
      </c>
      <c r="AF113" s="71">
        <f t="shared" si="68"/>
        <v>16.723492553485691</v>
      </c>
      <c r="AG113" s="71">
        <f t="shared" si="85"/>
        <v>1.1187008127459657</v>
      </c>
      <c r="AH113" s="71">
        <f t="shared" si="86"/>
        <v>3.3641170427002676</v>
      </c>
      <c r="AI113" s="74">
        <f t="shared" si="69"/>
        <v>4.4828178554462337</v>
      </c>
      <c r="AJ113" s="73">
        <f t="shared" si="70"/>
        <v>4.24</v>
      </c>
      <c r="AK113" s="71">
        <f t="shared" si="87"/>
        <v>8.9927714454884633</v>
      </c>
      <c r="AL113" s="71">
        <f t="shared" si="88"/>
        <v>0.32347975308317062</v>
      </c>
      <c r="AM113" s="71">
        <f t="shared" si="95"/>
        <v>0</v>
      </c>
      <c r="AN113" s="188">
        <f t="shared" si="89"/>
        <v>0.26407364485981305</v>
      </c>
      <c r="AO113" s="74">
        <f t="shared" si="72"/>
        <v>0.58755339794298367</v>
      </c>
      <c r="AP113" s="73">
        <f t="shared" si="90"/>
        <v>0.540817712185926</v>
      </c>
      <c r="AQ113" s="206">
        <f t="shared" si="91"/>
        <v>0.82925382535175318</v>
      </c>
      <c r="AR113" s="206">
        <f t="shared" si="92"/>
        <v>3.4954779453456601</v>
      </c>
      <c r="AS113" s="71">
        <f t="shared" si="93"/>
        <v>0.16</v>
      </c>
      <c r="AT113" s="74">
        <f t="shared" si="94"/>
        <v>3.96E-5</v>
      </c>
      <c r="AU113" s="73">
        <f t="shared" si="73"/>
        <v>10.925214161624311</v>
      </c>
      <c r="AV113" s="71">
        <f t="shared" si="74"/>
        <v>226.84</v>
      </c>
      <c r="AW113" s="74">
        <f t="shared" si="75"/>
        <v>95.405040977021244</v>
      </c>
    </row>
    <row r="114" spans="17:49" x14ac:dyDescent="0.25">
      <c r="Q114">
        <v>107</v>
      </c>
      <c r="R114" s="73">
        <f t="shared" si="49"/>
        <v>53.5</v>
      </c>
      <c r="S114" s="71">
        <f t="shared" si="79"/>
        <v>4.28</v>
      </c>
      <c r="T114" s="71">
        <f t="shared" si="51"/>
        <v>12</v>
      </c>
      <c r="U114" s="74">
        <f t="shared" si="80"/>
        <v>19.081666666666667</v>
      </c>
      <c r="V114" s="73">
        <f>IF(Variable_Management!$B$20=3,2,IF((S114*R114/T114)&lt;((T114*(1-(T114/R114)))/(2*Lm*Fsw)),1,2))</f>
        <v>2</v>
      </c>
      <c r="W114" s="71">
        <f t="shared" si="81"/>
        <v>0.77570093457943923</v>
      </c>
      <c r="X114" s="74">
        <f t="shared" si="82"/>
        <v>0.22429906542056077</v>
      </c>
      <c r="Y114" s="73">
        <f t="shared" si="83"/>
        <v>6.2056074766355138</v>
      </c>
      <c r="Z114" s="71">
        <f t="shared" si="77"/>
        <v>22.184470404984424</v>
      </c>
      <c r="AA114" s="71">
        <f t="shared" si="78"/>
        <v>19.165571557455589</v>
      </c>
      <c r="AB114" s="71">
        <v>0</v>
      </c>
      <c r="AC114" s="71">
        <f t="shared" si="84"/>
        <v>0.84483400618508653</v>
      </c>
      <c r="AD114" s="74">
        <f t="shared" si="67"/>
        <v>0.84483400618508653</v>
      </c>
      <c r="AE114" s="73">
        <f t="shared" si="76"/>
        <v>14.801666666666666</v>
      </c>
      <c r="AF114" s="71">
        <f t="shared" si="68"/>
        <v>16.879863591070812</v>
      </c>
      <c r="AG114" s="71">
        <f t="shared" si="85"/>
        <v>1.139719179412632</v>
      </c>
      <c r="AH114" s="71">
        <f t="shared" si="86"/>
        <v>3.3958539959332894</v>
      </c>
      <c r="AI114" s="74">
        <f t="shared" si="69"/>
        <v>4.5355731753459212</v>
      </c>
      <c r="AJ114" s="73">
        <f t="shared" si="70"/>
        <v>4.28</v>
      </c>
      <c r="AK114" s="71">
        <f t="shared" si="87"/>
        <v>9.0768572904278209</v>
      </c>
      <c r="AL114" s="71">
        <f t="shared" si="88"/>
        <v>0.32955735308317069</v>
      </c>
      <c r="AM114" s="71">
        <f t="shared" si="95"/>
        <v>0</v>
      </c>
      <c r="AN114" s="188">
        <f t="shared" si="89"/>
        <v>0.26621364485981308</v>
      </c>
      <c r="AO114" s="74">
        <f t="shared" si="72"/>
        <v>0.59577099794298372</v>
      </c>
      <c r="AP114" s="73">
        <f t="shared" si="90"/>
        <v>0.55097869968592605</v>
      </c>
      <c r="AQ114" s="206">
        <f t="shared" si="91"/>
        <v>0.84483400618508653</v>
      </c>
      <c r="AR114" s="206">
        <f t="shared" si="92"/>
        <v>3.4954779453456601</v>
      </c>
      <c r="AS114" s="71">
        <f t="shared" si="93"/>
        <v>0.16</v>
      </c>
      <c r="AT114" s="74">
        <f t="shared" si="94"/>
        <v>3.96E-5</v>
      </c>
      <c r="AU114" s="73">
        <f t="shared" si="73"/>
        <v>11.027508430690665</v>
      </c>
      <c r="AV114" s="71">
        <f t="shared" si="74"/>
        <v>228.98000000000002</v>
      </c>
      <c r="AW114" s="74">
        <f t="shared" si="75"/>
        <v>95.405348564803262</v>
      </c>
    </row>
    <row r="115" spans="17:49" x14ac:dyDescent="0.25">
      <c r="Q115">
        <v>108</v>
      </c>
      <c r="R115" s="73">
        <f t="shared" si="49"/>
        <v>53.5</v>
      </c>
      <c r="S115" s="71">
        <f t="shared" si="79"/>
        <v>4.32</v>
      </c>
      <c r="T115" s="71">
        <f t="shared" si="51"/>
        <v>12</v>
      </c>
      <c r="U115" s="74">
        <f t="shared" si="80"/>
        <v>19.260000000000002</v>
      </c>
      <c r="V115" s="73">
        <f>IF(Variable_Management!$B$20=3,2,IF((S115*R115/T115)&lt;((T115*(1-(T115/R115)))/(2*Lm*Fsw)),1,2))</f>
        <v>2</v>
      </c>
      <c r="W115" s="71">
        <f t="shared" si="81"/>
        <v>0.77570093457943923</v>
      </c>
      <c r="X115" s="74">
        <f t="shared" si="82"/>
        <v>0.22429906542056077</v>
      </c>
      <c r="Y115" s="73">
        <f t="shared" si="83"/>
        <v>6.2056074766355138</v>
      </c>
      <c r="Z115" s="71">
        <f t="shared" si="77"/>
        <v>22.362803738317758</v>
      </c>
      <c r="AA115" s="71">
        <f t="shared" si="78"/>
        <v>19.343131348004981</v>
      </c>
      <c r="AB115" s="71">
        <v>0</v>
      </c>
      <c r="AC115" s="71">
        <f t="shared" si="84"/>
        <v>0.86056047979619787</v>
      </c>
      <c r="AD115" s="74">
        <f t="shared" si="67"/>
        <v>0.86056047979619787</v>
      </c>
      <c r="AE115" s="73">
        <f t="shared" si="76"/>
        <v>14.940000000000001</v>
      </c>
      <c r="AF115" s="71">
        <f t="shared" si="68"/>
        <v>17.036247398083699</v>
      </c>
      <c r="AG115" s="71">
        <f t="shared" si="85"/>
        <v>1.1609349016348545</v>
      </c>
      <c r="AH115" s="71">
        <f t="shared" si="86"/>
        <v>3.4275909491663108</v>
      </c>
      <c r="AI115" s="74">
        <f t="shared" si="69"/>
        <v>4.5885258508011653</v>
      </c>
      <c r="AJ115" s="73">
        <f t="shared" si="70"/>
        <v>4.3200000000000012</v>
      </c>
      <c r="AK115" s="71">
        <f t="shared" si="87"/>
        <v>9.1609500019080645</v>
      </c>
      <c r="AL115" s="71">
        <f t="shared" si="88"/>
        <v>0.33569201974983748</v>
      </c>
      <c r="AM115" s="71">
        <f t="shared" si="95"/>
        <v>0</v>
      </c>
      <c r="AN115" s="188">
        <f t="shared" si="89"/>
        <v>0.26835364485981311</v>
      </c>
      <c r="AO115" s="74">
        <f t="shared" si="72"/>
        <v>0.60404566460965059</v>
      </c>
      <c r="AP115" s="73">
        <f t="shared" si="90"/>
        <v>0.56123509551925954</v>
      </c>
      <c r="AQ115" s="206">
        <f t="shared" si="91"/>
        <v>0.86056047979619787</v>
      </c>
      <c r="AR115" s="206">
        <f t="shared" si="92"/>
        <v>3.4954779453456601</v>
      </c>
      <c r="AS115" s="71">
        <f t="shared" si="93"/>
        <v>0.16</v>
      </c>
      <c r="AT115" s="74">
        <f t="shared" si="94"/>
        <v>3.96E-5</v>
      </c>
      <c r="AU115" s="73">
        <f t="shared" si="73"/>
        <v>11.130445115868131</v>
      </c>
      <c r="AV115" s="71">
        <f t="shared" si="74"/>
        <v>231.12</v>
      </c>
      <c r="AW115" s="74">
        <f t="shared" si="75"/>
        <v>95.405397455288693</v>
      </c>
    </row>
    <row r="116" spans="17:49" x14ac:dyDescent="0.25">
      <c r="Q116">
        <v>109</v>
      </c>
      <c r="R116" s="73">
        <f t="shared" si="49"/>
        <v>53.5</v>
      </c>
      <c r="S116" s="71">
        <f t="shared" si="79"/>
        <v>4.3600000000000003</v>
      </c>
      <c r="T116" s="71">
        <f t="shared" si="51"/>
        <v>12</v>
      </c>
      <c r="U116" s="74">
        <f t="shared" si="80"/>
        <v>19.438333333333336</v>
      </c>
      <c r="V116" s="73">
        <f>IF(Variable_Management!$B$20=3,2,IF((S116*R116/T116)&lt;((T116*(1-(T116/R116)))/(2*Lm*Fsw)),1,2))</f>
        <v>2</v>
      </c>
      <c r="W116" s="71">
        <f t="shared" si="81"/>
        <v>0.77570093457943923</v>
      </c>
      <c r="X116" s="74">
        <f t="shared" si="82"/>
        <v>0.22429906542056077</v>
      </c>
      <c r="Y116" s="73">
        <f t="shared" si="83"/>
        <v>6.2056074766355138</v>
      </c>
      <c r="Z116" s="71">
        <f t="shared" si="77"/>
        <v>22.541137071651093</v>
      </c>
      <c r="AA116" s="71">
        <f t="shared" si="78"/>
        <v>19.520705241459662</v>
      </c>
      <c r="AB116" s="71">
        <v>0</v>
      </c>
      <c r="AC116" s="71">
        <f t="shared" si="84"/>
        <v>0.87643324618508678</v>
      </c>
      <c r="AD116" s="74">
        <f t="shared" si="67"/>
        <v>0.87643324618508678</v>
      </c>
      <c r="AE116" s="73">
        <f t="shared" si="76"/>
        <v>15.078333333333335</v>
      </c>
      <c r="AF116" s="71">
        <f t="shared" si="68"/>
        <v>17.192643626073274</v>
      </c>
      <c r="AG116" s="71">
        <f t="shared" si="85"/>
        <v>1.1823479794126317</v>
      </c>
      <c r="AH116" s="71">
        <f t="shared" si="86"/>
        <v>3.4593279023993326</v>
      </c>
      <c r="AI116" s="74">
        <f t="shared" si="69"/>
        <v>4.6416758818119641</v>
      </c>
      <c r="AJ116" s="73">
        <f t="shared" si="70"/>
        <v>4.3600000000000012</v>
      </c>
      <c r="AK116" s="71">
        <f t="shared" si="87"/>
        <v>9.2450493925556003</v>
      </c>
      <c r="AL116" s="71">
        <f t="shared" si="88"/>
        <v>0.34188375308317071</v>
      </c>
      <c r="AM116" s="71">
        <f t="shared" si="95"/>
        <v>0</v>
      </c>
      <c r="AN116" s="188">
        <f t="shared" si="89"/>
        <v>0.27049364485981314</v>
      </c>
      <c r="AO116" s="74">
        <f t="shared" si="72"/>
        <v>0.61237739794298385</v>
      </c>
      <c r="AP116" s="73">
        <f t="shared" si="90"/>
        <v>0.57158689968592613</v>
      </c>
      <c r="AQ116" s="206">
        <f t="shared" si="91"/>
        <v>0.87643324618508678</v>
      </c>
      <c r="AR116" s="206">
        <f t="shared" si="92"/>
        <v>3.4954779453456601</v>
      </c>
      <c r="AS116" s="71">
        <f t="shared" si="93"/>
        <v>0.16</v>
      </c>
      <c r="AT116" s="74">
        <f t="shared" si="94"/>
        <v>3.96E-5</v>
      </c>
      <c r="AU116" s="73">
        <f t="shared" si="73"/>
        <v>11.234024217156708</v>
      </c>
      <c r="AV116" s="71">
        <f t="shared" si="74"/>
        <v>233.26000000000002</v>
      </c>
      <c r="AW116" s="74">
        <f t="shared" si="75"/>
        <v>95.405194767795734</v>
      </c>
    </row>
    <row r="117" spans="17:49" x14ac:dyDescent="0.25">
      <c r="Q117">
        <v>110</v>
      </c>
      <c r="R117" s="73">
        <f t="shared" si="49"/>
        <v>53.5</v>
      </c>
      <c r="S117" s="71">
        <f t="shared" si="79"/>
        <v>4.4000000000000004</v>
      </c>
      <c r="T117" s="71">
        <f t="shared" si="51"/>
        <v>12</v>
      </c>
      <c r="U117" s="74">
        <f t="shared" si="80"/>
        <v>19.616666666666667</v>
      </c>
      <c r="V117" s="73">
        <f>IF(Variable_Management!$B$20=3,2,IF((S117*R117/T117)&lt;((T117*(1-(T117/R117)))/(2*Lm*Fsw)),1,2))</f>
        <v>2</v>
      </c>
      <c r="W117" s="71">
        <f t="shared" si="81"/>
        <v>0.77570093457943923</v>
      </c>
      <c r="X117" s="74">
        <f t="shared" si="82"/>
        <v>0.22429906542056077</v>
      </c>
      <c r="Y117" s="73">
        <f t="shared" si="83"/>
        <v>6.2056074766355138</v>
      </c>
      <c r="Z117" s="71">
        <f t="shared" si="77"/>
        <v>22.719470404984424</v>
      </c>
      <c r="AA117" s="71">
        <f t="shared" si="78"/>
        <v>19.698292856419918</v>
      </c>
      <c r="AB117" s="71">
        <v>0</v>
      </c>
      <c r="AC117" s="71">
        <f t="shared" si="84"/>
        <v>0.89245230535175313</v>
      </c>
      <c r="AD117" s="74">
        <f t="shared" si="67"/>
        <v>0.89245230535175313</v>
      </c>
      <c r="AE117" s="73">
        <f t="shared" si="76"/>
        <v>15.216666666666667</v>
      </c>
      <c r="AF117" s="71">
        <f t="shared" si="68"/>
        <v>17.349051939125992</v>
      </c>
      <c r="AG117" s="71">
        <f t="shared" si="85"/>
        <v>1.2039584127459655</v>
      </c>
      <c r="AH117" s="71">
        <f t="shared" si="86"/>
        <v>3.4910648556323536</v>
      </c>
      <c r="AI117" s="74">
        <f t="shared" si="69"/>
        <v>4.6950232683783195</v>
      </c>
      <c r="AJ117" s="73">
        <f t="shared" si="70"/>
        <v>4.4000000000000004</v>
      </c>
      <c r="AK117" s="71">
        <f t="shared" si="87"/>
        <v>9.3291552817386787</v>
      </c>
      <c r="AL117" s="71">
        <f t="shared" si="88"/>
        <v>0.34813255308317076</v>
      </c>
      <c r="AM117" s="71">
        <f t="shared" si="95"/>
        <v>0</v>
      </c>
      <c r="AN117" s="188">
        <f t="shared" si="89"/>
        <v>0.27263364485981312</v>
      </c>
      <c r="AO117" s="74">
        <f t="shared" si="72"/>
        <v>0.62076619794298393</v>
      </c>
      <c r="AP117" s="73">
        <f t="shared" si="90"/>
        <v>0.58203411218592604</v>
      </c>
      <c r="AQ117" s="206">
        <f t="shared" si="91"/>
        <v>0.89245230535175313</v>
      </c>
      <c r="AR117" s="206">
        <f t="shared" si="92"/>
        <v>3.4954779453456601</v>
      </c>
      <c r="AS117" s="71">
        <f t="shared" si="93"/>
        <v>0.16</v>
      </c>
      <c r="AT117" s="74">
        <f t="shared" si="94"/>
        <v>3.96E-5</v>
      </c>
      <c r="AU117" s="73">
        <f t="shared" si="73"/>
        <v>11.338245734556397</v>
      </c>
      <c r="AV117" s="71">
        <f t="shared" si="74"/>
        <v>235.4</v>
      </c>
      <c r="AW117" s="74">
        <f t="shared" si="75"/>
        <v>95.404747366667181</v>
      </c>
    </row>
    <row r="118" spans="17:49" x14ac:dyDescent="0.25">
      <c r="Q118">
        <v>111</v>
      </c>
      <c r="R118" s="73">
        <f t="shared" si="49"/>
        <v>53.5</v>
      </c>
      <c r="S118" s="71">
        <f t="shared" si="79"/>
        <v>4.4400000000000004</v>
      </c>
      <c r="T118" s="71">
        <f t="shared" si="51"/>
        <v>12</v>
      </c>
      <c r="U118" s="74">
        <f t="shared" si="80"/>
        <v>19.795000000000002</v>
      </c>
      <c r="V118" s="73">
        <f>IF(Variable_Management!$B$20=3,2,IF((S118*R118/T118)&lt;((T118*(1-(T118/R118)))/(2*Lm*Fsw)),1,2))</f>
        <v>2</v>
      </c>
      <c r="W118" s="71">
        <f t="shared" si="81"/>
        <v>0.77570093457943923</v>
      </c>
      <c r="X118" s="74">
        <f t="shared" si="82"/>
        <v>0.22429906542056077</v>
      </c>
      <c r="Y118" s="73">
        <f t="shared" si="83"/>
        <v>6.2056074766355138</v>
      </c>
      <c r="Z118" s="71">
        <f t="shared" si="77"/>
        <v>22.897803738317759</v>
      </c>
      <c r="AA118" s="71">
        <f t="shared" si="78"/>
        <v>19.875893825088042</v>
      </c>
      <c r="AB118" s="71">
        <v>0</v>
      </c>
      <c r="AC118" s="71">
        <f t="shared" si="84"/>
        <v>0.90861765729619781</v>
      </c>
      <c r="AD118" s="74">
        <f t="shared" si="67"/>
        <v>0.90861765729619781</v>
      </c>
      <c r="AE118" s="73">
        <f t="shared" si="76"/>
        <v>15.355</v>
      </c>
      <c r="AF118" s="71">
        <f t="shared" si="68"/>
        <v>17.505472013308115</v>
      </c>
      <c r="AG118" s="71">
        <f t="shared" si="85"/>
        <v>1.2257662016348547</v>
      </c>
      <c r="AH118" s="71">
        <f t="shared" si="86"/>
        <v>3.5228018088653745</v>
      </c>
      <c r="AI118" s="74">
        <f t="shared" si="69"/>
        <v>4.7485680105002288</v>
      </c>
      <c r="AJ118" s="73">
        <f t="shared" si="70"/>
        <v>4.4400000000000013</v>
      </c>
      <c r="AK118" s="71">
        <f t="shared" si="87"/>
        <v>9.4132674952674851</v>
      </c>
      <c r="AL118" s="71">
        <f t="shared" si="88"/>
        <v>0.35443841974983759</v>
      </c>
      <c r="AM118" s="71">
        <f t="shared" si="95"/>
        <v>0</v>
      </c>
      <c r="AN118" s="188">
        <f t="shared" si="89"/>
        <v>0.27477364485981309</v>
      </c>
      <c r="AO118" s="74">
        <f t="shared" si="72"/>
        <v>0.62921206460965062</v>
      </c>
      <c r="AP118" s="73">
        <f t="shared" si="90"/>
        <v>0.59257673301925939</v>
      </c>
      <c r="AQ118" s="206">
        <f t="shared" si="91"/>
        <v>0.90861765729619781</v>
      </c>
      <c r="AR118" s="206">
        <f t="shared" si="92"/>
        <v>3.4954779453456601</v>
      </c>
      <c r="AS118" s="71">
        <f t="shared" si="93"/>
        <v>0.16</v>
      </c>
      <c r="AT118" s="74">
        <f t="shared" si="94"/>
        <v>3.96E-5</v>
      </c>
      <c r="AU118" s="73">
        <f t="shared" si="73"/>
        <v>11.443109668067194</v>
      </c>
      <c r="AV118" s="71">
        <f t="shared" si="74"/>
        <v>237.54000000000002</v>
      </c>
      <c r="AW118" s="74">
        <f t="shared" si="75"/>
        <v>95.404061872581394</v>
      </c>
    </row>
    <row r="119" spans="17:49" x14ac:dyDescent="0.25">
      <c r="Q119">
        <v>112</v>
      </c>
      <c r="R119" s="73">
        <f t="shared" si="49"/>
        <v>53.5</v>
      </c>
      <c r="S119" s="71">
        <f t="shared" si="79"/>
        <v>4.4800000000000004</v>
      </c>
      <c r="T119" s="71">
        <f t="shared" si="51"/>
        <v>12</v>
      </c>
      <c r="U119" s="74">
        <f t="shared" si="80"/>
        <v>19.973333333333336</v>
      </c>
      <c r="V119" s="73">
        <f>IF(Variable_Management!$B$20=3,2,IF((S119*R119/T119)&lt;((T119*(1-(T119/R119)))/(2*Lm*Fsw)),1,2))</f>
        <v>2</v>
      </c>
      <c r="W119" s="71">
        <f t="shared" si="81"/>
        <v>0.77570093457943923</v>
      </c>
      <c r="X119" s="74">
        <f t="shared" si="82"/>
        <v>0.22429906542056077</v>
      </c>
      <c r="Y119" s="73">
        <f t="shared" si="83"/>
        <v>6.2056074766355138</v>
      </c>
      <c r="Z119" s="71">
        <f t="shared" si="77"/>
        <v>23.076137071651093</v>
      </c>
      <c r="AA119" s="71">
        <f t="shared" si="78"/>
        <v>20.05350779266853</v>
      </c>
      <c r="AB119" s="71">
        <v>0</v>
      </c>
      <c r="AC119" s="71">
        <f t="shared" si="84"/>
        <v>0.92492930201842005</v>
      </c>
      <c r="AD119" s="74">
        <f t="shared" si="67"/>
        <v>0.92492930201842005</v>
      </c>
      <c r="AE119" s="73">
        <f t="shared" si="76"/>
        <v>15.493333333333336</v>
      </c>
      <c r="AF119" s="71">
        <f t="shared" si="68"/>
        <v>17.661903536137455</v>
      </c>
      <c r="AG119" s="71">
        <f t="shared" si="85"/>
        <v>1.247771346079299</v>
      </c>
      <c r="AH119" s="71">
        <f t="shared" si="86"/>
        <v>3.5545387620983968</v>
      </c>
      <c r="AI119" s="74">
        <f t="shared" si="69"/>
        <v>4.8023101081776955</v>
      </c>
      <c r="AJ119" s="73">
        <f t="shared" si="70"/>
        <v>4.4800000000000013</v>
      </c>
      <c r="AK119" s="71">
        <f t="shared" si="87"/>
        <v>9.4973858651100773</v>
      </c>
      <c r="AL119" s="71">
        <f t="shared" si="88"/>
        <v>0.36080135308317079</v>
      </c>
      <c r="AM119" s="71">
        <f t="shared" si="95"/>
        <v>0</v>
      </c>
      <c r="AN119" s="188">
        <f t="shared" si="89"/>
        <v>0.27691364485981312</v>
      </c>
      <c r="AO119" s="74">
        <f t="shared" si="72"/>
        <v>0.63771499794298392</v>
      </c>
      <c r="AP119" s="73">
        <f t="shared" si="90"/>
        <v>0.60321476218592618</v>
      </c>
      <c r="AQ119" s="206">
        <f t="shared" si="91"/>
        <v>0.92492930201842005</v>
      </c>
      <c r="AR119" s="206">
        <f t="shared" si="92"/>
        <v>3.4954779453456601</v>
      </c>
      <c r="AS119" s="71">
        <f t="shared" si="93"/>
        <v>0.16</v>
      </c>
      <c r="AT119" s="74">
        <f t="shared" si="94"/>
        <v>3.96E-5</v>
      </c>
      <c r="AU119" s="73">
        <f t="shared" si="73"/>
        <v>11.548616017689106</v>
      </c>
      <c r="AV119" s="71">
        <f t="shared" si="74"/>
        <v>239.68000000000004</v>
      </c>
      <c r="AW119" s="74">
        <f t="shared" si="75"/>
        <v>95.403144673266056</v>
      </c>
    </row>
    <row r="120" spans="17:49" x14ac:dyDescent="0.25">
      <c r="Q120">
        <v>113</v>
      </c>
      <c r="R120" s="73">
        <f t="shared" si="49"/>
        <v>53.5</v>
      </c>
      <c r="S120" s="71">
        <f t="shared" si="79"/>
        <v>4.5200000000000005</v>
      </c>
      <c r="T120" s="71">
        <f t="shared" si="51"/>
        <v>12</v>
      </c>
      <c r="U120" s="74">
        <f t="shared" si="80"/>
        <v>20.151666666666667</v>
      </c>
      <c r="V120" s="73">
        <f>IF(Variable_Management!$B$20=3,2,IF((S120*R120/T120)&lt;((T120*(1-(T120/R120)))/(2*Lm*Fsw)),1,2))</f>
        <v>2</v>
      </c>
      <c r="W120" s="71">
        <f t="shared" si="81"/>
        <v>0.77570093457943923</v>
      </c>
      <c r="X120" s="74">
        <f t="shared" si="82"/>
        <v>0.22429906542056077</v>
      </c>
      <c r="Y120" s="73">
        <f t="shared" si="83"/>
        <v>6.2056074766355138</v>
      </c>
      <c r="Z120" s="71">
        <f t="shared" si="77"/>
        <v>23.254470404984424</v>
      </c>
      <c r="AA120" s="71">
        <f t="shared" si="78"/>
        <v>20.231134416799701</v>
      </c>
      <c r="AB120" s="71">
        <v>0</v>
      </c>
      <c r="AC120" s="71">
        <f t="shared" si="84"/>
        <v>0.94138723951842007</v>
      </c>
      <c r="AD120" s="74">
        <f t="shared" si="67"/>
        <v>0.94138723951842007</v>
      </c>
      <c r="AE120" s="73">
        <f t="shared" si="76"/>
        <v>15.631666666666666</v>
      </c>
      <c r="AF120" s="71">
        <f t="shared" si="68"/>
        <v>17.818346206082779</v>
      </c>
      <c r="AG120" s="71">
        <f t="shared" si="85"/>
        <v>1.2699738460792982</v>
      </c>
      <c r="AH120" s="71">
        <f t="shared" si="86"/>
        <v>3.5862757153314178</v>
      </c>
      <c r="AI120" s="74">
        <f t="shared" si="69"/>
        <v>4.8562495614107162</v>
      </c>
      <c r="AJ120" s="73">
        <f t="shared" si="70"/>
        <v>4.5200000000000005</v>
      </c>
      <c r="AK120" s="71">
        <f t="shared" si="87"/>
        <v>9.581510229123209</v>
      </c>
      <c r="AL120" s="71">
        <f t="shared" si="88"/>
        <v>0.36722135308317078</v>
      </c>
      <c r="AM120" s="71">
        <f t="shared" si="95"/>
        <v>0</v>
      </c>
      <c r="AN120" s="188">
        <f t="shared" si="89"/>
        <v>0.2790536448598131</v>
      </c>
      <c r="AO120" s="74">
        <f t="shared" si="72"/>
        <v>0.64627499794298382</v>
      </c>
      <c r="AP120" s="73">
        <f t="shared" si="90"/>
        <v>0.61394819968592618</v>
      </c>
      <c r="AQ120" s="206">
        <f t="shared" si="91"/>
        <v>0.94138723951842007</v>
      </c>
      <c r="AR120" s="206">
        <f t="shared" si="92"/>
        <v>3.4954779453456601</v>
      </c>
      <c r="AS120" s="71">
        <f t="shared" si="93"/>
        <v>0.16</v>
      </c>
      <c r="AT120" s="74">
        <f t="shared" si="94"/>
        <v>3.96E-5</v>
      </c>
      <c r="AU120" s="73">
        <f t="shared" si="73"/>
        <v>11.654764783422127</v>
      </c>
      <c r="AV120" s="71">
        <f t="shared" si="74"/>
        <v>241.82000000000002</v>
      </c>
      <c r="AW120" s="74">
        <f t="shared" si="75"/>
        <v>95.402001933651903</v>
      </c>
    </row>
    <row r="121" spans="17:49" x14ac:dyDescent="0.25">
      <c r="Q121">
        <v>114</v>
      </c>
      <c r="R121" s="73">
        <f t="shared" si="49"/>
        <v>53.5</v>
      </c>
      <c r="S121" s="71">
        <f t="shared" si="79"/>
        <v>4.5600000000000005</v>
      </c>
      <c r="T121" s="71">
        <f t="shared" si="51"/>
        <v>12</v>
      </c>
      <c r="U121" s="74">
        <f t="shared" si="80"/>
        <v>20.330000000000002</v>
      </c>
      <c r="V121" s="73">
        <f>IF(Variable_Management!$B$20=3,2,IF((S121*R121/T121)&lt;((T121*(1-(T121/R121)))/(2*Lm*Fsw)),1,2))</f>
        <v>2</v>
      </c>
      <c r="W121" s="71">
        <f t="shared" si="81"/>
        <v>0.77570093457943923</v>
      </c>
      <c r="X121" s="74">
        <f t="shared" si="82"/>
        <v>0.22429906542056077</v>
      </c>
      <c r="Y121" s="73">
        <f t="shared" si="83"/>
        <v>6.2056074766355138</v>
      </c>
      <c r="Z121" s="71">
        <f t="shared" si="77"/>
        <v>23.432803738317759</v>
      </c>
      <c r="AA121" s="71">
        <f t="shared" si="78"/>
        <v>20.408773367014806</v>
      </c>
      <c r="AB121" s="71">
        <v>0</v>
      </c>
      <c r="AC121" s="71">
        <f t="shared" si="84"/>
        <v>0.95799146979619754</v>
      </c>
      <c r="AD121" s="74">
        <f t="shared" si="67"/>
        <v>0.95799146979619754</v>
      </c>
      <c r="AE121" s="73">
        <f t="shared" si="76"/>
        <v>15.770000000000001</v>
      </c>
      <c r="AF121" s="71">
        <f t="shared" si="68"/>
        <v>17.974799732089188</v>
      </c>
      <c r="AG121" s="71">
        <f t="shared" si="85"/>
        <v>1.2923737016348544</v>
      </c>
      <c r="AH121" s="71">
        <f t="shared" si="86"/>
        <v>3.6180126685644396</v>
      </c>
      <c r="AI121" s="74">
        <f t="shared" si="69"/>
        <v>4.9103863701992942</v>
      </c>
      <c r="AJ121" s="73">
        <f t="shared" si="70"/>
        <v>4.5600000000000005</v>
      </c>
      <c r="AK121" s="71">
        <f t="shared" si="87"/>
        <v>9.6656404307970902</v>
      </c>
      <c r="AL121" s="71">
        <f t="shared" si="88"/>
        <v>0.37369841974983747</v>
      </c>
      <c r="AM121" s="71">
        <f t="shared" si="95"/>
        <v>0</v>
      </c>
      <c r="AN121" s="188">
        <f t="shared" si="89"/>
        <v>0.28119364485981313</v>
      </c>
      <c r="AO121" s="74">
        <f t="shared" si="72"/>
        <v>0.65489206460965055</v>
      </c>
      <c r="AP121" s="73">
        <f t="shared" si="90"/>
        <v>0.62477704551925928</v>
      </c>
      <c r="AQ121" s="206">
        <f t="shared" si="91"/>
        <v>0.95799146979619754</v>
      </c>
      <c r="AR121" s="206">
        <f t="shared" si="92"/>
        <v>3.4954779453456601</v>
      </c>
      <c r="AS121" s="71">
        <f t="shared" si="93"/>
        <v>0.16</v>
      </c>
      <c r="AT121" s="74">
        <f t="shared" si="94"/>
        <v>3.96E-5</v>
      </c>
      <c r="AU121" s="73">
        <f t="shared" si="73"/>
        <v>11.761555965266259</v>
      </c>
      <c r="AV121" s="71">
        <f t="shared" si="74"/>
        <v>243.96000000000004</v>
      </c>
      <c r="AW121" s="74">
        <f t="shared" si="75"/>
        <v>95.400639605499734</v>
      </c>
    </row>
    <row r="122" spans="17:49" x14ac:dyDescent="0.25">
      <c r="Q122">
        <v>115</v>
      </c>
      <c r="R122" s="73">
        <f t="shared" si="49"/>
        <v>53.5</v>
      </c>
      <c r="S122" s="71">
        <f t="shared" si="79"/>
        <v>4.6000000000000005</v>
      </c>
      <c r="T122" s="71">
        <f t="shared" si="51"/>
        <v>12</v>
      </c>
      <c r="U122" s="74">
        <f t="shared" si="80"/>
        <v>20.508333333333336</v>
      </c>
      <c r="V122" s="73">
        <f>IF(Variable_Management!$B$20=3,2,IF((S122*R122/T122)&lt;((T122*(1-(T122/R122)))/(2*Lm*Fsw)),1,2))</f>
        <v>2</v>
      </c>
      <c r="W122" s="71">
        <f t="shared" si="81"/>
        <v>0.77570093457943923</v>
      </c>
      <c r="X122" s="74">
        <f t="shared" si="82"/>
        <v>0.22429906542056077</v>
      </c>
      <c r="Y122" s="73">
        <f t="shared" si="83"/>
        <v>6.2056074766355138</v>
      </c>
      <c r="Z122" s="71">
        <f t="shared" si="77"/>
        <v>23.611137071651093</v>
      </c>
      <c r="AA122" s="71">
        <f t="shared" si="78"/>
        <v>20.586424324230862</v>
      </c>
      <c r="AB122" s="71">
        <v>0</v>
      </c>
      <c r="AC122" s="71">
        <f t="shared" si="84"/>
        <v>0.97474199285175334</v>
      </c>
      <c r="AD122" s="74">
        <f t="shared" si="67"/>
        <v>0.97474199285175334</v>
      </c>
      <c r="AE122" s="73">
        <f t="shared" si="76"/>
        <v>15.908333333333335</v>
      </c>
      <c r="AF122" s="71">
        <f t="shared" si="68"/>
        <v>18.131263833127889</v>
      </c>
      <c r="AG122" s="71">
        <f t="shared" si="85"/>
        <v>1.3149709127459657</v>
      </c>
      <c r="AH122" s="71">
        <f t="shared" si="86"/>
        <v>3.649749621797461</v>
      </c>
      <c r="AI122" s="74">
        <f t="shared" si="69"/>
        <v>4.9647205345434262</v>
      </c>
      <c r="AJ122" s="73">
        <f t="shared" si="70"/>
        <v>4.6000000000000014</v>
      </c>
      <c r="AK122" s="71">
        <f t="shared" si="87"/>
        <v>9.7497763190133089</v>
      </c>
      <c r="AL122" s="71">
        <f t="shared" si="88"/>
        <v>0.38023255308317083</v>
      </c>
      <c r="AM122" s="71">
        <f t="shared" si="95"/>
        <v>0</v>
      </c>
      <c r="AN122" s="188">
        <f t="shared" si="89"/>
        <v>0.28333364485981311</v>
      </c>
      <c r="AO122" s="74">
        <f t="shared" si="72"/>
        <v>0.66356619794298388</v>
      </c>
      <c r="AP122" s="73">
        <f t="shared" si="90"/>
        <v>0.63570129968592615</v>
      </c>
      <c r="AQ122" s="206">
        <f t="shared" si="91"/>
        <v>0.97474199285175334</v>
      </c>
      <c r="AR122" s="206">
        <f t="shared" si="92"/>
        <v>3.4954779453456601</v>
      </c>
      <c r="AS122" s="71">
        <f t="shared" si="93"/>
        <v>0.16</v>
      </c>
      <c r="AT122" s="74">
        <f t="shared" si="94"/>
        <v>3.96E-5</v>
      </c>
      <c r="AU122" s="73">
        <f t="shared" si="73"/>
        <v>11.868989563221504</v>
      </c>
      <c r="AV122" s="71">
        <f t="shared" si="74"/>
        <v>246.10000000000002</v>
      </c>
      <c r="AW122" s="74">
        <f t="shared" si="75"/>
        <v>95.399063436532671</v>
      </c>
    </row>
    <row r="123" spans="17:49" x14ac:dyDescent="0.25">
      <c r="Q123">
        <v>116</v>
      </c>
      <c r="R123" s="73">
        <f t="shared" si="49"/>
        <v>53.5</v>
      </c>
      <c r="S123" s="71">
        <f t="shared" si="79"/>
        <v>4.6399999999999997</v>
      </c>
      <c r="T123" s="71">
        <f t="shared" si="51"/>
        <v>12</v>
      </c>
      <c r="U123" s="74">
        <f t="shared" si="80"/>
        <v>20.686666666666664</v>
      </c>
      <c r="V123" s="73">
        <f>IF(Variable_Management!$B$20=3,2,IF((S123*R123/T123)&lt;((T123*(1-(T123/R123)))/(2*Lm*Fsw)),1,2))</f>
        <v>2</v>
      </c>
      <c r="W123" s="71">
        <f t="shared" si="81"/>
        <v>0.77570093457943923</v>
      </c>
      <c r="X123" s="74">
        <f t="shared" si="82"/>
        <v>0.22429906542056077</v>
      </c>
      <c r="Y123" s="73">
        <f t="shared" si="83"/>
        <v>6.2056074766355138</v>
      </c>
      <c r="Z123" s="71">
        <f t="shared" si="77"/>
        <v>23.789470404984421</v>
      </c>
      <c r="AA123" s="71">
        <f t="shared" si="78"/>
        <v>20.764086980263556</v>
      </c>
      <c r="AB123" s="71">
        <v>0</v>
      </c>
      <c r="AC123" s="71">
        <f t="shared" si="84"/>
        <v>0.99163880868508625</v>
      </c>
      <c r="AD123" s="74">
        <f t="shared" si="67"/>
        <v>0.99163880868508625</v>
      </c>
      <c r="AE123" s="73">
        <f t="shared" si="76"/>
        <v>16.046666666666663</v>
      </c>
      <c r="AF123" s="71">
        <f t="shared" si="68"/>
        <v>18.287738237768984</v>
      </c>
      <c r="AG123" s="71">
        <f t="shared" si="85"/>
        <v>1.3377654794126312</v>
      </c>
      <c r="AH123" s="71">
        <f t="shared" si="86"/>
        <v>3.681486575030481</v>
      </c>
      <c r="AI123" s="74">
        <f t="shared" si="69"/>
        <v>5.0192520544431121</v>
      </c>
      <c r="AJ123" s="73">
        <f t="shared" si="70"/>
        <v>4.6399999999999997</v>
      </c>
      <c r="AK123" s="71">
        <f t="shared" si="87"/>
        <v>9.833917747815093</v>
      </c>
      <c r="AL123" s="71">
        <f t="shared" si="88"/>
        <v>0.38682375308317068</v>
      </c>
      <c r="AM123" s="71">
        <f t="shared" si="95"/>
        <v>0</v>
      </c>
      <c r="AN123" s="188">
        <f t="shared" si="89"/>
        <v>0.28547364485981308</v>
      </c>
      <c r="AO123" s="74">
        <f t="shared" si="72"/>
        <v>0.67229739794298382</v>
      </c>
      <c r="AP123" s="73">
        <f t="shared" si="90"/>
        <v>0.6467209621859259</v>
      </c>
      <c r="AQ123" s="206">
        <f t="shared" si="91"/>
        <v>0.99163880868508625</v>
      </c>
      <c r="AR123" s="206">
        <f t="shared" si="92"/>
        <v>3.4954779453456601</v>
      </c>
      <c r="AS123" s="71">
        <f t="shared" si="93"/>
        <v>0.16</v>
      </c>
      <c r="AT123" s="74">
        <f t="shared" si="94"/>
        <v>3.96E-5</v>
      </c>
      <c r="AU123" s="73">
        <f t="shared" si="73"/>
        <v>11.977065577287854</v>
      </c>
      <c r="AV123" s="71">
        <f t="shared" si="74"/>
        <v>248.23999999999998</v>
      </c>
      <c r="AW123" s="74">
        <f t="shared" si="75"/>
        <v>95.397278979102737</v>
      </c>
    </row>
    <row r="124" spans="17:49" x14ac:dyDescent="0.25">
      <c r="Q124">
        <v>117</v>
      </c>
      <c r="R124" s="73">
        <f t="shared" si="49"/>
        <v>53.5</v>
      </c>
      <c r="S124" s="71">
        <f t="shared" si="79"/>
        <v>4.68</v>
      </c>
      <c r="T124" s="71">
        <f t="shared" si="51"/>
        <v>12</v>
      </c>
      <c r="U124" s="74">
        <f t="shared" si="80"/>
        <v>20.864999999999998</v>
      </c>
      <c r="V124" s="73">
        <f>IF(Variable_Management!$B$20=3,2,IF((S124*R124/T124)&lt;((T124*(1-(T124/R124)))/(2*Lm*Fsw)),1,2))</f>
        <v>2</v>
      </c>
      <c r="W124" s="71">
        <f t="shared" si="81"/>
        <v>0.77570093457943923</v>
      </c>
      <c r="X124" s="74">
        <f t="shared" si="82"/>
        <v>0.22429906542056077</v>
      </c>
      <c r="Y124" s="73">
        <f t="shared" si="83"/>
        <v>6.2056074766355138</v>
      </c>
      <c r="Z124" s="71">
        <f t="shared" si="77"/>
        <v>23.967803738317755</v>
      </c>
      <c r="AA124" s="71">
        <f t="shared" si="78"/>
        <v>20.941761037366767</v>
      </c>
      <c r="AB124" s="71">
        <v>0</v>
      </c>
      <c r="AC124" s="71">
        <f t="shared" si="84"/>
        <v>1.0086819172961974</v>
      </c>
      <c r="AD124" s="74">
        <f t="shared" si="67"/>
        <v>1.0086819172961974</v>
      </c>
      <c r="AE124" s="73">
        <f t="shared" si="76"/>
        <v>16.184999999999999</v>
      </c>
      <c r="AF124" s="71">
        <f t="shared" si="68"/>
        <v>18.444222683775902</v>
      </c>
      <c r="AG124" s="71">
        <f t="shared" si="85"/>
        <v>1.360757401634854</v>
      </c>
      <c r="AH124" s="71">
        <f t="shared" si="86"/>
        <v>3.7132235282635029</v>
      </c>
      <c r="AI124" s="74">
        <f t="shared" si="69"/>
        <v>5.0739809298983571</v>
      </c>
      <c r="AJ124" s="73">
        <f t="shared" si="70"/>
        <v>4.6800000000000006</v>
      </c>
      <c r="AK124" s="71">
        <f t="shared" si="87"/>
        <v>9.9180645761892148</v>
      </c>
      <c r="AL124" s="71">
        <f t="shared" si="88"/>
        <v>0.39347201974983742</v>
      </c>
      <c r="AM124" s="71">
        <f t="shared" si="95"/>
        <v>0</v>
      </c>
      <c r="AN124" s="188">
        <f t="shared" si="89"/>
        <v>0.28761364485981306</v>
      </c>
      <c r="AO124" s="74">
        <f t="shared" si="72"/>
        <v>0.68108566460965048</v>
      </c>
      <c r="AP124" s="73">
        <f t="shared" si="90"/>
        <v>0.65783603301925919</v>
      </c>
      <c r="AQ124" s="206">
        <f t="shared" si="91"/>
        <v>1.0086819172961974</v>
      </c>
      <c r="AR124" s="206">
        <f t="shared" si="92"/>
        <v>3.4954779453456601</v>
      </c>
      <c r="AS124" s="71">
        <f t="shared" si="93"/>
        <v>0.16</v>
      </c>
      <c r="AT124" s="74">
        <f t="shared" si="94"/>
        <v>3.96E-5</v>
      </c>
      <c r="AU124" s="73">
        <f t="shared" si="73"/>
        <v>12.085784007465323</v>
      </c>
      <c r="AV124" s="71">
        <f t="shared" si="74"/>
        <v>250.38</v>
      </c>
      <c r="AW124" s="74">
        <f t="shared" si="75"/>
        <v>95.395291598419703</v>
      </c>
    </row>
    <row r="125" spans="17:49" x14ac:dyDescent="0.25">
      <c r="Q125">
        <v>118</v>
      </c>
      <c r="R125" s="73">
        <f t="shared" si="49"/>
        <v>53.5</v>
      </c>
      <c r="S125" s="71">
        <f t="shared" si="79"/>
        <v>4.72</v>
      </c>
      <c r="T125" s="71">
        <f t="shared" si="51"/>
        <v>12</v>
      </c>
      <c r="U125" s="74">
        <f t="shared" si="80"/>
        <v>21.043333333333333</v>
      </c>
      <c r="V125" s="73">
        <f>IF(Variable_Management!$B$20=3,2,IF((S125*R125/T125)&lt;((T125*(1-(T125/R125)))/(2*Lm*Fsw)),1,2))</f>
        <v>2</v>
      </c>
      <c r="W125" s="71">
        <f t="shared" si="81"/>
        <v>0.77570093457943923</v>
      </c>
      <c r="X125" s="74">
        <f t="shared" si="82"/>
        <v>0.22429906542056077</v>
      </c>
      <c r="Y125" s="73">
        <f t="shared" si="83"/>
        <v>6.2056074766355138</v>
      </c>
      <c r="Z125" s="71">
        <f t="shared" si="77"/>
        <v>24.14613707165109</v>
      </c>
      <c r="AA125" s="71">
        <f t="shared" si="78"/>
        <v>21.119446207795097</v>
      </c>
      <c r="AB125" s="71">
        <v>0</v>
      </c>
      <c r="AC125" s="71">
        <f t="shared" si="84"/>
        <v>1.0258713186850865</v>
      </c>
      <c r="AD125" s="74">
        <f t="shared" si="67"/>
        <v>1.0258713186850865</v>
      </c>
      <c r="AE125" s="73">
        <f t="shared" si="76"/>
        <v>16.323333333333334</v>
      </c>
      <c r="AF125" s="71">
        <f t="shared" si="68"/>
        <v>18.600716917720082</v>
      </c>
      <c r="AG125" s="71">
        <f t="shared" si="85"/>
        <v>1.3839466794126323</v>
      </c>
      <c r="AH125" s="71">
        <f t="shared" si="86"/>
        <v>3.7449604814965252</v>
      </c>
      <c r="AI125" s="74">
        <f t="shared" si="69"/>
        <v>5.1289071609091579</v>
      </c>
      <c r="AJ125" s="73">
        <f t="shared" si="70"/>
        <v>4.7200000000000006</v>
      </c>
      <c r="AK125" s="71">
        <f t="shared" si="87"/>
        <v>10.002216667858814</v>
      </c>
      <c r="AL125" s="71">
        <f t="shared" si="88"/>
        <v>0.40017735308317071</v>
      </c>
      <c r="AM125" s="71">
        <f t="shared" si="95"/>
        <v>0</v>
      </c>
      <c r="AN125" s="188">
        <f t="shared" si="89"/>
        <v>0.28975364485981309</v>
      </c>
      <c r="AO125" s="74">
        <f t="shared" si="72"/>
        <v>0.68993099794298374</v>
      </c>
      <c r="AP125" s="73">
        <f t="shared" si="90"/>
        <v>0.66904651218592603</v>
      </c>
      <c r="AQ125" s="206">
        <f t="shared" si="91"/>
        <v>1.0258713186850865</v>
      </c>
      <c r="AR125" s="206">
        <f t="shared" si="92"/>
        <v>3.4954779453456601</v>
      </c>
      <c r="AS125" s="71">
        <f t="shared" si="93"/>
        <v>0.16</v>
      </c>
      <c r="AT125" s="74">
        <f t="shared" si="94"/>
        <v>3.96E-5</v>
      </c>
      <c r="AU125" s="73">
        <f t="shared" si="73"/>
        <v>12.1951448537539</v>
      </c>
      <c r="AV125" s="71">
        <f t="shared" si="74"/>
        <v>252.51999999999998</v>
      </c>
      <c r="AW125" s="74">
        <f t="shared" si="75"/>
        <v>95.393106480367294</v>
      </c>
    </row>
    <row r="126" spans="17:49" x14ac:dyDescent="0.25">
      <c r="Q126">
        <v>119</v>
      </c>
      <c r="R126" s="73">
        <f t="shared" si="49"/>
        <v>53.5</v>
      </c>
      <c r="S126" s="71">
        <f t="shared" si="79"/>
        <v>4.76</v>
      </c>
      <c r="T126" s="71">
        <f t="shared" si="51"/>
        <v>12</v>
      </c>
      <c r="U126" s="74">
        <f t="shared" si="80"/>
        <v>21.221666666666668</v>
      </c>
      <c r="V126" s="73">
        <f>IF(Variable_Management!$B$20=3,2,IF((S126*R126/T126)&lt;((T126*(1-(T126/R126)))/(2*Lm*Fsw)),1,2))</f>
        <v>2</v>
      </c>
      <c r="W126" s="71">
        <f t="shared" si="81"/>
        <v>0.77570093457943923</v>
      </c>
      <c r="X126" s="74">
        <f t="shared" si="82"/>
        <v>0.22429906542056077</v>
      </c>
      <c r="Y126" s="73">
        <f t="shared" si="83"/>
        <v>6.2056074766355138</v>
      </c>
      <c r="Z126" s="71">
        <f t="shared" si="77"/>
        <v>24.324470404984424</v>
      </c>
      <c r="AA126" s="71">
        <f t="shared" si="78"/>
        <v>21.297142213388256</v>
      </c>
      <c r="AB126" s="71">
        <v>0</v>
      </c>
      <c r="AC126" s="71">
        <f t="shared" si="84"/>
        <v>1.0432070128517532</v>
      </c>
      <c r="AD126" s="74">
        <f t="shared" si="67"/>
        <v>1.0432070128517532</v>
      </c>
      <c r="AE126" s="73">
        <f t="shared" si="76"/>
        <v>16.461666666666666</v>
      </c>
      <c r="AF126" s="71">
        <f t="shared" si="68"/>
        <v>18.757220694614951</v>
      </c>
      <c r="AG126" s="71">
        <f t="shared" si="85"/>
        <v>1.4073333127459655</v>
      </c>
      <c r="AH126" s="71">
        <f t="shared" si="86"/>
        <v>3.7766974347295452</v>
      </c>
      <c r="AI126" s="74">
        <f t="shared" si="69"/>
        <v>5.1840307474755107</v>
      </c>
      <c r="AJ126" s="73">
        <f t="shared" si="70"/>
        <v>4.7600000000000007</v>
      </c>
      <c r="AK126" s="71">
        <f t="shared" si="87"/>
        <v>10.086373891086563</v>
      </c>
      <c r="AL126" s="71">
        <f t="shared" si="88"/>
        <v>0.40693975308317082</v>
      </c>
      <c r="AM126" s="71">
        <f t="shared" si="95"/>
        <v>0</v>
      </c>
      <c r="AN126" s="188">
        <f t="shared" si="89"/>
        <v>0.29189364485981312</v>
      </c>
      <c r="AO126" s="74">
        <f t="shared" si="72"/>
        <v>0.69883339794298394</v>
      </c>
      <c r="AP126" s="73">
        <f t="shared" si="90"/>
        <v>0.68035239968592598</v>
      </c>
      <c r="AQ126" s="206">
        <f t="shared" si="91"/>
        <v>1.0432070128517532</v>
      </c>
      <c r="AR126" s="206">
        <f t="shared" si="92"/>
        <v>3.4954779453456601</v>
      </c>
      <c r="AS126" s="71">
        <f t="shared" si="93"/>
        <v>0.16</v>
      </c>
      <c r="AT126" s="74">
        <f t="shared" si="94"/>
        <v>3.96E-5</v>
      </c>
      <c r="AU126" s="73">
        <f t="shared" si="73"/>
        <v>12.305148116153587</v>
      </c>
      <c r="AV126" s="71">
        <f t="shared" si="74"/>
        <v>254.66</v>
      </c>
      <c r="AW126" s="74">
        <f t="shared" si="75"/>
        <v>95.390728638930895</v>
      </c>
    </row>
    <row r="127" spans="17:49" x14ac:dyDescent="0.25">
      <c r="Q127">
        <v>120</v>
      </c>
      <c r="R127" s="73">
        <f t="shared" si="49"/>
        <v>53.5</v>
      </c>
      <c r="S127" s="71">
        <f t="shared" si="79"/>
        <v>4.8</v>
      </c>
      <c r="T127" s="71">
        <f t="shared" si="51"/>
        <v>12</v>
      </c>
      <c r="U127" s="74">
        <f t="shared" si="80"/>
        <v>21.400000000000002</v>
      </c>
      <c r="V127" s="73">
        <f>IF(Variable_Management!$B$20=3,2,IF((S127*R127/T127)&lt;((T127*(1-(T127/R127)))/(2*Lm*Fsw)),1,2))</f>
        <v>2</v>
      </c>
      <c r="W127" s="71">
        <f t="shared" si="81"/>
        <v>0.77570093457943923</v>
      </c>
      <c r="X127" s="74">
        <f t="shared" si="82"/>
        <v>0.22429906542056077</v>
      </c>
      <c r="Y127" s="73">
        <f t="shared" si="83"/>
        <v>6.2056074766355138</v>
      </c>
      <c r="Z127" s="71">
        <f t="shared" si="77"/>
        <v>24.502803738317759</v>
      </c>
      <c r="AA127" s="71">
        <f t="shared" si="78"/>
        <v>21.474848785175951</v>
      </c>
      <c r="AB127" s="71">
        <v>0</v>
      </c>
      <c r="AC127" s="71">
        <f t="shared" si="84"/>
        <v>1.0606889997961979</v>
      </c>
      <c r="AD127" s="74">
        <f t="shared" si="67"/>
        <v>1.0606889997961979</v>
      </c>
      <c r="AE127" s="73">
        <f t="shared" si="76"/>
        <v>16.600000000000001</v>
      </c>
      <c r="AF127" s="71">
        <f t="shared" si="68"/>
        <v>18.91373377756792</v>
      </c>
      <c r="AG127" s="71">
        <f t="shared" si="85"/>
        <v>1.4309173016348546</v>
      </c>
      <c r="AH127" s="71">
        <f t="shared" si="86"/>
        <v>3.8084343879625671</v>
      </c>
      <c r="AI127" s="74">
        <f t="shared" si="69"/>
        <v>5.2393516895974219</v>
      </c>
      <c r="AJ127" s="73">
        <f t="shared" si="70"/>
        <v>4.8000000000000007</v>
      </c>
      <c r="AK127" s="71">
        <f t="shared" si="87"/>
        <v>10.170536118487529</v>
      </c>
      <c r="AL127" s="71">
        <f t="shared" si="88"/>
        <v>0.41375921974983754</v>
      </c>
      <c r="AM127" s="71">
        <f t="shared" si="95"/>
        <v>0</v>
      </c>
      <c r="AN127" s="188">
        <f t="shared" si="89"/>
        <v>0.29403364485981309</v>
      </c>
      <c r="AO127" s="74">
        <f t="shared" si="72"/>
        <v>0.70779286460965063</v>
      </c>
      <c r="AP127" s="73">
        <f t="shared" si="90"/>
        <v>0.69175369551925947</v>
      </c>
      <c r="AQ127" s="206">
        <f t="shared" si="91"/>
        <v>1.0606889997961979</v>
      </c>
      <c r="AR127" s="206">
        <f t="shared" si="92"/>
        <v>3.4954779453456601</v>
      </c>
      <c r="AS127" s="71">
        <f t="shared" si="93"/>
        <v>0.16</v>
      </c>
      <c r="AT127" s="74">
        <f t="shared" si="94"/>
        <v>3.96E-5</v>
      </c>
      <c r="AU127" s="73">
        <f t="shared" si="73"/>
        <v>12.415793794664388</v>
      </c>
      <c r="AV127" s="71">
        <f t="shared" si="74"/>
        <v>256.8</v>
      </c>
      <c r="AW127" s="74">
        <f t="shared" si="75"/>
        <v>95.388162923259188</v>
      </c>
    </row>
    <row r="128" spans="17:49" x14ac:dyDescent="0.25">
      <c r="Q128">
        <v>121</v>
      </c>
      <c r="R128" s="73">
        <f t="shared" si="49"/>
        <v>53.5</v>
      </c>
      <c r="S128" s="71">
        <f t="shared" si="79"/>
        <v>4.84</v>
      </c>
      <c r="T128" s="71">
        <f t="shared" si="51"/>
        <v>12</v>
      </c>
      <c r="U128" s="74">
        <f t="shared" si="80"/>
        <v>21.578333333333333</v>
      </c>
      <c r="V128" s="73">
        <f>IF(Variable_Management!$B$20=3,2,IF((S128*R128/T128)&lt;((T128*(1-(T128/R128)))/(2*Lm*Fsw)),1,2))</f>
        <v>2</v>
      </c>
      <c r="W128" s="71">
        <f t="shared" si="81"/>
        <v>0.77570093457943923</v>
      </c>
      <c r="X128" s="74">
        <f t="shared" si="82"/>
        <v>0.22429906542056077</v>
      </c>
      <c r="Y128" s="73">
        <f t="shared" si="83"/>
        <v>6.2056074766355138</v>
      </c>
      <c r="Z128" s="71">
        <f t="shared" si="77"/>
        <v>24.68113707165109</v>
      </c>
      <c r="AA128" s="71">
        <f t="shared" si="78"/>
        <v>21.652565663002093</v>
      </c>
      <c r="AB128" s="71">
        <v>0</v>
      </c>
      <c r="AC128" s="71">
        <f t="shared" si="84"/>
        <v>1.0783172795184197</v>
      </c>
      <c r="AD128" s="74">
        <f t="shared" si="67"/>
        <v>1.0783172795184197</v>
      </c>
      <c r="AE128" s="73">
        <f t="shared" si="76"/>
        <v>16.738333333333333</v>
      </c>
      <c r="AF128" s="71">
        <f t="shared" si="68"/>
        <v>19.070255937449414</v>
      </c>
      <c r="AG128" s="71">
        <f t="shared" si="85"/>
        <v>1.4546986460792986</v>
      </c>
      <c r="AH128" s="71">
        <f t="shared" si="86"/>
        <v>3.8401713411955885</v>
      </c>
      <c r="AI128" s="74">
        <f t="shared" si="69"/>
        <v>5.294869987274887</v>
      </c>
      <c r="AJ128" s="73">
        <f t="shared" si="70"/>
        <v>4.8400000000000007</v>
      </c>
      <c r="AK128" s="71">
        <f t="shared" si="87"/>
        <v>10.254703226851213</v>
      </c>
      <c r="AL128" s="71">
        <f t="shared" si="88"/>
        <v>0.42063575308317069</v>
      </c>
      <c r="AM128" s="71">
        <f t="shared" si="95"/>
        <v>0</v>
      </c>
      <c r="AN128" s="188">
        <f t="shared" si="89"/>
        <v>0.29617364485981307</v>
      </c>
      <c r="AO128" s="74">
        <f t="shared" si="72"/>
        <v>0.71680939794298371</v>
      </c>
      <c r="AP128" s="73">
        <f t="shared" si="90"/>
        <v>0.70325039968592595</v>
      </c>
      <c r="AQ128" s="206">
        <f t="shared" si="91"/>
        <v>1.0783172795184197</v>
      </c>
      <c r="AR128" s="206">
        <f t="shared" si="92"/>
        <v>3.4954779453456601</v>
      </c>
      <c r="AS128" s="71">
        <f t="shared" si="93"/>
        <v>0.16</v>
      </c>
      <c r="AT128" s="74">
        <f t="shared" si="94"/>
        <v>3.96E-5</v>
      </c>
      <c r="AU128" s="73">
        <f t="shared" si="73"/>
        <v>12.527081889286297</v>
      </c>
      <c r="AV128" s="71">
        <f t="shared" si="74"/>
        <v>258.94</v>
      </c>
      <c r="AW128" s="74">
        <f t="shared" si="75"/>
        <v>95.38541402438058</v>
      </c>
    </row>
    <row r="129" spans="17:49" x14ac:dyDescent="0.25">
      <c r="Q129">
        <v>122</v>
      </c>
      <c r="R129" s="73">
        <f t="shared" si="49"/>
        <v>53.5</v>
      </c>
      <c r="S129" s="71">
        <f t="shared" si="79"/>
        <v>4.88</v>
      </c>
      <c r="T129" s="71">
        <f t="shared" si="51"/>
        <v>12</v>
      </c>
      <c r="U129" s="74">
        <f t="shared" si="80"/>
        <v>21.756666666666664</v>
      </c>
      <c r="V129" s="73">
        <f>IF(Variable_Management!$B$20=3,2,IF((S129*R129/T129)&lt;((T129*(1-(T129/R129)))/(2*Lm*Fsw)),1,2))</f>
        <v>2</v>
      </c>
      <c r="W129" s="71">
        <f t="shared" si="81"/>
        <v>0.77570093457943923</v>
      </c>
      <c r="X129" s="74">
        <f t="shared" si="82"/>
        <v>0.22429906542056077</v>
      </c>
      <c r="Y129" s="73">
        <f t="shared" si="83"/>
        <v>6.2056074766355138</v>
      </c>
      <c r="Z129" s="71">
        <f t="shared" si="77"/>
        <v>24.859470404984421</v>
      </c>
      <c r="AA129" s="71">
        <f t="shared" si="78"/>
        <v>21.830292595167322</v>
      </c>
      <c r="AB129" s="71">
        <v>0</v>
      </c>
      <c r="AC129" s="71">
        <f t="shared" si="84"/>
        <v>1.0960918520184195</v>
      </c>
      <c r="AD129" s="74">
        <f t="shared" si="67"/>
        <v>1.0960918520184195</v>
      </c>
      <c r="AE129" s="73">
        <f t="shared" si="76"/>
        <v>16.876666666666665</v>
      </c>
      <c r="AF129" s="71">
        <f t="shared" si="68"/>
        <v>19.226786952578028</v>
      </c>
      <c r="AG129" s="71">
        <f t="shared" si="85"/>
        <v>1.4786773460792988</v>
      </c>
      <c r="AH129" s="71">
        <f t="shared" si="86"/>
        <v>3.8719082944286094</v>
      </c>
      <c r="AI129" s="74">
        <f t="shared" si="69"/>
        <v>5.3505856405079086</v>
      </c>
      <c r="AJ129" s="73">
        <f t="shared" si="70"/>
        <v>4.88</v>
      </c>
      <c r="AK129" s="71">
        <f t="shared" si="87"/>
        <v>10.338875096972236</v>
      </c>
      <c r="AL129" s="71">
        <f t="shared" si="88"/>
        <v>0.42756935308317068</v>
      </c>
      <c r="AM129" s="71">
        <f t="shared" si="95"/>
        <v>0</v>
      </c>
      <c r="AN129" s="188">
        <f t="shared" si="89"/>
        <v>0.29831364485981304</v>
      </c>
      <c r="AO129" s="74">
        <f t="shared" si="72"/>
        <v>0.72588299794298372</v>
      </c>
      <c r="AP129" s="73">
        <f t="shared" si="90"/>
        <v>0.71484251218592576</v>
      </c>
      <c r="AQ129" s="206">
        <f t="shared" si="91"/>
        <v>1.0960918520184195</v>
      </c>
      <c r="AR129" s="206">
        <f t="shared" si="92"/>
        <v>3.4954779453456601</v>
      </c>
      <c r="AS129" s="71">
        <f t="shared" si="93"/>
        <v>0.16</v>
      </c>
      <c r="AT129" s="74">
        <f t="shared" si="94"/>
        <v>3.96E-5</v>
      </c>
      <c r="AU129" s="73">
        <f t="shared" si="73"/>
        <v>12.639012400019316</v>
      </c>
      <c r="AV129" s="71">
        <f t="shared" si="74"/>
        <v>261.08</v>
      </c>
      <c r="AW129" s="74">
        <f t="shared" si="75"/>
        <v>95.382486481593617</v>
      </c>
    </row>
    <row r="130" spans="17:49" x14ac:dyDescent="0.25">
      <c r="Q130">
        <v>123</v>
      </c>
      <c r="R130" s="73">
        <f t="shared" si="49"/>
        <v>53.5</v>
      </c>
      <c r="S130" s="71">
        <f t="shared" si="79"/>
        <v>4.92</v>
      </c>
      <c r="T130" s="71">
        <f t="shared" si="51"/>
        <v>12</v>
      </c>
      <c r="U130" s="74">
        <f t="shared" si="80"/>
        <v>21.934999999999999</v>
      </c>
      <c r="V130" s="73">
        <f>IF(Variable_Management!$B$20=3,2,IF((S130*R130/T130)&lt;((T130*(1-(T130/R130)))/(2*Lm*Fsw)),1,2))</f>
        <v>2</v>
      </c>
      <c r="W130" s="71">
        <f t="shared" si="81"/>
        <v>0.77570093457943923</v>
      </c>
      <c r="X130" s="74">
        <f t="shared" si="82"/>
        <v>0.22429906542056077</v>
      </c>
      <c r="Y130" s="73">
        <f t="shared" si="83"/>
        <v>6.2056074766355138</v>
      </c>
      <c r="Z130" s="71">
        <f t="shared" si="77"/>
        <v>25.037803738317756</v>
      </c>
      <c r="AA130" s="71">
        <f t="shared" si="78"/>
        <v>22.008029338088697</v>
      </c>
      <c r="AB130" s="71">
        <v>0</v>
      </c>
      <c r="AC130" s="71">
        <f t="shared" si="84"/>
        <v>1.1140127172961973</v>
      </c>
      <c r="AD130" s="74">
        <f t="shared" si="67"/>
        <v>1.1140127172961973</v>
      </c>
      <c r="AE130" s="73">
        <f t="shared" si="76"/>
        <v>17.014999999999997</v>
      </c>
      <c r="AF130" s="71">
        <f t="shared" si="68"/>
        <v>19.383326608420791</v>
      </c>
      <c r="AG130" s="71">
        <f t="shared" si="85"/>
        <v>1.5028534016348538</v>
      </c>
      <c r="AH130" s="71">
        <f t="shared" si="86"/>
        <v>3.9036452476616312</v>
      </c>
      <c r="AI130" s="74">
        <f t="shared" si="69"/>
        <v>5.406498649296485</v>
      </c>
      <c r="AJ130" s="73">
        <f t="shared" si="70"/>
        <v>4.92</v>
      </c>
      <c r="AK130" s="71">
        <f t="shared" si="87"/>
        <v>10.423051613489179</v>
      </c>
      <c r="AL130" s="71">
        <f t="shared" si="88"/>
        <v>0.43456001974983749</v>
      </c>
      <c r="AM130" s="71">
        <f t="shared" si="95"/>
        <v>0</v>
      </c>
      <c r="AN130" s="188">
        <f t="shared" si="89"/>
        <v>0.30045364485981307</v>
      </c>
      <c r="AO130" s="74">
        <f t="shared" si="72"/>
        <v>0.73501366460965056</v>
      </c>
      <c r="AP130" s="73">
        <f t="shared" si="90"/>
        <v>0.72653003301925922</v>
      </c>
      <c r="AQ130" s="206">
        <f t="shared" si="91"/>
        <v>1.1140127172961973</v>
      </c>
      <c r="AR130" s="206">
        <f t="shared" si="92"/>
        <v>3.4954779453456601</v>
      </c>
      <c r="AS130" s="71">
        <f t="shared" si="93"/>
        <v>0.16</v>
      </c>
      <c r="AT130" s="74">
        <f t="shared" si="94"/>
        <v>3.96E-5</v>
      </c>
      <c r="AU130" s="73">
        <f t="shared" si="73"/>
        <v>12.75158532686345</v>
      </c>
      <c r="AV130" s="71">
        <f t="shared" si="74"/>
        <v>263.21999999999997</v>
      </c>
      <c r="AW130" s="74">
        <f t="shared" si="75"/>
        <v>95.379384688550331</v>
      </c>
    </row>
    <row r="131" spans="17:49" x14ac:dyDescent="0.25">
      <c r="Q131">
        <v>124</v>
      </c>
      <c r="R131" s="73">
        <f t="shared" si="49"/>
        <v>53.5</v>
      </c>
      <c r="S131" s="71">
        <f t="shared" si="79"/>
        <v>4.96</v>
      </c>
      <c r="T131" s="71">
        <f t="shared" si="51"/>
        <v>12</v>
      </c>
      <c r="U131" s="74">
        <f t="shared" si="80"/>
        <v>22.113333333333333</v>
      </c>
      <c r="V131" s="73">
        <f>IF(Variable_Management!$B$20=3,2,IF((S131*R131/T131)&lt;((T131*(1-(T131/R131)))/(2*Lm*Fsw)),1,2))</f>
        <v>2</v>
      </c>
      <c r="W131" s="71">
        <f t="shared" si="81"/>
        <v>0.77570093457943923</v>
      </c>
      <c r="X131" s="74">
        <f t="shared" si="82"/>
        <v>0.22429906542056077</v>
      </c>
      <c r="Y131" s="73">
        <f t="shared" si="83"/>
        <v>6.2056074766355138</v>
      </c>
      <c r="Z131" s="71">
        <f t="shared" si="77"/>
        <v>25.21613707165109</v>
      </c>
      <c r="AA131" s="71">
        <f t="shared" si="78"/>
        <v>22.1857756559757</v>
      </c>
      <c r="AB131" s="71">
        <v>0</v>
      </c>
      <c r="AC131" s="71">
        <f t="shared" si="84"/>
        <v>1.1320798753517531</v>
      </c>
      <c r="AD131" s="74">
        <f t="shared" si="67"/>
        <v>1.1320798753517531</v>
      </c>
      <c r="AE131" s="73">
        <f t="shared" si="76"/>
        <v>17.153333333333332</v>
      </c>
      <c r="AF131" s="71">
        <f t="shared" si="68"/>
        <v>19.539874697307845</v>
      </c>
      <c r="AG131" s="71">
        <f t="shared" si="85"/>
        <v>1.5272268127459654</v>
      </c>
      <c r="AH131" s="71">
        <f t="shared" si="86"/>
        <v>3.9353822008946526</v>
      </c>
      <c r="AI131" s="74">
        <f t="shared" si="69"/>
        <v>5.462609013640618</v>
      </c>
      <c r="AJ131" s="73">
        <f t="shared" si="70"/>
        <v>4.9600000000000009</v>
      </c>
      <c r="AK131" s="71">
        <f t="shared" si="87"/>
        <v>10.507232664731122</v>
      </c>
      <c r="AL131" s="71">
        <f t="shared" si="88"/>
        <v>0.44160775308317068</v>
      </c>
      <c r="AM131" s="71">
        <f t="shared" si="95"/>
        <v>0</v>
      </c>
      <c r="AN131" s="188">
        <f t="shared" si="89"/>
        <v>0.3025936448598131</v>
      </c>
      <c r="AO131" s="74">
        <f t="shared" si="72"/>
        <v>0.74420139794298379</v>
      </c>
      <c r="AP131" s="73">
        <f t="shared" si="90"/>
        <v>0.73831296218592601</v>
      </c>
      <c r="AQ131" s="206">
        <f t="shared" si="91"/>
        <v>1.1320798753517531</v>
      </c>
      <c r="AR131" s="206">
        <f t="shared" si="92"/>
        <v>3.4954779453456601</v>
      </c>
      <c r="AS131" s="71">
        <f t="shared" si="93"/>
        <v>0.16</v>
      </c>
      <c r="AT131" s="74">
        <f t="shared" si="94"/>
        <v>3.96E-5</v>
      </c>
      <c r="AU131" s="73">
        <f t="shared" si="73"/>
        <v>12.864800669818694</v>
      </c>
      <c r="AV131" s="71">
        <f t="shared" si="74"/>
        <v>265.36</v>
      </c>
      <c r="AW131" s="74">
        <f t="shared" si="75"/>
        <v>95.376112899048891</v>
      </c>
    </row>
    <row r="132" spans="17:49" x14ac:dyDescent="0.25">
      <c r="Q132">
        <v>125</v>
      </c>
      <c r="R132" s="73">
        <f t="shared" si="49"/>
        <v>53.5</v>
      </c>
      <c r="S132" s="71">
        <f t="shared" si="79"/>
        <v>5</v>
      </c>
      <c r="T132" s="71">
        <f t="shared" si="51"/>
        <v>12</v>
      </c>
      <c r="U132" s="74">
        <f t="shared" si="80"/>
        <v>22.291666666666668</v>
      </c>
      <c r="V132" s="73">
        <f>IF(Variable_Management!$B$20=3,2,IF((S132*R132/T132)&lt;((T132*(1-(T132/R132)))/(2*Lm*Fsw)),1,2))</f>
        <v>2</v>
      </c>
      <c r="W132" s="71">
        <f t="shared" si="81"/>
        <v>0.77570093457943923</v>
      </c>
      <c r="X132" s="74">
        <f t="shared" si="82"/>
        <v>0.22429906542056077</v>
      </c>
      <c r="Y132" s="73">
        <f t="shared" si="83"/>
        <v>6.2056074766355138</v>
      </c>
      <c r="Z132" s="71">
        <f t="shared" si="77"/>
        <v>25.394470404984425</v>
      </c>
      <c r="AA132" s="71">
        <f t="shared" si="78"/>
        <v>22.363531320521602</v>
      </c>
      <c r="AB132" s="71">
        <v>0</v>
      </c>
      <c r="AC132" s="71">
        <f t="shared" si="84"/>
        <v>1.1502933261850865</v>
      </c>
      <c r="AD132" s="74">
        <f t="shared" si="67"/>
        <v>1.1502933261850865</v>
      </c>
      <c r="AE132" s="73">
        <f t="shared" si="76"/>
        <v>17.291666666666668</v>
      </c>
      <c r="AF132" s="71">
        <f t="shared" si="68"/>
        <v>19.696431018160574</v>
      </c>
      <c r="AG132" s="71">
        <f t="shared" si="85"/>
        <v>1.551797579412632</v>
      </c>
      <c r="AH132" s="71">
        <f t="shared" si="86"/>
        <v>3.9671191541276745</v>
      </c>
      <c r="AI132" s="74">
        <f t="shared" si="69"/>
        <v>5.5189167335403067</v>
      </c>
      <c r="AJ132" s="73">
        <f t="shared" si="70"/>
        <v>5.0000000000000009</v>
      </c>
      <c r="AK132" s="71">
        <f t="shared" si="87"/>
        <v>10.591418142571499</v>
      </c>
      <c r="AL132" s="71">
        <f t="shared" si="88"/>
        <v>0.44871255308317076</v>
      </c>
      <c r="AM132" s="71">
        <f t="shared" si="95"/>
        <v>0</v>
      </c>
      <c r="AN132" s="188">
        <f t="shared" si="89"/>
        <v>0.30473364485981308</v>
      </c>
      <c r="AO132" s="74">
        <f t="shared" si="72"/>
        <v>0.75344619794298384</v>
      </c>
      <c r="AP132" s="73">
        <f t="shared" si="90"/>
        <v>0.75019129968592602</v>
      </c>
      <c r="AQ132" s="206">
        <f t="shared" si="91"/>
        <v>1.1502933261850865</v>
      </c>
      <c r="AR132" s="206">
        <f t="shared" si="92"/>
        <v>3.4954779453456601</v>
      </c>
      <c r="AS132" s="71">
        <f t="shared" si="93"/>
        <v>0.16</v>
      </c>
      <c r="AT132" s="74">
        <f t="shared" si="94"/>
        <v>3.96E-5</v>
      </c>
      <c r="AU132" s="73">
        <f t="shared" si="73"/>
        <v>12.97865842888505</v>
      </c>
      <c r="AV132" s="71">
        <f t="shared" si="74"/>
        <v>267.5</v>
      </c>
      <c r="AW132" s="74">
        <f t="shared" si="75"/>
        <v>95.372675232552211</v>
      </c>
    </row>
    <row r="133" spans="17:49" x14ac:dyDescent="0.25">
      <c r="Q133">
        <v>126</v>
      </c>
      <c r="R133" s="73">
        <f t="shared" si="49"/>
        <v>53.5</v>
      </c>
      <c r="S133" s="71">
        <f t="shared" si="79"/>
        <v>5.04</v>
      </c>
      <c r="T133" s="71">
        <f t="shared" si="51"/>
        <v>12</v>
      </c>
      <c r="U133" s="74">
        <f t="shared" si="80"/>
        <v>22.47</v>
      </c>
      <c r="V133" s="73">
        <f>IF(Variable_Management!$B$20=3,2,IF((S133*R133/T133)&lt;((T133*(1-(T133/R133)))/(2*Lm*Fsw)),1,2))</f>
        <v>2</v>
      </c>
      <c r="W133" s="71">
        <f t="shared" si="81"/>
        <v>0.77570093457943923</v>
      </c>
      <c r="X133" s="74">
        <f t="shared" si="82"/>
        <v>0.22429906542056077</v>
      </c>
      <c r="Y133" s="73">
        <f t="shared" si="83"/>
        <v>6.2056074766355138</v>
      </c>
      <c r="Z133" s="71">
        <f t="shared" si="77"/>
        <v>25.572803738317756</v>
      </c>
      <c r="AA133" s="71">
        <f t="shared" si="78"/>
        <v>22.541296110609363</v>
      </c>
      <c r="AB133" s="71">
        <v>0</v>
      </c>
      <c r="AC133" s="71">
        <f t="shared" si="84"/>
        <v>1.1686530697961974</v>
      </c>
      <c r="AD133" s="74">
        <f t="shared" si="67"/>
        <v>1.1686530697961974</v>
      </c>
      <c r="AE133" s="73">
        <f t="shared" si="76"/>
        <v>17.43</v>
      </c>
      <c r="AF133" s="71">
        <f t="shared" si="68"/>
        <v>19.852995376232613</v>
      </c>
      <c r="AG133" s="71">
        <f t="shared" si="85"/>
        <v>1.5765657016348542</v>
      </c>
      <c r="AH133" s="71">
        <f t="shared" si="86"/>
        <v>3.9988561073606954</v>
      </c>
      <c r="AI133" s="74">
        <f t="shared" si="69"/>
        <v>5.5754218089955501</v>
      </c>
      <c r="AJ133" s="73">
        <f t="shared" si="70"/>
        <v>5.04</v>
      </c>
      <c r="AK133" s="71">
        <f t="shared" si="87"/>
        <v>10.675607942288783</v>
      </c>
      <c r="AL133" s="71">
        <f t="shared" si="88"/>
        <v>0.45587441974983739</v>
      </c>
      <c r="AM133" s="71">
        <f t="shared" si="95"/>
        <v>0</v>
      </c>
      <c r="AN133" s="188">
        <f t="shared" si="89"/>
        <v>0.30687364485981306</v>
      </c>
      <c r="AO133" s="74">
        <f t="shared" si="72"/>
        <v>0.7627480646096505</v>
      </c>
      <c r="AP133" s="73">
        <f t="shared" si="90"/>
        <v>0.76216504551925923</v>
      </c>
      <c r="AQ133" s="206">
        <f t="shared" si="91"/>
        <v>1.1686530697961974</v>
      </c>
      <c r="AR133" s="206">
        <f t="shared" si="92"/>
        <v>3.4954779453456601</v>
      </c>
      <c r="AS133" s="71">
        <f t="shared" si="93"/>
        <v>0.16</v>
      </c>
      <c r="AT133" s="74">
        <f t="shared" si="94"/>
        <v>3.96E-5</v>
      </c>
      <c r="AU133" s="73">
        <f t="shared" si="73"/>
        <v>13.093158604062516</v>
      </c>
      <c r="AV133" s="71">
        <f t="shared" si="74"/>
        <v>269.64</v>
      </c>
      <c r="AW133" s="74">
        <f t="shared" si="75"/>
        <v>95.369075679447249</v>
      </c>
    </row>
    <row r="134" spans="17:49" x14ac:dyDescent="0.25">
      <c r="Q134">
        <v>127</v>
      </c>
      <c r="R134" s="73">
        <f t="shared" si="49"/>
        <v>53.5</v>
      </c>
      <c r="S134" s="71">
        <f t="shared" si="79"/>
        <v>5.08</v>
      </c>
      <c r="T134" s="71">
        <f t="shared" si="51"/>
        <v>12</v>
      </c>
      <c r="U134" s="74">
        <f t="shared" si="80"/>
        <v>22.648333333333337</v>
      </c>
      <c r="V134" s="73">
        <f>IF(Variable_Management!$B$20=3,2,IF((S134*R134/T134)&lt;((T134*(1-(T134/R134)))/(2*Lm*Fsw)),1,2))</f>
        <v>2</v>
      </c>
      <c r="W134" s="71">
        <f t="shared" si="81"/>
        <v>0.77570093457943923</v>
      </c>
      <c r="X134" s="74">
        <f t="shared" si="82"/>
        <v>0.22429906542056077</v>
      </c>
      <c r="Y134" s="73">
        <f t="shared" si="83"/>
        <v>6.2056074766355138</v>
      </c>
      <c r="Z134" s="71">
        <f t="shared" si="77"/>
        <v>25.751137071651094</v>
      </c>
      <c r="AA134" s="71">
        <f t="shared" si="78"/>
        <v>22.719069812031275</v>
      </c>
      <c r="AB134" s="71">
        <v>0</v>
      </c>
      <c r="AC134" s="71">
        <f t="shared" si="84"/>
        <v>1.1871591061850868</v>
      </c>
      <c r="AD134" s="74">
        <f t="shared" si="67"/>
        <v>1.1871591061850868</v>
      </c>
      <c r="AE134" s="73">
        <f t="shared" si="76"/>
        <v>17.568333333333335</v>
      </c>
      <c r="AF134" s="71">
        <f t="shared" si="68"/>
        <v>20.009567582862907</v>
      </c>
      <c r="AG134" s="71">
        <f t="shared" si="85"/>
        <v>1.6015311794126323</v>
      </c>
      <c r="AH134" s="71">
        <f t="shared" si="86"/>
        <v>4.0305930605937172</v>
      </c>
      <c r="AI134" s="74">
        <f t="shared" si="69"/>
        <v>5.63212424000635</v>
      </c>
      <c r="AJ134" s="73">
        <f t="shared" si="70"/>
        <v>5.080000000000001</v>
      </c>
      <c r="AK134" s="71">
        <f t="shared" si="87"/>
        <v>10.759801962433729</v>
      </c>
      <c r="AL134" s="71">
        <f t="shared" si="88"/>
        <v>0.4630933530831709</v>
      </c>
      <c r="AM134" s="71">
        <f t="shared" si="95"/>
        <v>0</v>
      </c>
      <c r="AN134" s="188">
        <f t="shared" si="89"/>
        <v>0.30901364485981314</v>
      </c>
      <c r="AO134" s="74">
        <f t="shared" si="72"/>
        <v>0.77210699794298399</v>
      </c>
      <c r="AP134" s="73">
        <f t="shared" si="90"/>
        <v>0.77423419968592622</v>
      </c>
      <c r="AQ134" s="206">
        <f t="shared" si="91"/>
        <v>1.1871591061850868</v>
      </c>
      <c r="AR134" s="206">
        <f t="shared" si="92"/>
        <v>3.4954779453456601</v>
      </c>
      <c r="AS134" s="71">
        <f t="shared" si="93"/>
        <v>0.16</v>
      </c>
      <c r="AT134" s="74">
        <f t="shared" si="94"/>
        <v>3.96E-5</v>
      </c>
      <c r="AU134" s="73">
        <f t="shared" si="73"/>
        <v>13.208301195351094</v>
      </c>
      <c r="AV134" s="71">
        <f t="shared" si="74"/>
        <v>271.78000000000003</v>
      </c>
      <c r="AW134" s="74">
        <f t="shared" si="75"/>
        <v>95.36531810605895</v>
      </c>
    </row>
    <row r="135" spans="17:49" x14ac:dyDescent="0.25">
      <c r="Q135">
        <v>128</v>
      </c>
      <c r="R135" s="73">
        <f t="shared" ref="R135:R157" si="96">VOUT</f>
        <v>53.5</v>
      </c>
      <c r="S135" s="71">
        <f t="shared" ref="S135:S157" si="97">Q135*$O$12</f>
        <v>5.12</v>
      </c>
      <c r="T135" s="71">
        <f t="shared" ref="T135:T157" si="98">VIN_var</f>
        <v>12</v>
      </c>
      <c r="U135" s="74">
        <f t="shared" ref="U135:U157" si="99">(R135*S135)/(T135*EFF_est)</f>
        <v>22.826666666666668</v>
      </c>
      <c r="V135" s="73">
        <f>IF(Variable_Management!$B$20=3,2,IF((S135*R135/T135)&lt;((T135*(1-(T135/R135)))/(2*Lm*Fsw)),1,2))</f>
        <v>2</v>
      </c>
      <c r="W135" s="71">
        <f t="shared" ref="W135:W157" si="100">CHOOSE(V135,SQRT((2*S135*Lm*Fsw*(R135-T135))/((T135)^2)),1-(T135/R135))</f>
        <v>0.77570093457943923</v>
      </c>
      <c r="X135" s="74">
        <f t="shared" ref="X135:X157" si="101">CHOOSE(V135,(Lm*Z135*Fsw)/(R135-T135),1-W135)</f>
        <v>0.22429906542056077</v>
      </c>
      <c r="Y135" s="73">
        <f t="shared" ref="Y135:Y157" si="102">(T135*W135)/(Lm*Fsw)</f>
        <v>6.2056074766355138</v>
      </c>
      <c r="Z135" s="71">
        <f t="shared" si="77"/>
        <v>25.929470404984425</v>
      </c>
      <c r="AA135" s="71">
        <f t="shared" si="78"/>
        <v>22.896852217221564</v>
      </c>
      <c r="AB135" s="71">
        <v>0</v>
      </c>
      <c r="AC135" s="71">
        <f t="shared" ref="AC135:AC157" si="103">(AA135^2)*Rdcr</f>
        <v>1.2058114353517533</v>
      </c>
      <c r="AD135" s="74">
        <f t="shared" si="67"/>
        <v>1.2058114353517533</v>
      </c>
      <c r="AE135" s="73">
        <f t="shared" si="76"/>
        <v>17.706666666666667</v>
      </c>
      <c r="AF135" s="71">
        <f t="shared" si="68"/>
        <v>20.166147455240214</v>
      </c>
      <c r="AG135" s="71">
        <f t="shared" ref="AG135:AG157" si="104">(AF135^2)*RDS_on</f>
        <v>1.6266940127459655</v>
      </c>
      <c r="AH135" s="71">
        <f t="shared" ref="AH135:AH157" si="105">((R135*U135)/2)*Fsw*(tr_sw+tf_sw)</f>
        <v>4.0623300138267382</v>
      </c>
      <c r="AI135" s="74">
        <f t="shared" si="69"/>
        <v>5.6890240265727039</v>
      </c>
      <c r="AJ135" s="73">
        <f t="shared" si="70"/>
        <v>5.120000000000001</v>
      </c>
      <c r="AK135" s="71">
        <f t="shared" ref="AK135:AK157" si="106">CHOOSE(V135,Z135*SQRT(X135/3),SQRT(X135*((Z135^2)+((Y135^2)/3)-(Y135*Z135))))</f>
        <v>10.844000104702724</v>
      </c>
      <c r="AL135" s="71">
        <f t="shared" ref="AL135:AL157" si="107">(AK135^2)*RDS_on_HS</f>
        <v>0.47036935308317079</v>
      </c>
      <c r="AM135" s="71">
        <f t="shared" si="95"/>
        <v>0</v>
      </c>
      <c r="AN135" s="188">
        <f t="shared" ref="AN135:AN156" si="108">Vd_rect*t_dead*Fsw*Z135</f>
        <v>0.31115364485981312</v>
      </c>
      <c r="AO135" s="74">
        <f t="shared" si="72"/>
        <v>0.78152299794298385</v>
      </c>
      <c r="AP135" s="73">
        <f t="shared" ref="AP135:AP157" si="109">(AA135^2)*R_cs</f>
        <v>0.78639876218592608</v>
      </c>
      <c r="AQ135" s="206">
        <f t="shared" ref="AQ135:AQ157" si="110">Rdcr*AA135^2</f>
        <v>1.2058114353517533</v>
      </c>
      <c r="AR135" s="206">
        <f t="shared" ref="AR135:AR157" si="111">ABS(7.759*10^-3*Fsw^0.9458*(0.00787*Y135)^2.304)</f>
        <v>3.4954779453456601</v>
      </c>
      <c r="AS135" s="71">
        <f t="shared" ref="AS135:AS157" si="112">(Qg_tot+Qg_tot_HS)*Vcc*Fsw</f>
        <v>0.16</v>
      </c>
      <c r="AT135" s="74">
        <f t="shared" ref="AT135:AT157" si="113">IQ*T135</f>
        <v>3.96E-5</v>
      </c>
      <c r="AU135" s="73">
        <f t="shared" si="73"/>
        <v>13.324086202750781</v>
      </c>
      <c r="AV135" s="71">
        <f t="shared" si="74"/>
        <v>273.92</v>
      </c>
      <c r="AW135" s="74">
        <f t="shared" si="75"/>
        <v>95.361406259432613</v>
      </c>
    </row>
    <row r="136" spans="17:49" x14ac:dyDescent="0.25">
      <c r="Q136">
        <v>129</v>
      </c>
      <c r="R136" s="73">
        <f t="shared" si="96"/>
        <v>53.5</v>
      </c>
      <c r="S136" s="71">
        <f t="shared" si="97"/>
        <v>5.16</v>
      </c>
      <c r="T136" s="71">
        <f t="shared" si="98"/>
        <v>12</v>
      </c>
      <c r="U136" s="74">
        <f t="shared" si="99"/>
        <v>23.004999999999999</v>
      </c>
      <c r="V136" s="73">
        <f>IF(Variable_Management!$B$20=3,2,IF((S136*R136/T136)&lt;((T136*(1-(T136/R136)))/(2*Lm*Fsw)),1,2))</f>
        <v>2</v>
      </c>
      <c r="W136" s="71">
        <f t="shared" si="100"/>
        <v>0.77570093457943923</v>
      </c>
      <c r="X136" s="74">
        <f t="shared" si="101"/>
        <v>0.22429906542056077</v>
      </c>
      <c r="Y136" s="73">
        <f t="shared" si="102"/>
        <v>6.2056074766355138</v>
      </c>
      <c r="Z136" s="71">
        <f t="shared" si="77"/>
        <v>26.107803738317756</v>
      </c>
      <c r="AA136" s="71">
        <f t="shared" si="78"/>
        <v>23.074643125001366</v>
      </c>
      <c r="AB136" s="71">
        <v>0</v>
      </c>
      <c r="AC136" s="71">
        <f t="shared" si="103"/>
        <v>1.2246100572961975</v>
      </c>
      <c r="AD136" s="74">
        <f t="shared" ref="AD136:AD157" si="114">AB136+AC136</f>
        <v>1.2246100572961975</v>
      </c>
      <c r="AE136" s="73">
        <f t="shared" si="76"/>
        <v>17.844999999999999</v>
      </c>
      <c r="AF136" s="71">
        <f t="shared" ref="AF136:AF157" si="115">CHOOSE(V136,Z136*SQRT(W136/3),SQRT(W136*((Z136^2)+((Y136^2)/3)-(Z136*Y136))))</f>
        <v>20.322734816178492</v>
      </c>
      <c r="AG136" s="71">
        <f t="shared" si="104"/>
        <v>1.6520542016348538</v>
      </c>
      <c r="AH136" s="71">
        <f t="shared" si="105"/>
        <v>4.09406696705976</v>
      </c>
      <c r="AI136" s="74">
        <f t="shared" ref="AI136:AI157" si="116">AG136+AH136</f>
        <v>5.7461211686946143</v>
      </c>
      <c r="AJ136" s="73">
        <f t="shared" ref="AJ136:AJ156" si="117">X136*U136</f>
        <v>5.16</v>
      </c>
      <c r="AK136" s="71">
        <f t="shared" si="106"/>
        <v>10.928202273817014</v>
      </c>
      <c r="AL136" s="71">
        <f t="shared" si="107"/>
        <v>0.4777024197498374</v>
      </c>
      <c r="AM136" s="71">
        <f t="shared" ref="AM136:AM157" si="118">CHOOSE(V136,(R136+Vd_rect)*Qrr*Fsw,(R136+Vd_rect)*Qrr*Fsw)</f>
        <v>0</v>
      </c>
      <c r="AN136" s="188">
        <f t="shared" si="108"/>
        <v>0.31329364485981309</v>
      </c>
      <c r="AO136" s="74">
        <f t="shared" ref="AO136:AO157" si="119">AL136+AM136+AN136</f>
        <v>0.79099606460965055</v>
      </c>
      <c r="AP136" s="73">
        <f t="shared" si="109"/>
        <v>0.79865873301925927</v>
      </c>
      <c r="AQ136" s="206">
        <f t="shared" si="110"/>
        <v>1.2246100572961975</v>
      </c>
      <c r="AR136" s="206">
        <f t="shared" si="111"/>
        <v>3.4954779453456601</v>
      </c>
      <c r="AS136" s="71">
        <f t="shared" si="112"/>
        <v>0.16</v>
      </c>
      <c r="AT136" s="74">
        <f t="shared" si="113"/>
        <v>3.96E-5</v>
      </c>
      <c r="AU136" s="73">
        <f t="shared" ref="AU136:AU157" si="120">AP136+AO136+AI136+AD136+AS136+AT136+AQ136+AR136</f>
        <v>13.440513626261581</v>
      </c>
      <c r="AV136" s="71">
        <f t="shared" ref="AV136:AV157" si="121">R136*S136</f>
        <v>276.06</v>
      </c>
      <c r="AW136" s="74">
        <f t="shared" ref="AW136:AW156" si="122">(AV136/(AV136+AU136))*100</f>
        <v>95.357343771896382</v>
      </c>
    </row>
    <row r="137" spans="17:49" x14ac:dyDescent="0.25">
      <c r="Q137">
        <v>130</v>
      </c>
      <c r="R137" s="73">
        <f t="shared" si="96"/>
        <v>53.5</v>
      </c>
      <c r="S137" s="71">
        <f t="shared" si="97"/>
        <v>5.2</v>
      </c>
      <c r="T137" s="71">
        <f t="shared" si="98"/>
        <v>12</v>
      </c>
      <c r="U137" s="74">
        <f t="shared" si="99"/>
        <v>23.183333333333334</v>
      </c>
      <c r="V137" s="73">
        <f>IF(Variable_Management!$B$20=3,2,IF((S137*R137/T137)&lt;((T137*(1-(T137/R137)))/(2*Lm*Fsw)),1,2))</f>
        <v>2</v>
      </c>
      <c r="W137" s="71">
        <f t="shared" si="100"/>
        <v>0.77570093457943923</v>
      </c>
      <c r="X137" s="74">
        <f t="shared" si="101"/>
        <v>0.22429906542056077</v>
      </c>
      <c r="Y137" s="73">
        <f t="shared" si="102"/>
        <v>6.2056074766355138</v>
      </c>
      <c r="Z137" s="71">
        <f t="shared" si="77"/>
        <v>26.28613707165109</v>
      </c>
      <c r="AA137" s="71">
        <f t="shared" si="78"/>
        <v>23.252442340335293</v>
      </c>
      <c r="AB137" s="71">
        <v>0</v>
      </c>
      <c r="AC137" s="71">
        <f t="shared" si="103"/>
        <v>1.2435549720184202</v>
      </c>
      <c r="AD137" s="74">
        <f t="shared" si="114"/>
        <v>1.2435549720184202</v>
      </c>
      <c r="AE137" s="73">
        <f t="shared" ref="AE137:AE157" si="123">U137*W137</f>
        <v>17.983333333333334</v>
      </c>
      <c r="AF137" s="71">
        <f t="shared" si="115"/>
        <v>20.479329493902497</v>
      </c>
      <c r="AG137" s="71">
        <f t="shared" si="104"/>
        <v>1.677611746079299</v>
      </c>
      <c r="AH137" s="71">
        <f t="shared" si="105"/>
        <v>4.1258039202927819</v>
      </c>
      <c r="AI137" s="74">
        <f t="shared" si="116"/>
        <v>5.8034156663720804</v>
      </c>
      <c r="AJ137" s="73">
        <f t="shared" si="117"/>
        <v>5.2000000000000011</v>
      </c>
      <c r="AK137" s="71">
        <f t="shared" si="106"/>
        <v>11.0124083774074</v>
      </c>
      <c r="AL137" s="71">
        <f t="shared" si="107"/>
        <v>0.48509255308317073</v>
      </c>
      <c r="AM137" s="71">
        <f t="shared" si="118"/>
        <v>0</v>
      </c>
      <c r="AN137" s="188">
        <f t="shared" si="108"/>
        <v>0.31543364485981307</v>
      </c>
      <c r="AO137" s="74">
        <f t="shared" si="119"/>
        <v>0.80052619794298385</v>
      </c>
      <c r="AP137" s="73">
        <f t="shared" si="109"/>
        <v>0.81101411218592623</v>
      </c>
      <c r="AQ137" s="206">
        <f t="shared" si="110"/>
        <v>1.2435549720184202</v>
      </c>
      <c r="AR137" s="206">
        <f t="shared" si="111"/>
        <v>3.4954779453456601</v>
      </c>
      <c r="AS137" s="71">
        <f t="shared" si="112"/>
        <v>0.16</v>
      </c>
      <c r="AT137" s="74">
        <f t="shared" si="113"/>
        <v>3.96E-5</v>
      </c>
      <c r="AU137" s="73">
        <f t="shared" si="120"/>
        <v>13.557583465883491</v>
      </c>
      <c r="AV137" s="71">
        <f t="shared" si="121"/>
        <v>278.2</v>
      </c>
      <c r="AW137" s="74">
        <f t="shared" si="122"/>
        <v>95.353134165416179</v>
      </c>
    </row>
    <row r="138" spans="17:49" x14ac:dyDescent="0.25">
      <c r="Q138">
        <v>131</v>
      </c>
      <c r="R138" s="73">
        <f t="shared" si="96"/>
        <v>53.5</v>
      </c>
      <c r="S138" s="71">
        <f t="shared" si="97"/>
        <v>5.24</v>
      </c>
      <c r="T138" s="71">
        <f t="shared" si="98"/>
        <v>12</v>
      </c>
      <c r="U138" s="74">
        <f t="shared" si="99"/>
        <v>23.361666666666668</v>
      </c>
      <c r="V138" s="73">
        <f>IF(Variable_Management!$B$20=3,2,IF((S138*R138/T138)&lt;((T138*(1-(T138/R138)))/(2*Lm*Fsw)),1,2))</f>
        <v>2</v>
      </c>
      <c r="W138" s="71">
        <f t="shared" si="100"/>
        <v>0.77570093457943923</v>
      </c>
      <c r="X138" s="74">
        <f t="shared" si="101"/>
        <v>0.22429906542056077</v>
      </c>
      <c r="Y138" s="73">
        <f t="shared" si="102"/>
        <v>6.2056074766355138</v>
      </c>
      <c r="Z138" s="71">
        <f t="shared" si="77"/>
        <v>26.464470404984425</v>
      </c>
      <c r="AA138" s="71">
        <f t="shared" si="78"/>
        <v>23.430249674099024</v>
      </c>
      <c r="AB138" s="71">
        <v>0</v>
      </c>
      <c r="AC138" s="71">
        <f t="shared" si="103"/>
        <v>1.2626461795184201</v>
      </c>
      <c r="AD138" s="74">
        <f t="shared" si="114"/>
        <v>1.2626461795184201</v>
      </c>
      <c r="AE138" s="73">
        <f t="shared" si="123"/>
        <v>18.121666666666666</v>
      </c>
      <c r="AF138" s="71">
        <f t="shared" si="115"/>
        <v>20.635931321843092</v>
      </c>
      <c r="AG138" s="71">
        <f t="shared" si="104"/>
        <v>1.7033666460792991</v>
      </c>
      <c r="AH138" s="71">
        <f t="shared" si="105"/>
        <v>4.1575408735258028</v>
      </c>
      <c r="AI138" s="74">
        <f t="shared" si="116"/>
        <v>5.8609075196051021</v>
      </c>
      <c r="AJ138" s="73">
        <f t="shared" si="117"/>
        <v>5.2400000000000011</v>
      </c>
      <c r="AK138" s="71">
        <f t="shared" si="106"/>
        <v>11.09661832590419</v>
      </c>
      <c r="AL138" s="71">
        <f t="shared" si="107"/>
        <v>0.49253975308317088</v>
      </c>
      <c r="AM138" s="71">
        <f t="shared" si="118"/>
        <v>0</v>
      </c>
      <c r="AN138" s="188">
        <f t="shared" si="108"/>
        <v>0.3175736448598131</v>
      </c>
      <c r="AO138" s="74">
        <f t="shared" si="119"/>
        <v>0.81011339794298398</v>
      </c>
      <c r="AP138" s="73">
        <f t="shared" si="109"/>
        <v>0.82346489968592618</v>
      </c>
      <c r="AQ138" s="206">
        <f t="shared" si="110"/>
        <v>1.2626461795184201</v>
      </c>
      <c r="AR138" s="206">
        <f t="shared" si="111"/>
        <v>3.4954779453456601</v>
      </c>
      <c r="AS138" s="71">
        <f t="shared" si="112"/>
        <v>0.16</v>
      </c>
      <c r="AT138" s="74">
        <f t="shared" si="113"/>
        <v>3.96E-5</v>
      </c>
      <c r="AU138" s="73">
        <f t="shared" si="120"/>
        <v>13.675295721616513</v>
      </c>
      <c r="AV138" s="71">
        <f t="shared" si="121"/>
        <v>280.34000000000003</v>
      </c>
      <c r="AW138" s="74">
        <f t="shared" si="122"/>
        <v>95.348780855753589</v>
      </c>
    </row>
    <row r="139" spans="17:49" x14ac:dyDescent="0.25">
      <c r="Q139">
        <v>132</v>
      </c>
      <c r="R139" s="73">
        <f t="shared" si="96"/>
        <v>53.5</v>
      </c>
      <c r="S139" s="71">
        <f t="shared" si="97"/>
        <v>5.28</v>
      </c>
      <c r="T139" s="71">
        <f t="shared" si="98"/>
        <v>12</v>
      </c>
      <c r="U139" s="74">
        <f t="shared" si="99"/>
        <v>23.540000000000003</v>
      </c>
      <c r="V139" s="73">
        <f>IF(Variable_Management!$B$20=3,2,IF((S139*R139/T139)&lt;((T139*(1-(T139/R139)))/(2*Lm*Fsw)),1,2))</f>
        <v>2</v>
      </c>
      <c r="W139" s="71">
        <f t="shared" si="100"/>
        <v>0.77570093457943923</v>
      </c>
      <c r="X139" s="74">
        <f t="shared" si="101"/>
        <v>0.22429906542056077</v>
      </c>
      <c r="Y139" s="73">
        <f t="shared" si="102"/>
        <v>6.2056074766355138</v>
      </c>
      <c r="Z139" s="71">
        <f t="shared" si="77"/>
        <v>26.64280373831776</v>
      </c>
      <c r="AA139" s="71">
        <f t="shared" si="78"/>
        <v>23.608064942857411</v>
      </c>
      <c r="AB139" s="71">
        <v>0</v>
      </c>
      <c r="AC139" s="71">
        <f t="shared" si="103"/>
        <v>1.2818836797961979</v>
      </c>
      <c r="AD139" s="74">
        <f t="shared" si="114"/>
        <v>1.2818836797961979</v>
      </c>
      <c r="AE139" s="73">
        <f t="shared" si="123"/>
        <v>18.260000000000002</v>
      </c>
      <c r="AF139" s="71">
        <f t="shared" si="115"/>
        <v>20.792540138441808</v>
      </c>
      <c r="AG139" s="71">
        <f t="shared" si="104"/>
        <v>1.7293189016348547</v>
      </c>
      <c r="AH139" s="71">
        <f t="shared" si="105"/>
        <v>4.1892778267588238</v>
      </c>
      <c r="AI139" s="74">
        <f t="shared" si="116"/>
        <v>5.9185967283936787</v>
      </c>
      <c r="AJ139" s="73">
        <f t="shared" si="117"/>
        <v>5.2800000000000011</v>
      </c>
      <c r="AK139" s="71">
        <f t="shared" si="106"/>
        <v>11.180832032432084</v>
      </c>
      <c r="AL139" s="71">
        <f t="shared" si="107"/>
        <v>0.50004401974983748</v>
      </c>
      <c r="AM139" s="71">
        <f t="shared" si="118"/>
        <v>0</v>
      </c>
      <c r="AN139" s="188">
        <f t="shared" si="108"/>
        <v>0.31971364485981313</v>
      </c>
      <c r="AO139" s="74">
        <f t="shared" si="119"/>
        <v>0.8197576646096506</v>
      </c>
      <c r="AP139" s="73">
        <f t="shared" si="109"/>
        <v>0.83601109551925956</v>
      </c>
      <c r="AQ139" s="206">
        <f t="shared" si="110"/>
        <v>1.2818836797961979</v>
      </c>
      <c r="AR139" s="206">
        <f t="shared" si="111"/>
        <v>3.4954779453456601</v>
      </c>
      <c r="AS139" s="71">
        <f t="shared" si="112"/>
        <v>0.16</v>
      </c>
      <c r="AT139" s="74">
        <f t="shared" si="113"/>
        <v>3.96E-5</v>
      </c>
      <c r="AU139" s="73">
        <f t="shared" si="120"/>
        <v>13.793650393460645</v>
      </c>
      <c r="AV139" s="71">
        <f t="shared" si="121"/>
        <v>282.48</v>
      </c>
      <c r="AW139" s="74">
        <f t="shared" si="122"/>
        <v>95.344287156437218</v>
      </c>
    </row>
    <row r="140" spans="17:49" x14ac:dyDescent="0.25">
      <c r="Q140">
        <v>133</v>
      </c>
      <c r="R140" s="73">
        <f t="shared" si="96"/>
        <v>53.5</v>
      </c>
      <c r="S140" s="71">
        <f t="shared" si="97"/>
        <v>5.32</v>
      </c>
      <c r="T140" s="71">
        <f t="shared" si="98"/>
        <v>12</v>
      </c>
      <c r="U140" s="74">
        <f t="shared" si="99"/>
        <v>23.718333333333334</v>
      </c>
      <c r="V140" s="73">
        <f>IF(Variable_Management!$B$20=3,2,IF((S140*R140/T140)&lt;((T140*(1-(T140/R140)))/(2*Lm*Fsw)),1,2))</f>
        <v>2</v>
      </c>
      <c r="W140" s="71">
        <f t="shared" si="100"/>
        <v>0.77570093457943923</v>
      </c>
      <c r="X140" s="74">
        <f t="shared" si="101"/>
        <v>0.22429906542056077</v>
      </c>
      <c r="Y140" s="73">
        <f t="shared" si="102"/>
        <v>6.2056074766355138</v>
      </c>
      <c r="Z140" s="71">
        <f t="shared" si="77"/>
        <v>26.821137071651091</v>
      </c>
      <c r="AA140" s="71">
        <f t="shared" si="78"/>
        <v>23.785887968652421</v>
      </c>
      <c r="AB140" s="71">
        <v>0</v>
      </c>
      <c r="AC140" s="71">
        <f t="shared" si="103"/>
        <v>1.3012674728517533</v>
      </c>
      <c r="AD140" s="74">
        <f t="shared" si="114"/>
        <v>1.3012674728517533</v>
      </c>
      <c r="AE140" s="73">
        <f t="shared" si="123"/>
        <v>18.398333333333333</v>
      </c>
      <c r="AF140" s="71">
        <f t="shared" si="115"/>
        <v>20.949155786964099</v>
      </c>
      <c r="AG140" s="71">
        <f t="shared" si="104"/>
        <v>1.7554685127459655</v>
      </c>
      <c r="AH140" s="71">
        <f t="shared" si="105"/>
        <v>4.2210147799918447</v>
      </c>
      <c r="AI140" s="74">
        <f t="shared" si="116"/>
        <v>5.97648329273781</v>
      </c>
      <c r="AJ140" s="73">
        <f t="shared" si="117"/>
        <v>5.32</v>
      </c>
      <c r="AK140" s="71">
        <f t="shared" si="106"/>
        <v>11.265049412709768</v>
      </c>
      <c r="AL140" s="71">
        <f t="shared" si="107"/>
        <v>0.50760535308317078</v>
      </c>
      <c r="AM140" s="71">
        <f t="shared" si="118"/>
        <v>0</v>
      </c>
      <c r="AN140" s="188">
        <f t="shared" si="108"/>
        <v>0.3218536448598131</v>
      </c>
      <c r="AO140" s="74">
        <f t="shared" si="119"/>
        <v>0.82945899794298383</v>
      </c>
      <c r="AP140" s="73">
        <f t="shared" si="109"/>
        <v>0.84865269968592605</v>
      </c>
      <c r="AQ140" s="206">
        <f t="shared" si="110"/>
        <v>1.3012674728517533</v>
      </c>
      <c r="AR140" s="206">
        <f t="shared" si="111"/>
        <v>3.4954779453456601</v>
      </c>
      <c r="AS140" s="71">
        <f t="shared" si="112"/>
        <v>0.16</v>
      </c>
      <c r="AT140" s="74">
        <f t="shared" si="113"/>
        <v>3.96E-5</v>
      </c>
      <c r="AU140" s="73">
        <f t="shared" si="120"/>
        <v>13.912647481415886</v>
      </c>
      <c r="AV140" s="71">
        <f t="shared" si="121"/>
        <v>284.62</v>
      </c>
      <c r="AW140" s="74">
        <f t="shared" si="122"/>
        <v>95.339656282557186</v>
      </c>
    </row>
    <row r="141" spans="17:49" x14ac:dyDescent="0.25">
      <c r="Q141">
        <v>134</v>
      </c>
      <c r="R141" s="73">
        <f t="shared" si="96"/>
        <v>53.5</v>
      </c>
      <c r="S141" s="71">
        <f t="shared" si="97"/>
        <v>5.36</v>
      </c>
      <c r="T141" s="71">
        <f t="shared" si="98"/>
        <v>12</v>
      </c>
      <c r="U141" s="74">
        <f t="shared" si="99"/>
        <v>23.896666666666665</v>
      </c>
      <c r="V141" s="73">
        <f>IF(Variable_Management!$B$20=3,2,IF((S141*R141/T141)&lt;((T141*(1-(T141/R141)))/(2*Lm*Fsw)),1,2))</f>
        <v>2</v>
      </c>
      <c r="W141" s="71">
        <f t="shared" si="100"/>
        <v>0.77570093457943923</v>
      </c>
      <c r="X141" s="74">
        <f t="shared" si="101"/>
        <v>0.22429906542056077</v>
      </c>
      <c r="Y141" s="73">
        <f t="shared" si="102"/>
        <v>6.2056074766355138</v>
      </c>
      <c r="Z141" s="71">
        <f t="shared" si="77"/>
        <v>26.999470404984422</v>
      </c>
      <c r="AA141" s="71">
        <f t="shared" si="78"/>
        <v>23.963718578800545</v>
      </c>
      <c r="AB141" s="71">
        <v>0</v>
      </c>
      <c r="AC141" s="71">
        <f t="shared" si="103"/>
        <v>1.320797558685086</v>
      </c>
      <c r="AD141" s="74">
        <f t="shared" si="114"/>
        <v>1.320797558685086</v>
      </c>
      <c r="AE141" s="73">
        <f t="shared" si="123"/>
        <v>18.536666666666665</v>
      </c>
      <c r="AF141" s="71">
        <f t="shared" si="115"/>
        <v>21.105778115320881</v>
      </c>
      <c r="AG141" s="71">
        <f t="shared" si="104"/>
        <v>1.7818154794126313</v>
      </c>
      <c r="AH141" s="71">
        <f t="shared" si="105"/>
        <v>4.2527517332248665</v>
      </c>
      <c r="AI141" s="74">
        <f t="shared" si="116"/>
        <v>6.0345672126374978</v>
      </c>
      <c r="AJ141" s="73">
        <f t="shared" si="117"/>
        <v>5.36</v>
      </c>
      <c r="AK141" s="71">
        <f t="shared" si="106"/>
        <v>11.349270384953943</v>
      </c>
      <c r="AL141" s="71">
        <f t="shared" si="107"/>
        <v>0.51522375308317059</v>
      </c>
      <c r="AM141" s="71">
        <f t="shared" si="118"/>
        <v>0</v>
      </c>
      <c r="AN141" s="188">
        <f t="shared" si="108"/>
        <v>0.32399364485981308</v>
      </c>
      <c r="AO141" s="74">
        <f t="shared" si="119"/>
        <v>0.83921739794298367</v>
      </c>
      <c r="AP141" s="73">
        <f t="shared" si="109"/>
        <v>0.86138971218592564</v>
      </c>
      <c r="AQ141" s="206">
        <f t="shared" si="110"/>
        <v>1.320797558685086</v>
      </c>
      <c r="AR141" s="206">
        <f t="shared" si="111"/>
        <v>3.4954779453456601</v>
      </c>
      <c r="AS141" s="71">
        <f t="shared" si="112"/>
        <v>0.16</v>
      </c>
      <c r="AT141" s="74">
        <f t="shared" si="113"/>
        <v>3.96E-5</v>
      </c>
      <c r="AU141" s="73">
        <f t="shared" si="120"/>
        <v>14.032286985482239</v>
      </c>
      <c r="AV141" s="71">
        <f t="shared" si="121"/>
        <v>286.76</v>
      </c>
      <c r="AW141" s="74">
        <f t="shared" si="122"/>
        <v>95.334891354391843</v>
      </c>
    </row>
    <row r="142" spans="17:49" x14ac:dyDescent="0.25">
      <c r="Q142">
        <v>135</v>
      </c>
      <c r="R142" s="73">
        <f t="shared" si="96"/>
        <v>53.5</v>
      </c>
      <c r="S142" s="71">
        <f t="shared" si="97"/>
        <v>5.4</v>
      </c>
      <c r="T142" s="71">
        <f t="shared" si="98"/>
        <v>12</v>
      </c>
      <c r="U142" s="74">
        <f t="shared" si="99"/>
        <v>24.075000000000003</v>
      </c>
      <c r="V142" s="73">
        <f>IF(Variable_Management!$B$20=3,2,IF((S142*R142/T142)&lt;((T142*(1-(T142/R142)))/(2*Lm*Fsw)),1,2))</f>
        <v>2</v>
      </c>
      <c r="W142" s="71">
        <f t="shared" si="100"/>
        <v>0.77570093457943923</v>
      </c>
      <c r="X142" s="74">
        <f t="shared" si="101"/>
        <v>0.22429906542056077</v>
      </c>
      <c r="Y142" s="73">
        <f t="shared" si="102"/>
        <v>6.2056074766355138</v>
      </c>
      <c r="Z142" s="71">
        <f t="shared" si="77"/>
        <v>27.17780373831776</v>
      </c>
      <c r="AA142" s="71">
        <f t="shared" si="78"/>
        <v>24.141556605699083</v>
      </c>
      <c r="AB142" s="71">
        <v>0</v>
      </c>
      <c r="AC142" s="71">
        <f t="shared" si="103"/>
        <v>1.3404739372961978</v>
      </c>
      <c r="AD142" s="74">
        <f t="shared" si="114"/>
        <v>1.3404739372961978</v>
      </c>
      <c r="AE142" s="73">
        <f t="shared" si="123"/>
        <v>18.675000000000001</v>
      </c>
      <c r="AF142" s="71">
        <f t="shared" si="115"/>
        <v>21.262406975897946</v>
      </c>
      <c r="AG142" s="71">
        <f t="shared" si="104"/>
        <v>1.8083598016348548</v>
      </c>
      <c r="AH142" s="71">
        <f t="shared" si="105"/>
        <v>4.2844886864578884</v>
      </c>
      <c r="AI142" s="74">
        <f t="shared" si="116"/>
        <v>6.0928484880927432</v>
      </c>
      <c r="AJ142" s="73">
        <f t="shared" si="117"/>
        <v>5.4000000000000012</v>
      </c>
      <c r="AK142" s="71">
        <f t="shared" si="106"/>
        <v>11.4334948697876</v>
      </c>
      <c r="AL142" s="71">
        <f t="shared" si="107"/>
        <v>0.52289921974983744</v>
      </c>
      <c r="AM142" s="71">
        <f t="shared" si="118"/>
        <v>0</v>
      </c>
      <c r="AN142" s="188">
        <f t="shared" si="108"/>
        <v>0.32613364485981311</v>
      </c>
      <c r="AO142" s="74">
        <f t="shared" si="119"/>
        <v>0.84903286460965055</v>
      </c>
      <c r="AP142" s="73">
        <f t="shared" si="109"/>
        <v>0.87422213301925955</v>
      </c>
      <c r="AQ142" s="206">
        <f t="shared" si="110"/>
        <v>1.3404739372961978</v>
      </c>
      <c r="AR142" s="206">
        <f t="shared" si="111"/>
        <v>3.4954779453456601</v>
      </c>
      <c r="AS142" s="71">
        <f t="shared" si="112"/>
        <v>0.16</v>
      </c>
      <c r="AT142" s="74">
        <f t="shared" si="113"/>
        <v>3.96E-5</v>
      </c>
      <c r="AU142" s="73">
        <f t="shared" si="120"/>
        <v>14.152568905659708</v>
      </c>
      <c r="AV142" s="71">
        <f t="shared" si="121"/>
        <v>288.90000000000003</v>
      </c>
      <c r="AW142" s="74">
        <f t="shared" si="122"/>
        <v>95.329995400875347</v>
      </c>
    </row>
    <row r="143" spans="17:49" x14ac:dyDescent="0.25">
      <c r="Q143">
        <v>136</v>
      </c>
      <c r="R143" s="73">
        <f t="shared" si="96"/>
        <v>53.5</v>
      </c>
      <c r="S143" s="71">
        <f t="shared" si="97"/>
        <v>5.44</v>
      </c>
      <c r="T143" s="71">
        <f t="shared" si="98"/>
        <v>12</v>
      </c>
      <c r="U143" s="74">
        <f t="shared" si="99"/>
        <v>24.253333333333334</v>
      </c>
      <c r="V143" s="73">
        <f>IF(Variable_Management!$B$20=3,2,IF((S143*R143/T143)&lt;((T143*(1-(T143/R143)))/(2*Lm*Fsw)),1,2))</f>
        <v>2</v>
      </c>
      <c r="W143" s="71">
        <f t="shared" si="100"/>
        <v>0.77570093457943923</v>
      </c>
      <c r="X143" s="74">
        <f t="shared" si="101"/>
        <v>0.22429906542056077</v>
      </c>
      <c r="Y143" s="73">
        <f t="shared" si="102"/>
        <v>6.2056074766355138</v>
      </c>
      <c r="Z143" s="71">
        <f t="shared" si="77"/>
        <v>27.356137071651091</v>
      </c>
      <c r="AA143" s="71">
        <f t="shared" si="78"/>
        <v>24.319401886640851</v>
      </c>
      <c r="AB143" s="71">
        <v>0</v>
      </c>
      <c r="AC143" s="71">
        <f t="shared" si="103"/>
        <v>1.3602966086850863</v>
      </c>
      <c r="AD143" s="74">
        <f t="shared" si="114"/>
        <v>1.3602966086850863</v>
      </c>
      <c r="AE143" s="73">
        <f t="shared" si="123"/>
        <v>18.813333333333333</v>
      </c>
      <c r="AF143" s="71">
        <f t="shared" si="115"/>
        <v>21.419042225392758</v>
      </c>
      <c r="AG143" s="71">
        <f t="shared" si="104"/>
        <v>1.8351014794126319</v>
      </c>
      <c r="AH143" s="71">
        <f t="shared" si="105"/>
        <v>4.3162256396909093</v>
      </c>
      <c r="AI143" s="74">
        <f t="shared" si="116"/>
        <v>6.1513271191035415</v>
      </c>
      <c r="AJ143" s="73">
        <f t="shared" si="117"/>
        <v>5.44</v>
      </c>
      <c r="AK143" s="71">
        <f t="shared" si="106"/>
        <v>11.517722790152256</v>
      </c>
      <c r="AL143" s="71">
        <f t="shared" si="107"/>
        <v>0.53063175308317068</v>
      </c>
      <c r="AM143" s="71">
        <f t="shared" si="118"/>
        <v>0</v>
      </c>
      <c r="AN143" s="188">
        <f t="shared" si="108"/>
        <v>0.32827364485981309</v>
      </c>
      <c r="AO143" s="74">
        <f t="shared" si="119"/>
        <v>0.85890539794298371</v>
      </c>
      <c r="AP143" s="73">
        <f t="shared" si="109"/>
        <v>0.8871499621859259</v>
      </c>
      <c r="AQ143" s="206">
        <f t="shared" si="110"/>
        <v>1.3602966086850863</v>
      </c>
      <c r="AR143" s="206">
        <f t="shared" si="111"/>
        <v>3.4954779453456601</v>
      </c>
      <c r="AS143" s="71">
        <f t="shared" si="112"/>
        <v>0.16</v>
      </c>
      <c r="AT143" s="74">
        <f t="shared" si="113"/>
        <v>3.96E-5</v>
      </c>
      <c r="AU143" s="73">
        <f t="shared" si="120"/>
        <v>14.273493241948284</v>
      </c>
      <c r="AV143" s="71">
        <f t="shared" si="121"/>
        <v>291.04000000000002</v>
      </c>
      <c r="AW143" s="74">
        <f t="shared" si="122"/>
        <v>95.324971362914141</v>
      </c>
    </row>
    <row r="144" spans="17:49" x14ac:dyDescent="0.25">
      <c r="Q144">
        <v>137</v>
      </c>
      <c r="R144" s="73">
        <f t="shared" si="96"/>
        <v>53.5</v>
      </c>
      <c r="S144" s="71">
        <f t="shared" si="97"/>
        <v>5.48</v>
      </c>
      <c r="T144" s="71">
        <f t="shared" si="98"/>
        <v>12</v>
      </c>
      <c r="U144" s="74">
        <f t="shared" si="99"/>
        <v>24.431666666666668</v>
      </c>
      <c r="V144" s="73">
        <f>IF(Variable_Management!$B$20=3,2,IF((S144*R144/T144)&lt;((T144*(1-(T144/R144)))/(2*Lm*Fsw)),1,2))</f>
        <v>2</v>
      </c>
      <c r="W144" s="71">
        <f t="shared" si="100"/>
        <v>0.77570093457943923</v>
      </c>
      <c r="X144" s="74">
        <f t="shared" si="101"/>
        <v>0.22429906542056077</v>
      </c>
      <c r="Y144" s="73">
        <f t="shared" si="102"/>
        <v>6.2056074766355138</v>
      </c>
      <c r="Z144" s="71">
        <f t="shared" ref="Z144:Z157" si="124">CHOOSE(V144,Y144,U144+(0.5*Y144))</f>
        <v>27.534470404984425</v>
      </c>
      <c r="AA144" s="71">
        <f t="shared" ref="AA144:AA157" si="125">CHOOSE(V144,Z144*SQRT((W144+X144)/3),SQRT((U144^2)+((Y144^2)/12)))</f>
        <v>24.497254263637057</v>
      </c>
      <c r="AB144" s="71">
        <v>0</v>
      </c>
      <c r="AC144" s="71">
        <f t="shared" si="103"/>
        <v>1.3802655728517532</v>
      </c>
      <c r="AD144" s="74">
        <f t="shared" si="114"/>
        <v>1.3802655728517532</v>
      </c>
      <c r="AE144" s="73">
        <f t="shared" si="123"/>
        <v>18.951666666666668</v>
      </c>
      <c r="AF144" s="71">
        <f t="shared" si="115"/>
        <v>21.575683724658447</v>
      </c>
      <c r="AG144" s="71">
        <f t="shared" si="104"/>
        <v>1.8620405127459656</v>
      </c>
      <c r="AH144" s="71">
        <f t="shared" si="105"/>
        <v>4.3479625929239312</v>
      </c>
      <c r="AI144" s="74">
        <f t="shared" si="116"/>
        <v>6.2100031056698963</v>
      </c>
      <c r="AJ144" s="73">
        <f t="shared" si="117"/>
        <v>5.4800000000000013</v>
      </c>
      <c r="AK144" s="71">
        <f t="shared" si="106"/>
        <v>11.601954071224068</v>
      </c>
      <c r="AL144" s="71">
        <f t="shared" si="107"/>
        <v>0.53842135308317085</v>
      </c>
      <c r="AM144" s="71">
        <f t="shared" si="118"/>
        <v>0</v>
      </c>
      <c r="AN144" s="188">
        <f t="shared" si="108"/>
        <v>0.33041364485981312</v>
      </c>
      <c r="AO144" s="74">
        <f t="shared" si="119"/>
        <v>0.86883499794298391</v>
      </c>
      <c r="AP144" s="73">
        <f t="shared" si="109"/>
        <v>0.90017319968592602</v>
      </c>
      <c r="AQ144" s="206">
        <f t="shared" si="110"/>
        <v>1.3802655728517532</v>
      </c>
      <c r="AR144" s="206">
        <f t="shared" si="111"/>
        <v>3.4954779453456601</v>
      </c>
      <c r="AS144" s="71">
        <f t="shared" si="112"/>
        <v>0.16</v>
      </c>
      <c r="AT144" s="74">
        <f t="shared" si="113"/>
        <v>3.96E-5</v>
      </c>
      <c r="AU144" s="73">
        <f t="shared" si="120"/>
        <v>14.395059994347973</v>
      </c>
      <c r="AV144" s="71">
        <f t="shared" si="121"/>
        <v>293.18</v>
      </c>
      <c r="AW144" s="74">
        <f t="shared" si="122"/>
        <v>95.319822096559946</v>
      </c>
    </row>
    <row r="145" spans="17:49" x14ac:dyDescent="0.25">
      <c r="Q145">
        <v>138</v>
      </c>
      <c r="R145" s="73">
        <f t="shared" si="96"/>
        <v>53.5</v>
      </c>
      <c r="S145" s="71">
        <f t="shared" si="97"/>
        <v>5.5200000000000005</v>
      </c>
      <c r="T145" s="71">
        <f t="shared" si="98"/>
        <v>12</v>
      </c>
      <c r="U145" s="74">
        <f t="shared" si="99"/>
        <v>24.610000000000003</v>
      </c>
      <c r="V145" s="73">
        <f>IF(Variable_Management!$B$20=3,2,IF((S145*R145/T145)&lt;((T145*(1-(T145/R145)))/(2*Lm*Fsw)),1,2))</f>
        <v>2</v>
      </c>
      <c r="W145" s="71">
        <f t="shared" si="100"/>
        <v>0.77570093457943923</v>
      </c>
      <c r="X145" s="74">
        <f t="shared" si="101"/>
        <v>0.22429906542056077</v>
      </c>
      <c r="Y145" s="73">
        <f t="shared" si="102"/>
        <v>6.2056074766355138</v>
      </c>
      <c r="Z145" s="71">
        <f t="shared" si="124"/>
        <v>27.71280373831776</v>
      </c>
      <c r="AA145" s="71">
        <f t="shared" si="125"/>
        <v>24.675113583247658</v>
      </c>
      <c r="AB145" s="71">
        <v>0</v>
      </c>
      <c r="AC145" s="71">
        <f t="shared" si="103"/>
        <v>1.4003808297961982</v>
      </c>
      <c r="AD145" s="74">
        <f t="shared" si="114"/>
        <v>1.4003808297961982</v>
      </c>
      <c r="AE145" s="73">
        <f t="shared" si="123"/>
        <v>19.090000000000003</v>
      </c>
      <c r="AF145" s="71">
        <f t="shared" si="115"/>
        <v>21.732331338554403</v>
      </c>
      <c r="AG145" s="71">
        <f t="shared" si="104"/>
        <v>1.8891769016348552</v>
      </c>
      <c r="AH145" s="71">
        <f t="shared" si="105"/>
        <v>4.379699546156953</v>
      </c>
      <c r="AI145" s="74">
        <f t="shared" si="116"/>
        <v>6.2688764477918077</v>
      </c>
      <c r="AJ145" s="73">
        <f t="shared" si="117"/>
        <v>5.5200000000000014</v>
      </c>
      <c r="AK145" s="71">
        <f t="shared" si="106"/>
        <v>11.686188640333485</v>
      </c>
      <c r="AL145" s="71">
        <f t="shared" si="107"/>
        <v>0.54626801974983752</v>
      </c>
      <c r="AM145" s="71">
        <f t="shared" si="118"/>
        <v>0</v>
      </c>
      <c r="AN145" s="188">
        <f t="shared" si="108"/>
        <v>0.33255364485981315</v>
      </c>
      <c r="AO145" s="74">
        <f t="shared" si="119"/>
        <v>0.87882166460965072</v>
      </c>
      <c r="AP145" s="73">
        <f t="shared" si="109"/>
        <v>0.91329184551925968</v>
      </c>
      <c r="AQ145" s="206">
        <f t="shared" si="110"/>
        <v>1.4003808297961982</v>
      </c>
      <c r="AR145" s="206">
        <f t="shared" si="111"/>
        <v>3.4954779453456601</v>
      </c>
      <c r="AS145" s="71">
        <f t="shared" si="112"/>
        <v>0.16</v>
      </c>
      <c r="AT145" s="74">
        <f t="shared" si="113"/>
        <v>3.96E-5</v>
      </c>
      <c r="AU145" s="73">
        <f t="shared" si="120"/>
        <v>14.517269162858774</v>
      </c>
      <c r="AV145" s="71">
        <f t="shared" si="121"/>
        <v>295.32000000000005</v>
      </c>
      <c r="AW145" s="74">
        <f t="shared" si="122"/>
        <v>95.314550376046554</v>
      </c>
    </row>
    <row r="146" spans="17:49" x14ac:dyDescent="0.25">
      <c r="Q146">
        <v>139</v>
      </c>
      <c r="R146" s="73">
        <f t="shared" si="96"/>
        <v>53.5</v>
      </c>
      <c r="S146" s="71">
        <f t="shared" si="97"/>
        <v>5.5600000000000005</v>
      </c>
      <c r="T146" s="71">
        <f t="shared" si="98"/>
        <v>12</v>
      </c>
      <c r="U146" s="74">
        <f t="shared" si="99"/>
        <v>24.788333333333338</v>
      </c>
      <c r="V146" s="73">
        <f>IF(Variable_Management!$B$20=3,2,IF((S146*R146/T146)&lt;((T146*(1-(T146/R146)))/(2*Lm*Fsw)),1,2))</f>
        <v>2</v>
      </c>
      <c r="W146" s="71">
        <f t="shared" si="100"/>
        <v>0.77570093457943923</v>
      </c>
      <c r="X146" s="74">
        <f t="shared" si="101"/>
        <v>0.22429906542056077</v>
      </c>
      <c r="Y146" s="73">
        <f t="shared" si="102"/>
        <v>6.2056074766355138</v>
      </c>
      <c r="Z146" s="71">
        <f t="shared" si="124"/>
        <v>27.891137071651094</v>
      </c>
      <c r="AA146" s="71">
        <f t="shared" si="125"/>
        <v>24.852979696419048</v>
      </c>
      <c r="AB146" s="71">
        <v>0</v>
      </c>
      <c r="AC146" s="71">
        <f t="shared" si="103"/>
        <v>1.42064237951842</v>
      </c>
      <c r="AD146" s="74">
        <f t="shared" si="114"/>
        <v>1.42064237951842</v>
      </c>
      <c r="AE146" s="73">
        <f t="shared" si="123"/>
        <v>19.228333333333335</v>
      </c>
      <c r="AF146" s="71">
        <f t="shared" si="115"/>
        <v>21.888984935803322</v>
      </c>
      <c r="AG146" s="71">
        <f t="shared" si="104"/>
        <v>1.9165106460792991</v>
      </c>
      <c r="AH146" s="71">
        <f t="shared" si="105"/>
        <v>4.411436499389974</v>
      </c>
      <c r="AI146" s="74">
        <f t="shared" si="116"/>
        <v>6.3279471454692731</v>
      </c>
      <c r="AJ146" s="73">
        <f t="shared" si="117"/>
        <v>5.5600000000000014</v>
      </c>
      <c r="AK146" s="71">
        <f t="shared" si="106"/>
        <v>11.770426426888397</v>
      </c>
      <c r="AL146" s="71">
        <f t="shared" si="107"/>
        <v>0.55417175308317101</v>
      </c>
      <c r="AM146" s="71">
        <f t="shared" si="118"/>
        <v>0</v>
      </c>
      <c r="AN146" s="188">
        <f t="shared" si="108"/>
        <v>0.33469364485981312</v>
      </c>
      <c r="AO146" s="74">
        <f t="shared" si="119"/>
        <v>0.88886539794298414</v>
      </c>
      <c r="AP146" s="73">
        <f t="shared" si="109"/>
        <v>0.92650589968592612</v>
      </c>
      <c r="AQ146" s="206">
        <f t="shared" si="110"/>
        <v>1.42064237951842</v>
      </c>
      <c r="AR146" s="206">
        <f t="shared" si="111"/>
        <v>3.4954779453456601</v>
      </c>
      <c r="AS146" s="71">
        <f t="shared" si="112"/>
        <v>0.16</v>
      </c>
      <c r="AT146" s="74">
        <f t="shared" si="113"/>
        <v>3.96E-5</v>
      </c>
      <c r="AU146" s="73">
        <f t="shared" si="120"/>
        <v>14.640120747480681</v>
      </c>
      <c r="AV146" s="71">
        <f t="shared" si="121"/>
        <v>297.46000000000004</v>
      </c>
      <c r="AW146" s="74">
        <f t="shared" si="122"/>
        <v>95.309158896697127</v>
      </c>
    </row>
    <row r="147" spans="17:49" x14ac:dyDescent="0.25">
      <c r="Q147">
        <v>140</v>
      </c>
      <c r="R147" s="73">
        <f t="shared" si="96"/>
        <v>53.5</v>
      </c>
      <c r="S147" s="71">
        <f t="shared" si="97"/>
        <v>5.6000000000000005</v>
      </c>
      <c r="T147" s="71">
        <f t="shared" si="98"/>
        <v>12</v>
      </c>
      <c r="U147" s="74">
        <f t="shared" si="99"/>
        <v>24.966666666666669</v>
      </c>
      <c r="V147" s="73">
        <f>IF(Variable_Management!$B$20=3,2,IF((S147*R147/T147)&lt;((T147*(1-(T147/R147)))/(2*Lm*Fsw)),1,2))</f>
        <v>2</v>
      </c>
      <c r="W147" s="71">
        <f t="shared" si="100"/>
        <v>0.77570093457943923</v>
      </c>
      <c r="X147" s="74">
        <f t="shared" si="101"/>
        <v>0.22429906542056077</v>
      </c>
      <c r="Y147" s="73">
        <f t="shared" si="102"/>
        <v>6.2056074766355138</v>
      </c>
      <c r="Z147" s="71">
        <f t="shared" si="124"/>
        <v>28.069470404984425</v>
      </c>
      <c r="AA147" s="71">
        <f t="shared" si="125"/>
        <v>25.030852458328649</v>
      </c>
      <c r="AB147" s="71">
        <v>0</v>
      </c>
      <c r="AC147" s="71">
        <f t="shared" si="103"/>
        <v>1.44105022201842</v>
      </c>
      <c r="AD147" s="74">
        <f t="shared" si="114"/>
        <v>1.44105022201842</v>
      </c>
      <c r="AE147" s="73">
        <f t="shared" si="123"/>
        <v>19.366666666666667</v>
      </c>
      <c r="AF147" s="71">
        <f t="shared" si="115"/>
        <v>22.045644388854335</v>
      </c>
      <c r="AG147" s="71">
        <f t="shared" si="104"/>
        <v>1.9440417460792985</v>
      </c>
      <c r="AH147" s="71">
        <f t="shared" si="105"/>
        <v>4.4431734526229958</v>
      </c>
      <c r="AI147" s="74">
        <f t="shared" si="116"/>
        <v>6.387215198702294</v>
      </c>
      <c r="AJ147" s="73">
        <f t="shared" si="117"/>
        <v>5.6000000000000014</v>
      </c>
      <c r="AK147" s="71">
        <f t="shared" si="106"/>
        <v>11.8546673623005</v>
      </c>
      <c r="AL147" s="71">
        <f t="shared" si="107"/>
        <v>0.56213255308317078</v>
      </c>
      <c r="AM147" s="71">
        <f t="shared" si="118"/>
        <v>0</v>
      </c>
      <c r="AN147" s="188">
        <f t="shared" si="108"/>
        <v>0.3368336448598131</v>
      </c>
      <c r="AO147" s="74">
        <f t="shared" si="119"/>
        <v>0.89896619794298394</v>
      </c>
      <c r="AP147" s="73">
        <f t="shared" si="109"/>
        <v>0.9398153621859261</v>
      </c>
      <c r="AQ147" s="206">
        <f t="shared" si="110"/>
        <v>1.44105022201842</v>
      </c>
      <c r="AR147" s="206">
        <f t="shared" si="111"/>
        <v>3.4954779453456601</v>
      </c>
      <c r="AS147" s="71">
        <f t="shared" si="112"/>
        <v>0.16</v>
      </c>
      <c r="AT147" s="74">
        <f t="shared" si="113"/>
        <v>3.96E-5</v>
      </c>
      <c r="AU147" s="73">
        <f t="shared" si="120"/>
        <v>14.763614748213705</v>
      </c>
      <c r="AV147" s="71">
        <f t="shared" si="121"/>
        <v>299.60000000000002</v>
      </c>
      <c r="AW147" s="74">
        <f t="shared" si="122"/>
        <v>95.303650277708357</v>
      </c>
    </row>
    <row r="148" spans="17:49" x14ac:dyDescent="0.25">
      <c r="Q148">
        <v>141</v>
      </c>
      <c r="R148" s="73">
        <f t="shared" si="96"/>
        <v>53.5</v>
      </c>
      <c r="S148" s="71">
        <f t="shared" si="97"/>
        <v>5.64</v>
      </c>
      <c r="T148" s="71">
        <f t="shared" si="98"/>
        <v>12</v>
      </c>
      <c r="U148" s="74">
        <f t="shared" si="99"/>
        <v>25.145</v>
      </c>
      <c r="V148" s="73">
        <f>IF(Variable_Management!$B$20=3,2,IF((S148*R148/T148)&lt;((T148*(1-(T148/R148)))/(2*Lm*Fsw)),1,2))</f>
        <v>2</v>
      </c>
      <c r="W148" s="71">
        <f t="shared" si="100"/>
        <v>0.77570093457943923</v>
      </c>
      <c r="X148" s="74">
        <f t="shared" si="101"/>
        <v>0.22429906542056077</v>
      </c>
      <c r="Y148" s="73">
        <f t="shared" si="102"/>
        <v>6.2056074766355138</v>
      </c>
      <c r="Z148" s="71">
        <f t="shared" si="124"/>
        <v>28.247803738317756</v>
      </c>
      <c r="AA148" s="71">
        <f t="shared" si="125"/>
        <v>25.20873172823601</v>
      </c>
      <c r="AB148" s="71">
        <v>0</v>
      </c>
      <c r="AC148" s="71">
        <f t="shared" si="103"/>
        <v>1.4616043572961976</v>
      </c>
      <c r="AD148" s="74">
        <f t="shared" si="114"/>
        <v>1.4616043572961976</v>
      </c>
      <c r="AE148" s="73">
        <f t="shared" si="123"/>
        <v>19.504999999999999</v>
      </c>
      <c r="AF148" s="71">
        <f t="shared" si="115"/>
        <v>22.202309573751858</v>
      </c>
      <c r="AG148" s="71">
        <f t="shared" si="104"/>
        <v>1.9717702016348537</v>
      </c>
      <c r="AH148" s="71">
        <f t="shared" si="105"/>
        <v>4.4749104058560167</v>
      </c>
      <c r="AI148" s="74">
        <f t="shared" si="116"/>
        <v>6.4466806074908707</v>
      </c>
      <c r="AJ148" s="73">
        <f t="shared" si="117"/>
        <v>5.6400000000000006</v>
      </c>
      <c r="AK148" s="71">
        <f t="shared" si="106"/>
        <v>11.93891137991481</v>
      </c>
      <c r="AL148" s="71">
        <f t="shared" si="107"/>
        <v>0.57015041974983738</v>
      </c>
      <c r="AM148" s="71">
        <f t="shared" si="118"/>
        <v>0</v>
      </c>
      <c r="AN148" s="188">
        <f t="shared" si="108"/>
        <v>0.33897364485981307</v>
      </c>
      <c r="AO148" s="74">
        <f t="shared" si="119"/>
        <v>0.90912406460965045</v>
      </c>
      <c r="AP148" s="73">
        <f t="shared" si="109"/>
        <v>0.95322023301925929</v>
      </c>
      <c r="AQ148" s="206">
        <f t="shared" si="110"/>
        <v>1.4616043572961976</v>
      </c>
      <c r="AR148" s="206">
        <f t="shared" si="111"/>
        <v>3.4954779453456601</v>
      </c>
      <c r="AS148" s="71">
        <f t="shared" si="112"/>
        <v>0.16</v>
      </c>
      <c r="AT148" s="74">
        <f t="shared" si="113"/>
        <v>3.96E-5</v>
      </c>
      <c r="AU148" s="73">
        <f t="shared" si="120"/>
        <v>14.887751165057836</v>
      </c>
      <c r="AV148" s="71">
        <f t="shared" si="121"/>
        <v>301.74</v>
      </c>
      <c r="AW148" s="74">
        <f t="shared" si="122"/>
        <v>95.298027064817575</v>
      </c>
    </row>
    <row r="149" spans="17:49" x14ac:dyDescent="0.25">
      <c r="Q149">
        <v>142</v>
      </c>
      <c r="R149" s="73">
        <f t="shared" si="96"/>
        <v>53.5</v>
      </c>
      <c r="S149" s="71">
        <f t="shared" si="97"/>
        <v>5.68</v>
      </c>
      <c r="T149" s="71">
        <f t="shared" si="98"/>
        <v>12</v>
      </c>
      <c r="U149" s="74">
        <f t="shared" si="99"/>
        <v>25.323333333333334</v>
      </c>
      <c r="V149" s="73">
        <f>IF(Variable_Management!$B$20=3,2,IF((S149*R149/T149)&lt;((T149*(1-(T149/R149)))/(2*Lm*Fsw)),1,2))</f>
        <v>2</v>
      </c>
      <c r="W149" s="71">
        <f t="shared" si="100"/>
        <v>0.77570093457943923</v>
      </c>
      <c r="X149" s="74">
        <f t="shared" si="101"/>
        <v>0.22429906542056077</v>
      </c>
      <c r="Y149" s="73">
        <f t="shared" si="102"/>
        <v>6.2056074766355138</v>
      </c>
      <c r="Z149" s="71">
        <f t="shared" si="124"/>
        <v>28.426137071651091</v>
      </c>
      <c r="AA149" s="71">
        <f t="shared" si="125"/>
        <v>25.386617369340168</v>
      </c>
      <c r="AB149" s="71">
        <v>0</v>
      </c>
      <c r="AC149" s="71">
        <f t="shared" si="103"/>
        <v>1.4823047853517528</v>
      </c>
      <c r="AD149" s="74">
        <f t="shared" si="114"/>
        <v>1.4823047853517528</v>
      </c>
      <c r="AE149" s="73">
        <f t="shared" si="123"/>
        <v>19.643333333333334</v>
      </c>
      <c r="AF149" s="71">
        <f t="shared" si="115"/>
        <v>22.358980370009974</v>
      </c>
      <c r="AG149" s="71">
        <f t="shared" si="104"/>
        <v>1.9996960127459655</v>
      </c>
      <c r="AH149" s="71">
        <f t="shared" si="105"/>
        <v>4.5066473590890386</v>
      </c>
      <c r="AI149" s="74">
        <f t="shared" si="116"/>
        <v>6.5063433718350039</v>
      </c>
      <c r="AJ149" s="73">
        <f t="shared" si="117"/>
        <v>5.6800000000000006</v>
      </c>
      <c r="AK149" s="71">
        <f t="shared" si="106"/>
        <v>12.023158414942086</v>
      </c>
      <c r="AL149" s="71">
        <f t="shared" si="107"/>
        <v>0.5782253530831708</v>
      </c>
      <c r="AM149" s="71">
        <f t="shared" si="118"/>
        <v>0</v>
      </c>
      <c r="AN149" s="188">
        <f t="shared" si="108"/>
        <v>0.3411136448598131</v>
      </c>
      <c r="AO149" s="74">
        <f t="shared" si="119"/>
        <v>0.9193389979429839</v>
      </c>
      <c r="AP149" s="73">
        <f t="shared" si="109"/>
        <v>0.96672051218592581</v>
      </c>
      <c r="AQ149" s="206">
        <f t="shared" si="110"/>
        <v>1.4823047853517528</v>
      </c>
      <c r="AR149" s="206">
        <f t="shared" si="111"/>
        <v>3.4954779453456601</v>
      </c>
      <c r="AS149" s="71">
        <f t="shared" si="112"/>
        <v>0.16</v>
      </c>
      <c r="AT149" s="74">
        <f t="shared" si="113"/>
        <v>3.96E-5</v>
      </c>
      <c r="AU149" s="73">
        <f t="shared" si="120"/>
        <v>15.012529998013079</v>
      </c>
      <c r="AV149" s="71">
        <f t="shared" si="121"/>
        <v>303.88</v>
      </c>
      <c r="AW149" s="74">
        <f t="shared" si="122"/>
        <v>95.29229173285853</v>
      </c>
    </row>
    <row r="150" spans="17:49" x14ac:dyDescent="0.25">
      <c r="Q150">
        <v>143</v>
      </c>
      <c r="R150" s="73">
        <f t="shared" si="96"/>
        <v>53.5</v>
      </c>
      <c r="S150" s="71">
        <f t="shared" si="97"/>
        <v>5.72</v>
      </c>
      <c r="T150" s="71">
        <f t="shared" si="98"/>
        <v>12</v>
      </c>
      <c r="U150" s="74">
        <f t="shared" si="99"/>
        <v>25.501666666666665</v>
      </c>
      <c r="V150" s="73">
        <f>IF(Variable_Management!$B$20=3,2,IF((S150*R150/T150)&lt;((T150*(1-(T150/R150)))/(2*Lm*Fsw)),1,2))</f>
        <v>2</v>
      </c>
      <c r="W150" s="71">
        <f t="shared" si="100"/>
        <v>0.77570093457943923</v>
      </c>
      <c r="X150" s="74">
        <f t="shared" si="101"/>
        <v>0.22429906542056077</v>
      </c>
      <c r="Y150" s="73">
        <f t="shared" si="102"/>
        <v>6.2056074766355138</v>
      </c>
      <c r="Z150" s="71">
        <f t="shared" si="124"/>
        <v>28.604470404984422</v>
      </c>
      <c r="AA150" s="71">
        <f t="shared" si="125"/>
        <v>25.564509248642942</v>
      </c>
      <c r="AB150" s="71">
        <v>0</v>
      </c>
      <c r="AC150" s="71">
        <f t="shared" si="103"/>
        <v>1.503151506185086</v>
      </c>
      <c r="AD150" s="74">
        <f t="shared" si="114"/>
        <v>1.503151506185086</v>
      </c>
      <c r="AE150" s="73">
        <f t="shared" si="123"/>
        <v>19.781666666666666</v>
      </c>
      <c r="AF150" s="71">
        <f t="shared" si="115"/>
        <v>22.515656660492002</v>
      </c>
      <c r="AG150" s="71">
        <f t="shared" si="104"/>
        <v>2.0278191794126315</v>
      </c>
      <c r="AH150" s="71">
        <f t="shared" si="105"/>
        <v>4.5383843123220595</v>
      </c>
      <c r="AI150" s="74">
        <f t="shared" si="116"/>
        <v>6.566203491734691</v>
      </c>
      <c r="AJ150" s="73">
        <f t="shared" si="117"/>
        <v>5.7200000000000006</v>
      </c>
      <c r="AK150" s="71">
        <f t="shared" si="106"/>
        <v>12.107408404394091</v>
      </c>
      <c r="AL150" s="71">
        <f t="shared" si="107"/>
        <v>0.58635735308317072</v>
      </c>
      <c r="AM150" s="71">
        <f t="shared" si="118"/>
        <v>0</v>
      </c>
      <c r="AN150" s="188">
        <f t="shared" si="108"/>
        <v>0.34325364485981308</v>
      </c>
      <c r="AO150" s="74">
        <f t="shared" si="119"/>
        <v>0.92961099794298385</v>
      </c>
      <c r="AP150" s="73">
        <f t="shared" si="109"/>
        <v>0.98031619968592576</v>
      </c>
      <c r="AQ150" s="206">
        <f t="shared" si="110"/>
        <v>1.503151506185086</v>
      </c>
      <c r="AR150" s="206">
        <f t="shared" si="111"/>
        <v>3.4954779453456601</v>
      </c>
      <c r="AS150" s="71">
        <f t="shared" si="112"/>
        <v>0.16</v>
      </c>
      <c r="AT150" s="74">
        <f t="shared" si="113"/>
        <v>3.96E-5</v>
      </c>
      <c r="AU150" s="73">
        <f t="shared" si="120"/>
        <v>15.137951247079432</v>
      </c>
      <c r="AV150" s="71">
        <f t="shared" si="121"/>
        <v>306.02</v>
      </c>
      <c r="AW150" s="74">
        <f t="shared" si="122"/>
        <v>95.286446688211299</v>
      </c>
    </row>
    <row r="151" spans="17:49" x14ac:dyDescent="0.25">
      <c r="Q151">
        <v>144</v>
      </c>
      <c r="R151" s="73">
        <f t="shared" si="96"/>
        <v>53.5</v>
      </c>
      <c r="S151" s="71">
        <f t="shared" si="97"/>
        <v>5.76</v>
      </c>
      <c r="T151" s="71">
        <f t="shared" si="98"/>
        <v>12</v>
      </c>
      <c r="U151" s="74">
        <f t="shared" si="99"/>
        <v>25.679999999999996</v>
      </c>
      <c r="V151" s="73">
        <f>IF(Variable_Management!$B$20=3,2,IF((S151*R151/T151)&lt;((T151*(1-(T151/R151)))/(2*Lm*Fsw)),1,2))</f>
        <v>2</v>
      </c>
      <c r="W151" s="71">
        <f t="shared" si="100"/>
        <v>0.77570093457943923</v>
      </c>
      <c r="X151" s="74">
        <f t="shared" si="101"/>
        <v>0.22429906542056077</v>
      </c>
      <c r="Y151" s="73">
        <f t="shared" si="102"/>
        <v>6.2056074766355138</v>
      </c>
      <c r="Z151" s="71">
        <f t="shared" si="124"/>
        <v>28.782803738317753</v>
      </c>
      <c r="AA151" s="71">
        <f t="shared" si="125"/>
        <v>25.742407236817861</v>
      </c>
      <c r="AB151" s="71">
        <v>0</v>
      </c>
      <c r="AC151" s="71">
        <f t="shared" si="103"/>
        <v>1.5241445197961969</v>
      </c>
      <c r="AD151" s="74">
        <f t="shared" si="114"/>
        <v>1.5241445197961969</v>
      </c>
      <c r="AE151" s="73">
        <f t="shared" si="123"/>
        <v>19.919999999999998</v>
      </c>
      <c r="AF151" s="71">
        <f t="shared" si="115"/>
        <v>22.672338331295109</v>
      </c>
      <c r="AG151" s="71">
        <f t="shared" si="104"/>
        <v>2.0561397016348537</v>
      </c>
      <c r="AH151" s="71">
        <f t="shared" si="105"/>
        <v>4.5701212655550805</v>
      </c>
      <c r="AI151" s="74">
        <f t="shared" si="116"/>
        <v>6.6262609671899337</v>
      </c>
      <c r="AJ151" s="73">
        <f t="shared" si="117"/>
        <v>5.76</v>
      </c>
      <c r="AK151" s="71">
        <f t="shared" si="106"/>
        <v>12.191661287021523</v>
      </c>
      <c r="AL151" s="71">
        <f t="shared" si="107"/>
        <v>0.59454641974983713</v>
      </c>
      <c r="AM151" s="71">
        <f t="shared" si="118"/>
        <v>0</v>
      </c>
      <c r="AN151" s="188">
        <f t="shared" si="108"/>
        <v>0.34539364485981305</v>
      </c>
      <c r="AO151" s="74">
        <f t="shared" si="119"/>
        <v>0.93994006460965018</v>
      </c>
      <c r="AP151" s="73">
        <f t="shared" si="109"/>
        <v>0.99400729551925893</v>
      </c>
      <c r="AQ151" s="206">
        <f t="shared" si="110"/>
        <v>1.5241445197961969</v>
      </c>
      <c r="AR151" s="206">
        <f t="shared" si="111"/>
        <v>3.4954779453456601</v>
      </c>
      <c r="AS151" s="71">
        <f t="shared" si="112"/>
        <v>0.16</v>
      </c>
      <c r="AT151" s="74">
        <f t="shared" si="113"/>
        <v>3.96E-5</v>
      </c>
      <c r="AU151" s="73">
        <f t="shared" si="120"/>
        <v>15.264014912256897</v>
      </c>
      <c r="AV151" s="71">
        <f t="shared" si="121"/>
        <v>308.15999999999997</v>
      </c>
      <c r="AW151" s="74">
        <f t="shared" si="122"/>
        <v>95.280494271151156</v>
      </c>
    </row>
    <row r="152" spans="17:49" x14ac:dyDescent="0.25">
      <c r="Q152">
        <v>145</v>
      </c>
      <c r="R152" s="73">
        <f t="shared" si="96"/>
        <v>53.5</v>
      </c>
      <c r="S152" s="71">
        <f t="shared" si="97"/>
        <v>5.8</v>
      </c>
      <c r="T152" s="71">
        <f t="shared" si="98"/>
        <v>12</v>
      </c>
      <c r="U152" s="74">
        <f t="shared" si="99"/>
        <v>25.858333333333334</v>
      </c>
      <c r="V152" s="73">
        <f>IF(Variable_Management!$B$20=3,2,IF((S152*R152/T152)&lt;((T152*(1-(T152/R152)))/(2*Lm*Fsw)),1,2))</f>
        <v>2</v>
      </c>
      <c r="W152" s="71">
        <f t="shared" si="100"/>
        <v>0.77570093457943923</v>
      </c>
      <c r="X152" s="74">
        <f t="shared" si="101"/>
        <v>0.22429906542056077</v>
      </c>
      <c r="Y152" s="73">
        <f t="shared" si="102"/>
        <v>6.2056074766355138</v>
      </c>
      <c r="Z152" s="71">
        <f t="shared" si="124"/>
        <v>28.961137071651091</v>
      </c>
      <c r="AA152" s="71">
        <f t="shared" si="125"/>
        <v>25.920311208084495</v>
      </c>
      <c r="AB152" s="71">
        <v>0</v>
      </c>
      <c r="AC152" s="71">
        <f t="shared" si="103"/>
        <v>1.5452838261850865</v>
      </c>
      <c r="AD152" s="74">
        <f t="shared" si="114"/>
        <v>1.5452838261850865</v>
      </c>
      <c r="AE152" s="73">
        <f t="shared" si="123"/>
        <v>20.058333333333334</v>
      </c>
      <c r="AF152" s="71">
        <f t="shared" si="115"/>
        <v>22.829025271639566</v>
      </c>
      <c r="AG152" s="71">
        <f t="shared" si="104"/>
        <v>2.0846575794126316</v>
      </c>
      <c r="AH152" s="71">
        <f t="shared" si="105"/>
        <v>4.6018582187881014</v>
      </c>
      <c r="AI152" s="74">
        <f t="shared" si="116"/>
        <v>6.6865157982007331</v>
      </c>
      <c r="AJ152" s="73">
        <f t="shared" si="117"/>
        <v>5.8000000000000007</v>
      </c>
      <c r="AK152" s="71">
        <f t="shared" si="106"/>
        <v>12.27591700325449</v>
      </c>
      <c r="AL152" s="71">
        <f t="shared" si="107"/>
        <v>0.60279255308317081</v>
      </c>
      <c r="AM152" s="71">
        <f t="shared" si="118"/>
        <v>0</v>
      </c>
      <c r="AN152" s="188">
        <f t="shared" si="108"/>
        <v>0.34753364485981308</v>
      </c>
      <c r="AO152" s="74">
        <f t="shared" si="119"/>
        <v>0.9503261979429839</v>
      </c>
      <c r="AP152" s="73">
        <f t="shared" si="109"/>
        <v>1.0077937996859261</v>
      </c>
      <c r="AQ152" s="206">
        <f t="shared" si="110"/>
        <v>1.5452838261850865</v>
      </c>
      <c r="AR152" s="206">
        <f t="shared" si="111"/>
        <v>3.4954779453456601</v>
      </c>
      <c r="AS152" s="71">
        <f t="shared" si="112"/>
        <v>0.16</v>
      </c>
      <c r="AT152" s="74">
        <f t="shared" si="113"/>
        <v>3.96E-5</v>
      </c>
      <c r="AU152" s="73">
        <f t="shared" si="120"/>
        <v>15.390720993545475</v>
      </c>
      <c r="AV152" s="71">
        <f t="shared" si="121"/>
        <v>310.3</v>
      </c>
      <c r="AW152" s="74">
        <f t="shared" si="122"/>
        <v>95.274436758101416</v>
      </c>
    </row>
    <row r="153" spans="17:49" x14ac:dyDescent="0.25">
      <c r="Q153">
        <v>146</v>
      </c>
      <c r="R153" s="73">
        <f t="shared" si="96"/>
        <v>53.5</v>
      </c>
      <c r="S153" s="71">
        <f t="shared" si="97"/>
        <v>5.84</v>
      </c>
      <c r="T153" s="71">
        <f t="shared" si="98"/>
        <v>12</v>
      </c>
      <c r="U153" s="74">
        <f t="shared" si="99"/>
        <v>26.036666666666665</v>
      </c>
      <c r="V153" s="73">
        <f>IF(Variable_Management!$B$20=3,2,IF((S153*R153/T153)&lt;((T153*(1-(T153/R153)))/(2*Lm*Fsw)),1,2))</f>
        <v>2</v>
      </c>
      <c r="W153" s="71">
        <f t="shared" si="100"/>
        <v>0.77570093457943923</v>
      </c>
      <c r="X153" s="74">
        <f t="shared" si="101"/>
        <v>0.22429906542056077</v>
      </c>
      <c r="Y153" s="73">
        <f t="shared" si="102"/>
        <v>6.2056074766355138</v>
      </c>
      <c r="Z153" s="71">
        <f t="shared" si="124"/>
        <v>29.139470404984422</v>
      </c>
      <c r="AA153" s="71">
        <f t="shared" si="125"/>
        <v>26.098221040087846</v>
      </c>
      <c r="AB153" s="71">
        <v>0</v>
      </c>
      <c r="AC153" s="71">
        <f t="shared" si="103"/>
        <v>1.5665694253517533</v>
      </c>
      <c r="AD153" s="74">
        <f t="shared" si="114"/>
        <v>1.5665694253517533</v>
      </c>
      <c r="AE153" s="73">
        <f t="shared" si="123"/>
        <v>20.196666666666665</v>
      </c>
      <c r="AF153" s="71">
        <f t="shared" si="115"/>
        <v>22.985717373762586</v>
      </c>
      <c r="AG153" s="71">
        <f t="shared" si="104"/>
        <v>2.1133728127459648</v>
      </c>
      <c r="AH153" s="71">
        <f t="shared" si="105"/>
        <v>4.6335951720211233</v>
      </c>
      <c r="AI153" s="74">
        <f t="shared" si="116"/>
        <v>6.746967984767088</v>
      </c>
      <c r="AJ153" s="73">
        <f t="shared" si="117"/>
        <v>5.8400000000000007</v>
      </c>
      <c r="AK153" s="71">
        <f t="shared" si="106"/>
        <v>12.360175495145393</v>
      </c>
      <c r="AL153" s="71">
        <f t="shared" si="107"/>
        <v>0.61109575308317066</v>
      </c>
      <c r="AM153" s="71">
        <f t="shared" si="118"/>
        <v>0</v>
      </c>
      <c r="AN153" s="188">
        <f t="shared" si="108"/>
        <v>0.34967364485981306</v>
      </c>
      <c r="AO153" s="74">
        <f t="shared" si="119"/>
        <v>0.96076939794298366</v>
      </c>
      <c r="AP153" s="73">
        <f t="shared" si="109"/>
        <v>1.0216757121859259</v>
      </c>
      <c r="AQ153" s="206">
        <f t="shared" si="110"/>
        <v>1.5665694253517533</v>
      </c>
      <c r="AR153" s="206">
        <f t="shared" si="111"/>
        <v>3.4954779453456601</v>
      </c>
      <c r="AS153" s="71">
        <f t="shared" si="112"/>
        <v>0.16</v>
      </c>
      <c r="AT153" s="74">
        <f t="shared" si="113"/>
        <v>3.96E-5</v>
      </c>
      <c r="AU153" s="73">
        <f t="shared" si="120"/>
        <v>15.518069490945164</v>
      </c>
      <c r="AV153" s="71">
        <f t="shared" si="121"/>
        <v>312.44</v>
      </c>
      <c r="AW153" s="74">
        <f t="shared" si="122"/>
        <v>95.268276363794854</v>
      </c>
    </row>
    <row r="154" spans="17:49" x14ac:dyDescent="0.25">
      <c r="Q154">
        <v>147</v>
      </c>
      <c r="R154" s="73">
        <f t="shared" si="96"/>
        <v>53.5</v>
      </c>
      <c r="S154" s="71">
        <f t="shared" si="97"/>
        <v>5.88</v>
      </c>
      <c r="T154" s="71">
        <f t="shared" si="98"/>
        <v>12</v>
      </c>
      <c r="U154" s="74">
        <f t="shared" si="99"/>
        <v>26.215</v>
      </c>
      <c r="V154" s="73">
        <f>IF(Variable_Management!$B$20=3,2,IF((S154*R154/T154)&lt;((T154*(1-(T154/R154)))/(2*Lm*Fsw)),1,2))</f>
        <v>2</v>
      </c>
      <c r="W154" s="71">
        <f t="shared" si="100"/>
        <v>0.77570093457943923</v>
      </c>
      <c r="X154" s="74">
        <f t="shared" si="101"/>
        <v>0.22429906542056077</v>
      </c>
      <c r="Y154" s="73">
        <f t="shared" si="102"/>
        <v>6.2056074766355138</v>
      </c>
      <c r="Z154" s="71">
        <f t="shared" si="124"/>
        <v>29.317803738317757</v>
      </c>
      <c r="AA154" s="71">
        <f t="shared" si="125"/>
        <v>26.276136613782722</v>
      </c>
      <c r="AB154" s="71">
        <v>0</v>
      </c>
      <c r="AC154" s="71">
        <f t="shared" si="103"/>
        <v>1.5880013172961978</v>
      </c>
      <c r="AD154" s="74">
        <f t="shared" si="114"/>
        <v>1.5880013172961978</v>
      </c>
      <c r="AE154" s="73">
        <f t="shared" si="123"/>
        <v>20.335000000000001</v>
      </c>
      <c r="AF154" s="71">
        <f t="shared" si="115"/>
        <v>23.142414532816439</v>
      </c>
      <c r="AG154" s="71">
        <f t="shared" si="104"/>
        <v>2.142285401634854</v>
      </c>
      <c r="AH154" s="71">
        <f t="shared" si="105"/>
        <v>4.6653321252541451</v>
      </c>
      <c r="AI154" s="74">
        <f t="shared" si="116"/>
        <v>6.8076175268889987</v>
      </c>
      <c r="AJ154" s="73">
        <f t="shared" si="117"/>
        <v>5.8800000000000008</v>
      </c>
      <c r="AK154" s="71">
        <f t="shared" si="106"/>
        <v>12.444436706314166</v>
      </c>
      <c r="AL154" s="71">
        <f t="shared" si="107"/>
        <v>0.61945601974983744</v>
      </c>
      <c r="AM154" s="71">
        <f t="shared" si="118"/>
        <v>0</v>
      </c>
      <c r="AN154" s="188">
        <f t="shared" si="108"/>
        <v>0.35181364485981309</v>
      </c>
      <c r="AO154" s="74">
        <f t="shared" si="119"/>
        <v>0.97126966460965058</v>
      </c>
      <c r="AP154" s="73">
        <f t="shared" si="109"/>
        <v>1.0356530330192595</v>
      </c>
      <c r="AQ154" s="206">
        <f t="shared" si="110"/>
        <v>1.5880013172961978</v>
      </c>
      <c r="AR154" s="206">
        <f t="shared" si="111"/>
        <v>3.4954779453456601</v>
      </c>
      <c r="AS154" s="71">
        <f t="shared" si="112"/>
        <v>0.16</v>
      </c>
      <c r="AT154" s="74">
        <f t="shared" si="113"/>
        <v>3.96E-5</v>
      </c>
      <c r="AU154" s="73">
        <f t="shared" si="120"/>
        <v>15.646060404455966</v>
      </c>
      <c r="AV154" s="71">
        <f t="shared" si="121"/>
        <v>314.58</v>
      </c>
      <c r="AW154" s="74">
        <f t="shared" si="122"/>
        <v>95.262015243347875</v>
      </c>
    </row>
    <row r="155" spans="17:49" x14ac:dyDescent="0.25">
      <c r="Q155">
        <v>148</v>
      </c>
      <c r="R155" s="73">
        <f t="shared" si="96"/>
        <v>53.5</v>
      </c>
      <c r="S155" s="71">
        <f t="shared" si="97"/>
        <v>5.92</v>
      </c>
      <c r="T155" s="71">
        <f t="shared" si="98"/>
        <v>12</v>
      </c>
      <c r="U155" s="74">
        <f t="shared" si="99"/>
        <v>26.393333333333331</v>
      </c>
      <c r="V155" s="73">
        <f>IF(Variable_Management!$B$20=3,2,IF((S155*R155/T155)&lt;((T155*(1-(T155/R155)))/(2*Lm*Fsw)),1,2))</f>
        <v>2</v>
      </c>
      <c r="W155" s="71">
        <f t="shared" si="100"/>
        <v>0.77570093457943923</v>
      </c>
      <c r="X155" s="74">
        <f t="shared" si="101"/>
        <v>0.22429906542056077</v>
      </c>
      <c r="Y155" s="73">
        <f t="shared" si="102"/>
        <v>6.2056074766355138</v>
      </c>
      <c r="Z155" s="71">
        <f t="shared" si="124"/>
        <v>29.496137071651088</v>
      </c>
      <c r="AA155" s="71">
        <f t="shared" si="125"/>
        <v>26.454057813322649</v>
      </c>
      <c r="AB155" s="71">
        <v>0</v>
      </c>
      <c r="AC155" s="71">
        <f t="shared" si="103"/>
        <v>1.6095795020184192</v>
      </c>
      <c r="AD155" s="74">
        <f t="shared" si="114"/>
        <v>1.6095795020184192</v>
      </c>
      <c r="AE155" s="73">
        <f t="shared" si="123"/>
        <v>20.473333333333329</v>
      </c>
      <c r="AF155" s="71">
        <f t="shared" si="115"/>
        <v>23.299116646770635</v>
      </c>
      <c r="AG155" s="71">
        <f t="shared" si="104"/>
        <v>2.1713953460792981</v>
      </c>
      <c r="AH155" s="71">
        <f t="shared" si="105"/>
        <v>4.697069078487166</v>
      </c>
      <c r="AI155" s="74">
        <f t="shared" si="116"/>
        <v>6.8684644245664641</v>
      </c>
      <c r="AJ155" s="73">
        <f t="shared" si="117"/>
        <v>5.92</v>
      </c>
      <c r="AK155" s="71">
        <f t="shared" si="106"/>
        <v>12.528700581895661</v>
      </c>
      <c r="AL155" s="71">
        <f t="shared" si="107"/>
        <v>0.62787335308317072</v>
      </c>
      <c r="AM155" s="71">
        <f t="shared" si="118"/>
        <v>0</v>
      </c>
      <c r="AN155" s="188">
        <f t="shared" si="108"/>
        <v>0.35395364485981307</v>
      </c>
      <c r="AO155" s="74">
        <f t="shared" si="119"/>
        <v>0.98182699794298378</v>
      </c>
      <c r="AP155" s="73">
        <f t="shared" si="109"/>
        <v>1.0497257621859255</v>
      </c>
      <c r="AQ155" s="206">
        <f t="shared" si="110"/>
        <v>1.6095795020184192</v>
      </c>
      <c r="AR155" s="206">
        <f t="shared" si="111"/>
        <v>3.4954779453456601</v>
      </c>
      <c r="AS155" s="71">
        <f t="shared" si="112"/>
        <v>0.16</v>
      </c>
      <c r="AT155" s="74">
        <f t="shared" si="113"/>
        <v>3.96E-5</v>
      </c>
      <c r="AU155" s="73">
        <f t="shared" si="120"/>
        <v>15.774693734077873</v>
      </c>
      <c r="AV155" s="71">
        <f t="shared" si="121"/>
        <v>316.71999999999997</v>
      </c>
      <c r="AW155" s="74">
        <f t="shared" si="122"/>
        <v>95.255655494251542</v>
      </c>
    </row>
    <row r="156" spans="17:49" x14ac:dyDescent="0.25">
      <c r="Q156">
        <v>149</v>
      </c>
      <c r="R156" s="73">
        <f t="shared" si="96"/>
        <v>53.5</v>
      </c>
      <c r="S156" s="71">
        <f t="shared" si="97"/>
        <v>5.96</v>
      </c>
      <c r="T156" s="71">
        <f t="shared" si="98"/>
        <v>12</v>
      </c>
      <c r="U156" s="74">
        <f t="shared" si="99"/>
        <v>26.571666666666669</v>
      </c>
      <c r="V156" s="73">
        <f>IF(Variable_Management!$B$20=3,2,IF((S156*R156/T156)&lt;((T156*(1-(T156/R156)))/(2*Lm*Fsw)),1,2))</f>
        <v>2</v>
      </c>
      <c r="W156" s="71">
        <f t="shared" si="100"/>
        <v>0.77570093457943923</v>
      </c>
      <c r="X156" s="74">
        <f t="shared" si="101"/>
        <v>0.22429906542056077</v>
      </c>
      <c r="Y156" s="73">
        <f t="shared" si="102"/>
        <v>6.2056074766355138</v>
      </c>
      <c r="Z156" s="71">
        <f t="shared" si="124"/>
        <v>29.674470404984426</v>
      </c>
      <c r="AA156" s="71">
        <f t="shared" si="125"/>
        <v>26.631984525953325</v>
      </c>
      <c r="AB156" s="71">
        <v>0</v>
      </c>
      <c r="AC156" s="71">
        <f t="shared" si="103"/>
        <v>1.6313039795184197</v>
      </c>
      <c r="AD156" s="74">
        <f t="shared" si="114"/>
        <v>1.6313039795184197</v>
      </c>
      <c r="AE156" s="73">
        <f t="shared" si="123"/>
        <v>20.611666666666668</v>
      </c>
      <c r="AF156" s="71">
        <f t="shared" si="115"/>
        <v>23.455823616318074</v>
      </c>
      <c r="AG156" s="71">
        <f t="shared" si="104"/>
        <v>2.2007026460792991</v>
      </c>
      <c r="AH156" s="71">
        <f t="shared" si="105"/>
        <v>4.7288060317201879</v>
      </c>
      <c r="AI156" s="74">
        <f t="shared" si="116"/>
        <v>6.929508677799487</v>
      </c>
      <c r="AJ156" s="73">
        <f t="shared" si="117"/>
        <v>5.9600000000000009</v>
      </c>
      <c r="AK156" s="71">
        <f t="shared" si="106"/>
        <v>12.612967068489187</v>
      </c>
      <c r="AL156" s="71">
        <f t="shared" si="107"/>
        <v>0.63634775308317093</v>
      </c>
      <c r="AM156" s="71">
        <f t="shared" si="118"/>
        <v>0</v>
      </c>
      <c r="AN156" s="188">
        <f t="shared" si="108"/>
        <v>0.3560936448598131</v>
      </c>
      <c r="AO156" s="74">
        <f t="shared" si="119"/>
        <v>0.99244139794298403</v>
      </c>
      <c r="AP156" s="73">
        <f t="shared" si="109"/>
        <v>1.063893899685926</v>
      </c>
      <c r="AQ156" s="206">
        <f t="shared" si="110"/>
        <v>1.6313039795184197</v>
      </c>
      <c r="AR156" s="206">
        <f t="shared" si="111"/>
        <v>3.4954779453456601</v>
      </c>
      <c r="AS156" s="71">
        <f t="shared" si="112"/>
        <v>0.16</v>
      </c>
      <c r="AT156" s="74">
        <f t="shared" si="113"/>
        <v>3.96E-5</v>
      </c>
      <c r="AU156" s="73">
        <f t="shared" si="120"/>
        <v>15.903969479810895</v>
      </c>
      <c r="AV156" s="71">
        <f t="shared" si="121"/>
        <v>318.86</v>
      </c>
      <c r="AW156" s="74">
        <f t="shared" si="122"/>
        <v>95.249199158283361</v>
      </c>
    </row>
    <row r="157" spans="17:49" ht="15.75" thickBot="1" x14ac:dyDescent="0.3">
      <c r="Q157">
        <v>150</v>
      </c>
      <c r="R157" s="75">
        <f t="shared" si="96"/>
        <v>53.5</v>
      </c>
      <c r="S157" s="76">
        <f t="shared" si="97"/>
        <v>6</v>
      </c>
      <c r="T157" s="76">
        <f t="shared" si="98"/>
        <v>12</v>
      </c>
      <c r="U157" s="77">
        <f t="shared" si="99"/>
        <v>26.75</v>
      </c>
      <c r="V157" s="73">
        <f>IF(Variable_Management!$B$20=3,2,IF((S157*R157/T157)&lt;((T157*(1-(T157/R157)))/(2*Lm*Fsw)),1,2))</f>
        <v>2</v>
      </c>
      <c r="W157" s="76">
        <f t="shared" si="100"/>
        <v>0.77570093457943923</v>
      </c>
      <c r="X157" s="74">
        <f t="shared" si="101"/>
        <v>0.22429906542056077</v>
      </c>
      <c r="Y157" s="75">
        <f t="shared" si="102"/>
        <v>6.2056074766355138</v>
      </c>
      <c r="Z157" s="76">
        <f t="shared" si="124"/>
        <v>29.852803738317757</v>
      </c>
      <c r="AA157" s="76">
        <f t="shared" si="125"/>
        <v>26.809916641910188</v>
      </c>
      <c r="AB157" s="76">
        <v>0</v>
      </c>
      <c r="AC157" s="76">
        <f t="shared" si="103"/>
        <v>1.6531747497961975</v>
      </c>
      <c r="AD157" s="77">
        <f t="shared" si="114"/>
        <v>1.6531747497961975</v>
      </c>
      <c r="AE157" s="75">
        <f t="shared" si="123"/>
        <v>20.75</v>
      </c>
      <c r="AF157" s="71">
        <f t="shared" si="115"/>
        <v>23.612535344784845</v>
      </c>
      <c r="AG157" s="76">
        <f t="shared" si="104"/>
        <v>2.2302073016348545</v>
      </c>
      <c r="AH157" s="76">
        <f t="shared" si="105"/>
        <v>4.7605429849532088</v>
      </c>
      <c r="AI157" s="77">
        <f t="shared" si="116"/>
        <v>6.9907502865880637</v>
      </c>
      <c r="AJ157" s="75">
        <f>X157*U157</f>
        <v>6.0000000000000009</v>
      </c>
      <c r="AK157" s="76">
        <f t="shared" si="106"/>
        <v>12.697236114110007</v>
      </c>
      <c r="AL157" s="71">
        <f t="shared" si="107"/>
        <v>0.64487921974983764</v>
      </c>
      <c r="AM157" s="71">
        <f t="shared" si="118"/>
        <v>0</v>
      </c>
      <c r="AN157" s="188">
        <f>Vd_rect*t_dead*Fsw*Z157</f>
        <v>0.35823364485981307</v>
      </c>
      <c r="AO157" s="74">
        <f t="shared" si="119"/>
        <v>1.0031128646096508</v>
      </c>
      <c r="AP157" s="73">
        <f t="shared" si="109"/>
        <v>1.0781574455192593</v>
      </c>
      <c r="AQ157" s="206">
        <f t="shared" si="110"/>
        <v>1.6531747497961975</v>
      </c>
      <c r="AR157" s="206">
        <f t="shared" si="111"/>
        <v>3.4954779453456601</v>
      </c>
      <c r="AS157" s="71">
        <f t="shared" si="112"/>
        <v>0.16</v>
      </c>
      <c r="AT157" s="77">
        <f t="shared" si="113"/>
        <v>3.96E-5</v>
      </c>
      <c r="AU157" s="73">
        <f t="shared" si="120"/>
        <v>16.033887641655028</v>
      </c>
      <c r="AV157" s="76">
        <f t="shared" si="121"/>
        <v>321</v>
      </c>
      <c r="AW157" s="77">
        <f>(AV157/(AV157+AU157))*100</f>
        <v>95.242648223343423</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54,631621870174</v>
      </c>
      <c r="Q7" s="64" t="str">
        <f>IMSUM(COMPLEX(1,0),IMDIV(COMPLEX(0,2*PI()*O7),COMPLEX(wp_lf_VINmin,0)))</f>
        <v>1+751,272639772528i</v>
      </c>
      <c r="R7" s="64">
        <f t="shared" ref="R7:R13" si="0">IMABS(Q7)</f>
        <v>751.27330530958079</v>
      </c>
      <c r="S7" s="64">
        <f t="shared" ref="S7:S13" si="1">IMARGUMENT(Q7)</f>
        <v>1.5694652528858071</v>
      </c>
      <c r="T7" s="64" t="str">
        <f>IMSUM(COMPLEX(1,0),IMDIV(COMPLEX(0,2*PI()*O7),COMPLEX(wz_esr_VINmin,0)))</f>
        <v>1+1,88495559215388i</v>
      </c>
      <c r="U7" s="64">
        <f t="shared" ref="U7:U13" si="2">IMABS(T7)</f>
        <v>2.1337894892402542</v>
      </c>
      <c r="V7" s="64">
        <f t="shared" ref="V7:V13" si="3">IMARGUMENT(T7)</f>
        <v>1.0830346193361864</v>
      </c>
      <c r="W7" s="62" t="str">
        <f>IMSUB(COMPLEX(1,0),IMDIV(COMPLEX(0,2*PI()*O7),COMPLEX(wz_RHP_VINmin,0)))</f>
        <v>1-0,250029233504708i</v>
      </c>
      <c r="X7" s="64">
        <f t="shared" ref="X7:X13" si="4">IMABS(W7)</f>
        <v>1.0307834969609049</v>
      </c>
      <c r="Y7" s="64">
        <f t="shared" ref="Y7:Y13" si="5">IMARGUMENT(W7)</f>
        <v>-0.24500617682438905</v>
      </c>
      <c r="Z7" s="62" t="str">
        <f>IMSUM(COMPLEX(1,0),IMDIV(COMPLEX(0,2*PI()*O7),COMPLEX(Q_VINmin*(wsl_VINmin/2),0)),IMDIV(IMPOWER(COMPLEX(0,2*PI()*O7),2),IMPOWER(COMPLEX(wsl_VINmin/2,0),2)))</f>
        <v>0,9996+0,0343519944364491i</v>
      </c>
      <c r="AA7" s="64">
        <f t="shared" ref="AA7:AA13" si="6">IMABS(Z7)</f>
        <v>1.000190091693455</v>
      </c>
      <c r="AB7" s="64">
        <f t="shared" ref="AB7:AB13" si="7">IMARGUMENT(Z7)</f>
        <v>3.4352221617146898E-2</v>
      </c>
      <c r="AC7" s="65" t="str">
        <f t="shared" ref="AC7:AC13" si="8">(IMDIV(IMPRODUCT(P7,T7,W7),IMPRODUCT(Q7,Z7)))</f>
        <v>0,115270692814988-0,110836361500338i</v>
      </c>
      <c r="AD7" s="66">
        <f t="shared" ref="AD7:AD13" si="9">20*LOG(IMABS(AC7))</f>
        <v>-15.922347666745818</v>
      </c>
      <c r="AE7" s="67">
        <f t="shared" ref="AE7:AE13" si="10">(180/PI())*IMARGUMENT(AC7)</f>
        <v>-43.876479530501911</v>
      </c>
      <c r="AF7" s="52" t="str">
        <f t="shared" ref="AF7:AF13" si="11">COMPLEX($B$72,0)</f>
        <v>171,020291553806</v>
      </c>
      <c r="AG7" s="55" t="str">
        <f t="shared" ref="AG7:AG13" si="12">IMSUM(COMPLEX(1,0),IMDIV(COMPLEX(0,2*PI()*O7),COMPLEX(wp_lf_DCM,0)))</f>
        <v>1+734,223272540289i</v>
      </c>
      <c r="AH7" s="55">
        <f>IMABS(AG7)</f>
        <v>734.22395353173522</v>
      </c>
      <c r="AI7" s="55">
        <f>IMARGUMENT(AG7)</f>
        <v>1.5694343441132419</v>
      </c>
      <c r="AJ7" s="55" t="str">
        <f t="shared" ref="AJ7:AJ13" si="13">IMSUM(COMPLEX(1,0),IMDIV(COMPLEX(0,2*PI()*O7),COMPLEX(wz1_dcm,0)))</f>
        <v>1+1,88495559215388i</v>
      </c>
      <c r="AK7" s="55">
        <f>IMABS(AJ7)</f>
        <v>2.1337894892402542</v>
      </c>
      <c r="AL7" s="55">
        <f>IMARGUMENT(AJ7)</f>
        <v>1.0830346193361864</v>
      </c>
      <c r="AM7" s="55" t="str">
        <f t="shared" ref="AM7:AM13" si="14">IMSUB(COMPLEX(1,0),IMDIV(COMPLEX(0,2*PI()*O7),COMPLEX(wz2_dcm,0)))</f>
        <v>1-0,0715531780081438i</v>
      </c>
      <c r="AN7" s="55">
        <f>IMABS(AM7)</f>
        <v>1.0025566603853695</v>
      </c>
      <c r="AO7" s="55">
        <f>IMARGUMENT(AM7)</f>
        <v>-7.143143774570257E-2</v>
      </c>
      <c r="AP7" s="52" t="str">
        <f>(IMDIV(IMPRODUCT(AF7,AJ7,AM7),IMPRODUCT(AG7)))</f>
        <v>0,422749302732392-0,26376694472294i</v>
      </c>
      <c r="AQ7" s="55">
        <f>20*LOG(IMABS(AP7))</f>
        <v>-6.0504081683547621</v>
      </c>
      <c r="AR7" s="58">
        <f>(180/PI())*IMARGUMENT(AP7)</f>
        <v>-31.961371293430346</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-0,248819611218252+0,495189130904798i</v>
      </c>
      <c r="BG7" s="46">
        <f t="shared" ref="BG7:BG13" si="29">20*LOG(IMABS(BF7))</f>
        <v>-5.1268698796486945</v>
      </c>
      <c r="BH7" s="45">
        <f t="shared" ref="BH7:BH13" si="30">(180/PI())*IMARGUMENT(BF7)</f>
        <v>116.67833390965927</v>
      </c>
      <c r="BI7" s="44" t="str">
        <f>IMPRODUCT(AP7,BC7)</f>
        <v>-1,07718919545787+1,34968840368238i</v>
      </c>
      <c r="BJ7" s="46">
        <f t="shared" ref="BJ7:BJ13" si="31">20*LOG(IMABS(BI7))</f>
        <v>4.7450696187423409</v>
      </c>
      <c r="BK7" s="45">
        <f t="shared" ref="BK7:BK13" si="32">(180/PI())*IMARGUMENT(BI7)</f>
        <v>128.59344214673069</v>
      </c>
      <c r="BL7" s="41">
        <f>IF($B$31=0,BJ7,BG7)</f>
        <v>-5.1268698796486945</v>
      </c>
      <c r="BM7" s="43">
        <f>IF($B$31=0,BK7,BH7)</f>
        <v>116.67833390965927</v>
      </c>
    </row>
    <row r="8" spans="1:65" ht="15.75" thickBot="1" x14ac:dyDescent="0.3">
      <c r="A8" s="9"/>
      <c r="B8" s="9"/>
      <c r="C8" s="9"/>
      <c r="D8" s="4"/>
      <c r="E8" s="5"/>
      <c r="F8" s="5"/>
      <c r="G8" s="5"/>
      <c r="H8" s="5"/>
      <c r="I8" s="5"/>
      <c r="J8" s="5"/>
      <c r="K8" s="5"/>
      <c r="L8" s="5"/>
      <c r="M8" s="9"/>
      <c r="N8" s="177" t="s">
        <v>572</v>
      </c>
      <c r="O8" s="67">
        <f>fcross</f>
        <v>10000</v>
      </c>
      <c r="P8" s="63" t="str">
        <f t="shared" ref="P8:P13" si="33">COMPLEX(Adc,0)</f>
        <v>58,3492597405907</v>
      </c>
      <c r="Q8" s="64" t="str">
        <f t="shared" ref="Q8:Q13" si="34">IMSUM(COMPLEX(1,0),IMDIV(COMPLEX(0,2*PI()*O8),COMPLEX(wp_lf,0)))</f>
        <v>1+735,529793045563i</v>
      </c>
      <c r="R8" s="64">
        <f t="shared" si="0"/>
        <v>735.53047282736611</v>
      </c>
      <c r="S8" s="64">
        <f t="shared" si="1"/>
        <v>1.5694367633981214</v>
      </c>
      <c r="T8" s="64" t="str">
        <f t="shared" ref="T8:T13" si="35">IMSUM(COMPLEX(1,0),IMDIV(COMPLEX(0,2*PI()*O8),COMPLEX(wz_esr,0)))</f>
        <v>1+1,88495559215388i</v>
      </c>
      <c r="U8" s="64">
        <f t="shared" si="2"/>
        <v>2.1337894892402542</v>
      </c>
      <c r="V8" s="64">
        <f t="shared" si="3"/>
        <v>1.0830346193361864</v>
      </c>
      <c r="W8" s="62" t="str">
        <f t="shared" ref="W8:W13" si="36">IMSUB(COMPLEX(1,0),IMDIV(COMPLEX(0,2*PI()*O8),COMPLEX(wz_rhp,0)))</f>
        <v>1-0,210094008708817i</v>
      </c>
      <c r="X8" s="64">
        <f t="shared" si="4"/>
        <v>1.0218314403537114</v>
      </c>
      <c r="Y8" s="64">
        <f t="shared" si="5"/>
        <v>-0.20708223054879446</v>
      </c>
      <c r="Z8" s="62" t="str">
        <f t="shared" ref="Z8:Z13" si="37">IMSUM(COMPLEX(1,0),IMDIV(COMPLEX(0,2*PI()*O8),COMPLEX(Q*(wsl/2),0)),IMDIV(IMPOWER(COMPLEX(0,2*PI()*O8),2),IMPOWER(COMPLEX(wsl/2,0),2)))</f>
        <v>0,9996+0,0355264215966697i</v>
      </c>
      <c r="AA8" s="64">
        <f t="shared" si="6"/>
        <v>1.0002311166082889</v>
      </c>
      <c r="AB8" s="64">
        <f t="shared" si="7"/>
        <v>3.5525684951877294E-2</v>
      </c>
      <c r="AC8" s="65" t="str">
        <f t="shared" si="8"/>
        <v>0,12897556679992-0,115192766364197i</v>
      </c>
      <c r="AD8" s="66">
        <f t="shared" si="9"/>
        <v>-15.242696956707196</v>
      </c>
      <c r="AE8" s="67">
        <f t="shared" si="10"/>
        <v>-41.769199635518127</v>
      </c>
      <c r="AF8" s="41" t="str">
        <f t="shared" si="11"/>
        <v>171,020291553806</v>
      </c>
      <c r="AG8" t="str">
        <f t="shared" si="12"/>
        <v>1+734,223272540289i</v>
      </c>
      <c r="AH8">
        <f t="shared" ref="AH8:AH13" si="38">IMABS(AG8)</f>
        <v>734.22395353173522</v>
      </c>
      <c r="AI8">
        <f t="shared" ref="AI8:AI13" si="39">IMARGUMENT(AG8)</f>
        <v>1.5694343441132419</v>
      </c>
      <c r="AJ8" t="str">
        <f t="shared" si="13"/>
        <v>1+1,88495559215388i</v>
      </c>
      <c r="AK8">
        <f t="shared" ref="AK8:AK13" si="40">IMABS(AJ8)</f>
        <v>2.1337894892402542</v>
      </c>
      <c r="AL8">
        <f t="shared" ref="AL8:AL13" si="41">IMARGUMENT(AJ8)</f>
        <v>1.0830346193361864</v>
      </c>
      <c r="AM8" t="str">
        <f t="shared" si="14"/>
        <v>1-0,0715531780081438i</v>
      </c>
      <c r="AN8">
        <f t="shared" ref="AN8:AN13" si="42">IMABS(AM8)</f>
        <v>1.0025566603853695</v>
      </c>
      <c r="AO8">
        <f t="shared" ref="AO8:AO13" si="43">IMARGUMENT(AM8)</f>
        <v>-7.143143774570257E-2</v>
      </c>
      <c r="AP8" s="41" t="str">
        <f t="shared" ref="AP8:AP13" si="44">(IMDIV(IMPRODUCT(AF8,AJ8,AM8),IMPRODUCT(AG8)))</f>
        <v>0,422749302732392-0,26376694472294i</v>
      </c>
      <c r="AQ8">
        <f t="shared" ref="AQ8:AQ13" si="45">20*LOG(IMABS(AP8))</f>
        <v>-6.0504081683547621</v>
      </c>
      <c r="AR8" s="43">
        <f t="shared" ref="AR8:AR13" si="46">(180/PI())*IMARGUMENT(AP8)</f>
        <v>-31.961371293430346</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-0,28857962520475+0,525236736538488i</v>
      </c>
      <c r="BG8" s="66">
        <f t="shared" si="29"/>
        <v>-4.447219169610066</v>
      </c>
      <c r="BH8" s="67">
        <f t="shared" si="30"/>
        <v>118.78561380464292</v>
      </c>
      <c r="BI8" s="61" t="str">
        <f t="shared" ref="BI8:BI13" si="47">IMPRODUCT(AP8,BC8)</f>
        <v>-1,07718919545787+1,34968840368238i</v>
      </c>
      <c r="BJ8" s="66">
        <f t="shared" si="31"/>
        <v>4.7450696187423409</v>
      </c>
      <c r="BK8" s="67">
        <f t="shared" si="32"/>
        <v>128.59344214673069</v>
      </c>
      <c r="BL8" s="41">
        <f t="shared" ref="BL8:BL13" si="48">IF($B$31=0,BJ8,BG8)</f>
        <v>-4.447219169610066</v>
      </c>
      <c r="BM8" s="43">
        <f t="shared" ref="BM8:BM13" si="49">IF($B$31=0,BK8,BH8)</f>
        <v>118.78561380464292</v>
      </c>
    </row>
    <row r="9" spans="1:65" ht="15.75" thickBot="1" x14ac:dyDescent="0.3">
      <c r="A9" s="50" t="s">
        <v>172</v>
      </c>
      <c r="B9" s="9"/>
      <c r="C9" s="9"/>
      <c r="D9" s="4"/>
      <c r="E9" s="5"/>
      <c r="F9" s="5"/>
      <c r="G9" s="5"/>
      <c r="H9" s="5"/>
      <c r="I9" s="5"/>
      <c r="J9" s="5"/>
      <c r="K9" s="5"/>
      <c r="L9" s="5"/>
      <c r="M9" s="9"/>
      <c r="N9" s="179" t="s">
        <v>258</v>
      </c>
      <c r="O9" s="68">
        <f>IF($B$31=0,B78,wz_rhp/(2*PI()))</f>
        <v>47597.739990099537</v>
      </c>
      <c r="P9" s="53" t="str">
        <f t="shared" si="33"/>
        <v>58,3492597405907</v>
      </c>
      <c r="Q9" s="54" t="str">
        <f t="shared" si="34"/>
        <v>1+3500,95558443544i</v>
      </c>
      <c r="R9" s="54">
        <f t="shared" si="0"/>
        <v>3500.9557272535867</v>
      </c>
      <c r="S9" s="54">
        <f t="shared" si="1"/>
        <v>1.5705106905025512</v>
      </c>
      <c r="T9" s="54" t="str">
        <f t="shared" si="35"/>
        <v>1+8,97196261682245i</v>
      </c>
      <c r="U9" s="54">
        <f t="shared" si="2"/>
        <v>9.0275197699954965</v>
      </c>
      <c r="V9" s="54">
        <f t="shared" si="3"/>
        <v>1.459796130900255</v>
      </c>
      <c r="W9" s="55" t="str">
        <f t="shared" si="36"/>
        <v>1-i</v>
      </c>
      <c r="X9" s="54">
        <f t="shared" si="4"/>
        <v>1.4142135623730951</v>
      </c>
      <c r="Y9" s="54">
        <f t="shared" si="5"/>
        <v>-0.78539816339744828</v>
      </c>
      <c r="Z9" s="55" t="str">
        <f t="shared" si="37"/>
        <v>0,99093782059134+0,169097737793694i</v>
      </c>
      <c r="AA9" s="54">
        <f t="shared" si="6"/>
        <v>1.0052620599650914</v>
      </c>
      <c r="AB9" s="54">
        <f t="shared" si="7"/>
        <v>0.16901614317540775</v>
      </c>
      <c r="AC9" s="56" t="str">
        <f t="shared" si="8"/>
        <v>0,102529627365489-0,18517704769808i</v>
      </c>
      <c r="AD9" s="57">
        <f t="shared" si="9"/>
        <v>-13.486942280858043</v>
      </c>
      <c r="AE9" s="58">
        <f t="shared" si="10"/>
        <v>-61.027388669390923</v>
      </c>
      <c r="AF9" s="41" t="str">
        <f t="shared" si="11"/>
        <v>171,020291553806</v>
      </c>
      <c r="AG9" t="str">
        <f t="shared" si="12"/>
        <v>1+3494,73684210527i</v>
      </c>
      <c r="AH9">
        <f t="shared" si="38"/>
        <v>3494.7369851775566</v>
      </c>
      <c r="AI9">
        <f t="shared" si="39"/>
        <v>1.570510182224393</v>
      </c>
      <c r="AJ9" t="str">
        <f t="shared" si="13"/>
        <v>1+8,97196261682245i</v>
      </c>
      <c r="AK9">
        <f t="shared" si="40"/>
        <v>9.0275197699954965</v>
      </c>
      <c r="AL9">
        <f t="shared" si="41"/>
        <v>1.459796130900255</v>
      </c>
      <c r="AM9" t="str">
        <f t="shared" si="14"/>
        <v>1-0,340576956229694i</v>
      </c>
      <c r="AN9">
        <f t="shared" si="42"/>
        <v>1.0564055391347977</v>
      </c>
      <c r="AO9">
        <f t="shared" si="43"/>
        <v>-0.32825558704692492</v>
      </c>
      <c r="AP9" s="41" t="str">
        <f t="shared" si="44"/>
        <v>0,422446812774899-0,198348246475498i</v>
      </c>
      <c r="AQ9">
        <f t="shared" si="45"/>
        <v>-6.6193547162343531</v>
      </c>
      <c r="AR9" s="43">
        <f t="shared" si="46"/>
        <v>-25.151107613045991</v>
      </c>
      <c r="AS9" s="55" t="str">
        <f t="shared" si="15"/>
        <v>-0,0000166666666666667</v>
      </c>
      <c r="AT9" s="55" t="str">
        <f t="shared" si="16"/>
        <v>0,000455177570093458i</v>
      </c>
      <c r="AU9" s="55">
        <f t="shared" si="17"/>
        <v>4.5517757009345798E-4</v>
      </c>
      <c r="AV9" s="55">
        <f t="shared" si="18"/>
        <v>1.5707963267948966</v>
      </c>
      <c r="AW9" s="55" t="str">
        <f t="shared" si="19"/>
        <v>1+1,42655384577597i</v>
      </c>
      <c r="AX9" s="55">
        <f t="shared" si="20"/>
        <v>1.7421411753638714</v>
      </c>
      <c r="AY9" s="55">
        <f t="shared" si="21"/>
        <v>0.95940623262031499</v>
      </c>
      <c r="AZ9" s="55" t="str">
        <f t="shared" si="22"/>
        <v>1+98,6915887850469i</v>
      </c>
      <c r="BA9" s="55">
        <f t="shared" si="23"/>
        <v>98.696654942894568</v>
      </c>
      <c r="BB9" s="55">
        <f t="shared" si="24"/>
        <v>1.5606640977834103</v>
      </c>
      <c r="BC9" s="52" t="str">
        <f t="shared" si="25"/>
        <v>-1,17343206879766+1,7105797773245i</v>
      </c>
      <c r="BD9" s="55">
        <f t="shared" si="26"/>
        <v>6.3377396967295851</v>
      </c>
      <c r="BE9" s="58">
        <f t="shared" si="27"/>
        <v>124.44953807289141</v>
      </c>
      <c r="BF9" s="52" t="str">
        <f t="shared" si="28"/>
        <v>0,196448560264451+0,392677793322223i</v>
      </c>
      <c r="BG9" s="57">
        <f t="shared" si="29"/>
        <v>-7.149202584128461</v>
      </c>
      <c r="BH9" s="58">
        <f t="shared" si="30"/>
        <v>63.422149403500505</v>
      </c>
      <c r="BI9" s="61" t="str">
        <f t="shared" si="47"/>
        <v>-0,156422138182665+0,955377168132063i</v>
      </c>
      <c r="BJ9" s="57">
        <f t="shared" si="31"/>
        <v>-0.28161501950477075</v>
      </c>
      <c r="BK9" s="58">
        <f t="shared" si="32"/>
        <v>99.298430459845434</v>
      </c>
      <c r="BL9" s="41">
        <f t="shared" si="48"/>
        <v>-7.149202584128461</v>
      </c>
      <c r="BM9" s="43">
        <f t="shared" si="49"/>
        <v>63.422149403500505</v>
      </c>
    </row>
    <row r="10" spans="1:65" ht="15.75" thickBot="1" x14ac:dyDescent="0.3">
      <c r="A10" t="s">
        <v>25</v>
      </c>
      <c r="B10" s="3">
        <f>VIN_min</f>
        <v>11</v>
      </c>
      <c r="C10" t="s">
        <v>10</v>
      </c>
      <c r="E10" t="s">
        <v>28</v>
      </c>
      <c r="N10" s="178" t="s">
        <v>219</v>
      </c>
      <c r="O10" s="69">
        <f>IF(B31=0,B76,wz_esr/(2*PI()))</f>
        <v>5305.1647697298449</v>
      </c>
      <c r="P10" s="33" t="str">
        <f t="shared" si="33"/>
        <v>58,3492597405907</v>
      </c>
      <c r="Q10" s="4" t="str">
        <f t="shared" si="34"/>
        <v>1+390,2106745152i</v>
      </c>
      <c r="R10" s="4">
        <f t="shared" si="0"/>
        <v>390.2119558721995</v>
      </c>
      <c r="S10" s="4">
        <f t="shared" si="1"/>
        <v>1.5682336141984865</v>
      </c>
      <c r="T10" s="4" t="str">
        <f t="shared" si="35"/>
        <v>1+i</v>
      </c>
      <c r="U10" s="4">
        <f t="shared" si="2"/>
        <v>1.4142135623730951</v>
      </c>
      <c r="V10" s="4">
        <f t="shared" si="3"/>
        <v>0.78539816339744828</v>
      </c>
      <c r="W10" t="str">
        <f t="shared" si="36"/>
        <v>1-0,111458333333333i</v>
      </c>
      <c r="X10" s="4">
        <f t="shared" si="4"/>
        <v>1.0061923076974124</v>
      </c>
      <c r="Y10" s="4">
        <f t="shared" si="5"/>
        <v>-0.11100019589464168</v>
      </c>
      <c r="Z10" t="str">
        <f t="shared" si="37"/>
        <v>0,999887420907064+0,0188473520249221i</v>
      </c>
      <c r="AA10" s="4">
        <f t="shared" si="6"/>
        <v>1.0000650364683945</v>
      </c>
      <c r="AB10" s="4">
        <f t="shared" si="7"/>
        <v>1.8847242134564353E-2</v>
      </c>
      <c r="AC10" s="47" t="str">
        <f t="shared" si="8"/>
        <v>0,130133177101716-0,168329405613672i</v>
      </c>
      <c r="AD10" s="20">
        <f t="shared" si="9"/>
        <v>-13.441949490720608</v>
      </c>
      <c r="AE10" s="43">
        <f t="shared" si="10"/>
        <v>-52.292877563780628</v>
      </c>
      <c r="AF10" s="41" t="str">
        <f t="shared" si="11"/>
        <v>171,020291553806</v>
      </c>
      <c r="AG10" t="str">
        <f t="shared" si="12"/>
        <v>1+389,517543859649i</v>
      </c>
      <c r="AH10">
        <f t="shared" si="38"/>
        <v>389.51882749676372</v>
      </c>
      <c r="AI10">
        <f t="shared" si="39"/>
        <v>1.5682290539754826</v>
      </c>
      <c r="AJ10" t="str">
        <f t="shared" si="13"/>
        <v>1+i</v>
      </c>
      <c r="AK10">
        <f t="shared" si="40"/>
        <v>1.4142135623730951</v>
      </c>
      <c r="AL10">
        <f t="shared" si="41"/>
        <v>0.78539816339744828</v>
      </c>
      <c r="AM10" t="str">
        <f t="shared" si="14"/>
        <v>1-0,0379601399131012i</v>
      </c>
      <c r="AN10">
        <f t="shared" si="42"/>
        <v>1.000720226747827</v>
      </c>
      <c r="AO10">
        <f t="shared" si="43"/>
        <v>-3.7941922491932518E-2</v>
      </c>
      <c r="AP10" s="41" t="str">
        <f t="shared" si="44"/>
        <v>0,423557233646352-0,454635975470543i</v>
      </c>
      <c r="AQ10">
        <f t="shared" si="45"/>
        <v>-4.1330627205520578</v>
      </c>
      <c r="AR10" s="43">
        <f t="shared" si="46"/>
        <v>-47.026818127989202</v>
      </c>
      <c r="AS10" t="str">
        <f t="shared" si="15"/>
        <v>-0,0000166666666666667</v>
      </c>
      <c r="AT10" t="str">
        <f t="shared" si="16"/>
        <v>0,0000507333333333333i</v>
      </c>
      <c r="AU10">
        <f t="shared" si="17"/>
        <v>5.0733333333333297E-5</v>
      </c>
      <c r="AV10">
        <f t="shared" si="18"/>
        <v>1.5707963267948966</v>
      </c>
      <c r="AW10" t="str">
        <f t="shared" si="19"/>
        <v>1+0,159001314060447i</v>
      </c>
      <c r="AX10">
        <f t="shared" si="20"/>
        <v>1.0125618094086646</v>
      </c>
      <c r="AY10">
        <f t="shared" si="21"/>
        <v>0.1576813530166421</v>
      </c>
      <c r="AZ10" t="str">
        <f t="shared" si="22"/>
        <v>1+11i</v>
      </c>
      <c r="BA10">
        <f t="shared" si="23"/>
        <v>11.045361017187261</v>
      </c>
      <c r="BB10">
        <f t="shared" si="24"/>
        <v>1.4801364395941514</v>
      </c>
      <c r="BC10" s="41" t="str">
        <f t="shared" si="25"/>
        <v>-3,47361400695902+0,880824303340398i</v>
      </c>
      <c r="BD10">
        <f t="shared" si="26"/>
        <v>11.08627448154542</v>
      </c>
      <c r="BE10" s="43">
        <f t="shared" si="27"/>
        <v>165.77109505649918</v>
      </c>
      <c r="BF10" s="41" t="str">
        <f t="shared" si="28"/>
        <v>-0,303763795319234+0,699335846184829i</v>
      </c>
      <c r="BG10" s="20">
        <f t="shared" si="29"/>
        <v>-2.3556750091751875</v>
      </c>
      <c r="BH10" s="43">
        <f t="shared" si="30"/>
        <v>113.47821749271856</v>
      </c>
      <c r="BI10" s="61" t="str">
        <f t="shared" si="47"/>
        <v>-1,07081992317546+1,95230939771329i</v>
      </c>
      <c r="BJ10" s="20">
        <f t="shared" si="31"/>
        <v>6.9532117609933604</v>
      </c>
      <c r="BK10" s="43">
        <f t="shared" si="32"/>
        <v>118.74427692850998</v>
      </c>
      <c r="BL10" s="41">
        <f t="shared" si="48"/>
        <v>-2.3556750091751875</v>
      </c>
      <c r="BM10" s="43">
        <f t="shared" si="49"/>
        <v>113.47821749271856</v>
      </c>
    </row>
    <row r="11" spans="1:65" ht="15.75" thickBot="1" x14ac:dyDescent="0.3">
      <c r="A11" t="s">
        <v>26</v>
      </c>
      <c r="B11" s="3">
        <f>VIN_nom</f>
        <v>12</v>
      </c>
      <c r="C11" t="s">
        <v>10</v>
      </c>
      <c r="E11" t="s">
        <v>29</v>
      </c>
      <c r="N11" s="180" t="s">
        <v>217</v>
      </c>
      <c r="O11" s="70">
        <f>IF(B31=0,B74,wp_lf/(2*PI()))</f>
        <v>13.595642344538652</v>
      </c>
      <c r="P11" s="59" t="str">
        <f t="shared" si="33"/>
        <v>58,3492597405907</v>
      </c>
      <c r="Q11" s="38" t="str">
        <f t="shared" si="34"/>
        <v>1+i</v>
      </c>
      <c r="R11" s="38">
        <f t="shared" si="0"/>
        <v>1.4142135623730951</v>
      </c>
      <c r="S11" s="38">
        <f t="shared" si="1"/>
        <v>0.78539816339744828</v>
      </c>
      <c r="T11" s="38" t="str">
        <f t="shared" si="35"/>
        <v>1+0,00256271820662622i</v>
      </c>
      <c r="U11" s="38">
        <f t="shared" si="2"/>
        <v>1.0000032837569117</v>
      </c>
      <c r="V11" s="38">
        <f t="shared" si="3"/>
        <v>2.5627125964100333E-3</v>
      </c>
      <c r="W11" s="39" t="str">
        <f t="shared" si="36"/>
        <v>1-0,000285636300113547i</v>
      </c>
      <c r="X11" s="38">
        <f t="shared" si="4"/>
        <v>1.000000040794047</v>
      </c>
      <c r="Y11" s="38">
        <f t="shared" si="5"/>
        <v>-2.8563629234537341E-4</v>
      </c>
      <c r="Z11" s="39" t="str">
        <f t="shared" si="37"/>
        <v>0,999999999260634+0,0000483004521809615i</v>
      </c>
      <c r="AA11" s="38">
        <f t="shared" si="6"/>
        <v>1.0000000004271006</v>
      </c>
      <c r="AB11" s="38">
        <f t="shared" si="7"/>
        <v>4.830045217911263E-5</v>
      </c>
      <c r="AC11" s="42" t="str">
        <f t="shared" si="8"/>
        <v>29,2396782613892-29,1096305156779i</v>
      </c>
      <c r="AD11" s="46">
        <f t="shared" si="9"/>
        <v>32.310435929358491</v>
      </c>
      <c r="AE11" s="45">
        <f t="shared" si="10"/>
        <v>-44.872300550206461</v>
      </c>
      <c r="AF11" s="41" t="str">
        <f t="shared" si="11"/>
        <v>171,020291553806</v>
      </c>
      <c r="AG11" t="str">
        <f t="shared" si="12"/>
        <v>1+0,998223701449449i</v>
      </c>
      <c r="AH11">
        <f t="shared" si="38"/>
        <v>1.4129580878905923</v>
      </c>
      <c r="AI11">
        <f t="shared" si="39"/>
        <v>0.78450922484598462</v>
      </c>
      <c r="AJ11" t="str">
        <f t="shared" si="13"/>
        <v>1+0,00256271820662622i</v>
      </c>
      <c r="AK11">
        <f t="shared" si="40"/>
        <v>1.0000032837569117</v>
      </c>
      <c r="AL11">
        <f t="shared" si="41"/>
        <v>2.5627125964100333E-3</v>
      </c>
      <c r="AM11" t="str">
        <f t="shared" si="14"/>
        <v>1-0,0000972811416813831i</v>
      </c>
      <c r="AN11">
        <f t="shared" si="42"/>
        <v>1.0000000047318103</v>
      </c>
      <c r="AO11">
        <f t="shared" si="43"/>
        <v>-9.7281141374505831E-5</v>
      </c>
      <c r="AP11" s="41" t="str">
        <f t="shared" si="44"/>
        <v>85,8730131326369-85,2988372582236i</v>
      </c>
      <c r="AQ11">
        <f t="shared" si="45"/>
        <v>41.658395818888785</v>
      </c>
      <c r="AR11" s="43">
        <f t="shared" si="46"/>
        <v>-44.807808755702354</v>
      </c>
      <c r="AS11" s="39" t="str">
        <f t="shared" si="15"/>
        <v>-0,0000166666666666667</v>
      </c>
      <c r="AT11" s="39" t="str">
        <f t="shared" si="16"/>
        <v>1,3001523701617E-07i</v>
      </c>
      <c r="AU11" s="39">
        <f t="shared" si="17"/>
        <v>1.3001523701616999E-7</v>
      </c>
      <c r="AV11" s="39">
        <f t="shared" si="18"/>
        <v>1.5707963267948966</v>
      </c>
      <c r="AW11" s="39" t="str">
        <f t="shared" si="19"/>
        <v>1+0,0004074755624202i</v>
      </c>
      <c r="AX11" s="39">
        <f t="shared" si="20"/>
        <v>1.0000000830181635</v>
      </c>
      <c r="AY11" s="39">
        <f t="shared" si="21"/>
        <v>4.0747553986828606E-4</v>
      </c>
      <c r="AZ11" s="39" t="str">
        <f t="shared" si="22"/>
        <v>1+0,0281899002728884i</v>
      </c>
      <c r="BA11" s="39">
        <f t="shared" si="23"/>
        <v>1.0003972563324008</v>
      </c>
      <c r="BB11" s="39">
        <f t="shared" si="24"/>
        <v>2.8182436604090484E-2</v>
      </c>
      <c r="BC11" s="44" t="str">
        <f t="shared" si="25"/>
        <v>-3,56143130287129+128,19155451922i</v>
      </c>
      <c r="BD11" s="39">
        <f t="shared" si="26"/>
        <v>42.160539070071977</v>
      </c>
      <c r="BE11" s="45">
        <f t="shared" si="27"/>
        <v>91.591388045120112</v>
      </c>
      <c r="BF11" s="44" t="str">
        <f t="shared" si="28"/>
        <v>3627,47368183888+3851,95175930288i</v>
      </c>
      <c r="BG11" s="46">
        <f t="shared" si="29"/>
        <v>74.470974999430467</v>
      </c>
      <c r="BH11" s="45">
        <f t="shared" si="30"/>
        <v>46.719087494913651</v>
      </c>
      <c r="BI11" s="61" t="str">
        <f t="shared" si="47"/>
        <v>10628,7597097712+11311,9809938321i</v>
      </c>
      <c r="BJ11" s="46">
        <f t="shared" si="31"/>
        <v>83.818934888960769</v>
      </c>
      <c r="BK11" s="45">
        <f t="shared" si="32"/>
        <v>46.783579289417808</v>
      </c>
      <c r="BL11" s="41">
        <f t="shared" si="48"/>
        <v>74.470974999430467</v>
      </c>
      <c r="BM11" s="43">
        <f t="shared" si="49"/>
        <v>46.719087494913651</v>
      </c>
    </row>
    <row r="12" spans="1:65" ht="15.75" thickBot="1" x14ac:dyDescent="0.3">
      <c r="A12" t="s">
        <v>27</v>
      </c>
      <c r="B12" s="3">
        <f>VIN_max</f>
        <v>22</v>
      </c>
      <c r="C12" t="s">
        <v>10</v>
      </c>
      <c r="E12" t="s">
        <v>30</v>
      </c>
      <c r="N12" s="179" t="s">
        <v>226</v>
      </c>
      <c r="O12" s="58">
        <f>wz_ea/(2*PI())</f>
        <v>482.28770633907675</v>
      </c>
      <c r="P12" s="53" t="str">
        <f t="shared" si="33"/>
        <v>58,3492597405907</v>
      </c>
      <c r="Q12" s="54" t="str">
        <f t="shared" si="34"/>
        <v>1+35,4736976832i</v>
      </c>
      <c r="R12" s="54">
        <f t="shared" si="0"/>
        <v>35.487789834238328</v>
      </c>
      <c r="S12" s="54">
        <f t="shared" si="1"/>
        <v>1.5426138901908062</v>
      </c>
      <c r="T12" s="54" t="str">
        <f t="shared" si="35"/>
        <v>1+0,090909090909091i</v>
      </c>
      <c r="U12" s="54">
        <f t="shared" si="2"/>
        <v>1.0041237288352056</v>
      </c>
      <c r="V12" s="54">
        <f t="shared" si="3"/>
        <v>9.0659887200745193E-2</v>
      </c>
      <c r="W12" s="55" t="str">
        <f t="shared" si="36"/>
        <v>1-0,0101325757575757i</v>
      </c>
      <c r="X12" s="54">
        <f t="shared" si="4"/>
        <v>1.0000513332281913</v>
      </c>
      <c r="Y12" s="54">
        <f t="shared" si="5"/>
        <v>-1.0132229011486376E-2</v>
      </c>
      <c r="Z12" s="55" t="str">
        <f t="shared" si="37"/>
        <v>0,999999069594273+0,00171339563862929i</v>
      </c>
      <c r="AA12" s="54">
        <f t="shared" si="6"/>
        <v>1.0000005374568686</v>
      </c>
      <c r="AB12" s="54">
        <f t="shared" si="7"/>
        <v>1.7133955560962445E-3</v>
      </c>
      <c r="AC12" s="56" t="str">
        <f t="shared" si="8"/>
        <v>0,176322240921876-1,64162880856204i</v>
      </c>
      <c r="AD12" s="57">
        <f t="shared" si="9"/>
        <v>4.3553137617118063</v>
      </c>
      <c r="AE12" s="58">
        <f t="shared" si="10"/>
        <v>-83.869540711874791</v>
      </c>
      <c r="AF12" s="41" t="str">
        <f t="shared" si="11"/>
        <v>171,020291553806</v>
      </c>
      <c r="AG12" t="str">
        <f t="shared" si="12"/>
        <v>1+35,4106858054226i</v>
      </c>
      <c r="AH12">
        <f t="shared" si="38"/>
        <v>35.424803022887197</v>
      </c>
      <c r="AI12">
        <f t="shared" si="39"/>
        <v>1.542563767309826</v>
      </c>
      <c r="AJ12" t="str">
        <f t="shared" si="13"/>
        <v>1+0,090909090909091i</v>
      </c>
      <c r="AK12">
        <f t="shared" si="40"/>
        <v>1.0041237288352056</v>
      </c>
      <c r="AL12">
        <f t="shared" si="41"/>
        <v>9.0659887200745193E-2</v>
      </c>
      <c r="AM12" t="str">
        <f t="shared" si="14"/>
        <v>1-0,00345092181028193i</v>
      </c>
      <c r="AN12">
        <f t="shared" si="42"/>
        <v>1.0000059544129427</v>
      </c>
      <c r="AO12">
        <f t="shared" si="43"/>
        <v>-3.450908111530033E-3</v>
      </c>
      <c r="AP12" s="41" t="str">
        <f t="shared" si="44"/>
        <v>0,558376419736483-4,81537038240498i</v>
      </c>
      <c r="AQ12">
        <f t="shared" si="45"/>
        <v>13.710600291154025</v>
      </c>
      <c r="AR12" s="43">
        <f t="shared" si="46"/>
        <v>-83.385687059196741</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5,38896236577432+6,49157266761796i</v>
      </c>
      <c r="BG12" s="57">
        <f t="shared" si="29"/>
        <v>18.523667150998783</v>
      </c>
      <c r="BH12" s="58">
        <f t="shared" si="30"/>
        <v>50.302325667041842</v>
      </c>
      <c r="BI12" s="61" t="str">
        <f t="shared" si="47"/>
        <v>15,6607772850368+19,1925560522387i</v>
      </c>
      <c r="BJ12" s="57">
        <f t="shared" si="31"/>
        <v>27.878953680440993</v>
      </c>
      <c r="BK12" s="58">
        <f t="shared" si="32"/>
        <v>50.786179319719913</v>
      </c>
      <c r="BL12" s="41">
        <f t="shared" si="48"/>
        <v>18.523667150998783</v>
      </c>
      <c r="BM12" s="43">
        <f t="shared" si="49"/>
        <v>50.302325667041842</v>
      </c>
    </row>
    <row r="13" spans="1:65" ht="15.75" thickBot="1" x14ac:dyDescent="0.3">
      <c r="A13" t="s">
        <v>64</v>
      </c>
      <c r="B13" s="3">
        <f>Fsw</f>
        <v>1000000</v>
      </c>
      <c r="C13" t="s">
        <v>65</v>
      </c>
      <c r="E13" t="s">
        <v>66</v>
      </c>
      <c r="N13" s="180" t="s">
        <v>232</v>
      </c>
      <c r="O13" s="45">
        <f>wp1_ea/(2*PI())</f>
        <v>33365.540411276132</v>
      </c>
      <c r="P13" s="59" t="str">
        <f t="shared" si="33"/>
        <v>58,3492597405907</v>
      </c>
      <c r="Q13" s="38" t="str">
        <f t="shared" si="34"/>
        <v>1+2454,13490335593i</v>
      </c>
      <c r="R13" s="38">
        <f t="shared" si="0"/>
        <v>2454.1351070937026</v>
      </c>
      <c r="S13" s="38">
        <f t="shared" si="1"/>
        <v>1.5703888512550284</v>
      </c>
      <c r="T13" s="38" t="str">
        <f t="shared" si="35"/>
        <v>1+6,28925619834712i</v>
      </c>
      <c r="U13" s="38">
        <f t="shared" si="2"/>
        <v>6.3682606360330185</v>
      </c>
      <c r="V13" s="38">
        <f t="shared" si="3"/>
        <v>1.4131149737782551</v>
      </c>
      <c r="W13" s="39" t="str">
        <f t="shared" si="36"/>
        <v>1-0,700990013774104i</v>
      </c>
      <c r="X13" s="38">
        <f t="shared" si="4"/>
        <v>1.2212235665147551</v>
      </c>
      <c r="Y13" s="38">
        <f t="shared" si="5"/>
        <v>-0.6113900941745809</v>
      </c>
      <c r="Z13" s="39" t="str">
        <f t="shared" si="37"/>
        <v>0,995546962852254+0,118535825545172i</v>
      </c>
      <c r="AA13" s="38">
        <f t="shared" si="6"/>
        <v>1.0025789231686564</v>
      </c>
      <c r="AB13" s="38">
        <f t="shared" si="7"/>
        <v>0.11850811378157619</v>
      </c>
      <c r="AC13" s="42" t="str">
        <f t="shared" si="8"/>
        <v>0,116488017037955-0,142987404549951i</v>
      </c>
      <c r="AD13" s="46">
        <f t="shared" si="9"/>
        <v>-14.683313636010976</v>
      </c>
      <c r="AE13" s="45">
        <f t="shared" si="10"/>
        <v>-50.8312161971267</v>
      </c>
      <c r="AF13" s="44" t="str">
        <f t="shared" si="11"/>
        <v>171,020291553806</v>
      </c>
      <c r="AG13" s="39" t="str">
        <f t="shared" si="12"/>
        <v>1+2449,77562708424i</v>
      </c>
      <c r="AH13" s="39">
        <f t="shared" si="38"/>
        <v>2449.775831184556</v>
      </c>
      <c r="AI13" s="39">
        <f t="shared" si="39"/>
        <v>1.5703881261689285</v>
      </c>
      <c r="AJ13" s="39" t="str">
        <f t="shared" si="13"/>
        <v>1+6,28925619834712i</v>
      </c>
      <c r="AK13" s="39">
        <f t="shared" si="40"/>
        <v>6.3682606360330185</v>
      </c>
      <c r="AL13" s="39">
        <f t="shared" si="41"/>
        <v>1.4131149737782551</v>
      </c>
      <c r="AM13" s="39" t="str">
        <f t="shared" si="14"/>
        <v>1-0,238741045238595i</v>
      </c>
      <c r="AN13" s="39">
        <f t="shared" si="42"/>
        <v>1.0281037334246077</v>
      </c>
      <c r="AO13" s="39">
        <f t="shared" si="43"/>
        <v>-0.23435425271040891</v>
      </c>
      <c r="AP13" s="44" t="str">
        <f t="shared" si="44"/>
        <v>0,422461270777739-0,174459003001706i</v>
      </c>
      <c r="AQ13" s="39">
        <f t="shared" si="45"/>
        <v>-6.8004187473169146</v>
      </c>
      <c r="AR13" s="45">
        <f t="shared" si="46"/>
        <v>-22.438597453952266</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0,0546567338421204+0,468136695143031i</v>
      </c>
      <c r="BG13" s="46">
        <f t="shared" si="29"/>
        <v>-6.5337455429102995</v>
      </c>
      <c r="BH13" s="45">
        <f t="shared" si="30"/>
        <v>83.340650181789783</v>
      </c>
      <c r="BI13" s="61" t="str">
        <f t="shared" si="47"/>
        <v>-0,432508843235234+1,08501243397508i</v>
      </c>
      <c r="BJ13" s="46">
        <f t="shared" si="31"/>
        <v>1.3491493457837587</v>
      </c>
      <c r="BK13" s="45">
        <f t="shared" si="32"/>
        <v>111.73326892496419</v>
      </c>
      <c r="BL13" s="44">
        <f t="shared" si="48"/>
        <v>-6.5337455429102995</v>
      </c>
      <c r="BM13" s="45">
        <f t="shared" si="49"/>
        <v>83.340650181789783</v>
      </c>
    </row>
    <row r="15" spans="1:65" ht="15.75" thickBot="1" x14ac:dyDescent="0.3">
      <c r="A15" s="49" t="s">
        <v>456</v>
      </c>
      <c r="O15" s="34" t="s">
        <v>196</v>
      </c>
      <c r="P15">
        <f>B16</f>
        <v>12</v>
      </c>
      <c r="Q15" t="s">
        <v>10</v>
      </c>
    </row>
    <row r="16" spans="1:65" ht="15.75" thickBot="1" x14ac:dyDescent="0.3">
      <c r="A16" t="s">
        <v>198</v>
      </c>
      <c r="B16">
        <f>VIN_var</f>
        <v>12</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6</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58,3492597405907</v>
      </c>
      <c r="Q19" s="4" t="str">
        <f>IMSUM(COMPLEX(1,0),IMDIV(COMPLEX(0,2*PI()*O19),COMPLEX(wp_lf,0)))</f>
        <v>1+0,752662482837237i</v>
      </c>
      <c r="R19" s="4">
        <f>IMABS(Q19)</f>
        <v>1.2515993021213754</v>
      </c>
      <c r="S19" s="4">
        <f>IMARGUMENT(Q19)</f>
        <v>0.64520292126178924</v>
      </c>
      <c r="T19" s="4" t="str">
        <f t="shared" ref="T19:T82" si="51">IMSUM(COMPLEX(1,0),IMDIV(COMPLEX(0,2*PI()*O19),COMPLEX(wz_esr,0)))</f>
        <v>1+0,00192886184821148i</v>
      </c>
      <c r="U19" s="4">
        <f>IMABS(T19)</f>
        <v>1.0000018602522844</v>
      </c>
      <c r="V19" s="4">
        <f>IMARGUMENT(T19)</f>
        <v>1.9288594561014886E-3</v>
      </c>
      <c r="W19" t="str">
        <f t="shared" ref="W19:W82" si="52">IMSUB(COMPLEX(1,0),IMDIV(COMPLEX(0,2*PI()*O19),COMPLEX(wz_rhp,0)))</f>
        <v>1-0,000214987726831904i</v>
      </c>
      <c r="X19" s="4">
        <f>IMABS(W19)</f>
        <v>1.0000000231098611</v>
      </c>
      <c r="Y19" s="4">
        <f>IMARGUMENT(W19)</f>
        <v>-2.1498772351967972E-4</v>
      </c>
      <c r="Z19" t="str">
        <f t="shared" ref="Z19:Z82" si="53">IMSUM(COMPLEX(1,0),IMDIV(COMPLEX(0,2*PI()*O19),COMPLEX(Q*(wsl/2),0)),IMDIV(IMPOWER(COMPLEX(0,2*PI()*O19),2),IMPOWER(COMPLEX(wsl/2,0),2)))</f>
        <v>0,999999999581149+0,0000363539382606838i</v>
      </c>
      <c r="AA19" s="4">
        <f>IMABS(Z19)</f>
        <v>1.0000000002419533</v>
      </c>
      <c r="AB19" s="4">
        <f>IMARGUMENT(Z19)</f>
        <v>3.6353938259895446E-5</v>
      </c>
      <c r="AC19" s="47" t="str">
        <f>(IMDIV(IMPRODUCT(P19,T19,W19),IMPRODUCT(Q19,Z19)))</f>
        <v>37,2951990746262-27,9728150735012i</v>
      </c>
      <c r="AD19" s="20">
        <f>20*LOG(IMABS(AC19))</f>
        <v>33.37141712330768</v>
      </c>
      <c r="AE19" s="43">
        <f>(180/PI())*IMARGUMENT(AC19)</f>
        <v>-36.871289628139372</v>
      </c>
      <c r="AF19" t="str">
        <f t="shared" ref="AF19:AF82" si="54">COMPLEX($B$72,0)</f>
        <v>171,020291553806</v>
      </c>
      <c r="AG19" t="str">
        <f t="shared" ref="AG19:AG82" si="55">IMSUM(COMPLEX(1,0),IMDIV(COMPLEX(0,2*PI()*O19),COMPLEX(wp_lf_DCM,0)))</f>
        <v>1+0,751325529559919i</v>
      </c>
      <c r="AH19">
        <f>IMABS(AG19)</f>
        <v>1.2507957672491912</v>
      </c>
      <c r="AI19">
        <f>IMARGUMENT(AG19)</f>
        <v>0.64434890809252543</v>
      </c>
      <c r="AJ19" t="str">
        <f t="shared" ref="AJ19:AJ82" si="56">IMSUM(COMPLEX(1,0),IMDIV(COMPLEX(0,2*PI()*O19),COMPLEX(wz1_dcm,0)))</f>
        <v>1+0,00192886184821148i</v>
      </c>
      <c r="AK19">
        <f>IMABS(AJ19)</f>
        <v>1.0000018602522844</v>
      </c>
      <c r="AL19">
        <f>IMARGUMENT(AJ19)</f>
        <v>1.9288594561014886E-3</v>
      </c>
      <c r="AM19" t="str">
        <f t="shared" ref="AM19:AM82" si="57">IMSUB(COMPLEX(1,0),IMDIV(COMPLEX(0,2*PI()*O19),COMPLEX(wz2_dcm,0)))</f>
        <v>1-0,0000732198656311509i</v>
      </c>
      <c r="AN19">
        <f>IMABS(AM19)</f>
        <v>1.0000000026805742</v>
      </c>
      <c r="AO19">
        <f>IMARGUMENT(AM19)</f>
        <v>-7.3219865500303362E-5</v>
      </c>
      <c r="AP19" s="41" t="str">
        <f>(IMDIV(IMPRODUCT(AF19,AJ19,AM19),IMPRODUCT(AG19)))</f>
        <v>109,466180716241-81,9273837626514i</v>
      </c>
      <c r="AQ19">
        <f>20*LOG(IMABS(AP19))</f>
        <v>42.717240972799701</v>
      </c>
      <c r="AR19" s="43">
        <f>(180/PI())*IMARGUMENT(AP19)</f>
        <v>-36.81215265072592</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4631,4108433665+6451,61528457074i</v>
      </c>
      <c r="BG19" s="20">
        <f>20*LOG(IMABS(BF19))</f>
        <v>77.998455964629002</v>
      </c>
      <c r="BH19" s="43">
        <f>(180/PI())*IMARGUMENT(BF19)</f>
        <v>54.326627939664156</v>
      </c>
      <c r="BI19" s="41" t="str">
        <f>IMPRODUCT(AP19,BC19)</f>
        <v>13563,7382709939+18935,6879975966i</v>
      </c>
      <c r="BJ19" s="20">
        <f>20*LOG(IMABS(BI19))</f>
        <v>87.344279814121023</v>
      </c>
      <c r="BK19" s="43">
        <f>(180/PI())*IMARGUMENT(BI19)</f>
        <v>54.385764917077651</v>
      </c>
      <c r="BL19">
        <f>IF($B$31=0,BJ19,BG19)</f>
        <v>77.998455964629002</v>
      </c>
      <c r="BM19" s="43">
        <f>IF($B$31=0,BK19,BH19)</f>
        <v>54.326627939664156</v>
      </c>
    </row>
    <row r="20" spans="1:65" x14ac:dyDescent="0.25">
      <c r="A20" t="s">
        <v>33</v>
      </c>
      <c r="B20" s="29">
        <f>IOUT</f>
        <v>6</v>
      </c>
      <c r="C20" t="s">
        <v>11</v>
      </c>
      <c r="E20" t="s">
        <v>34</v>
      </c>
      <c r="N20" s="9">
        <v>2</v>
      </c>
      <c r="O20" s="34">
        <f t="shared" ref="O20:O83" si="62">10^(1+(N20/100))</f>
        <v>10.471285480509</v>
      </c>
      <c r="P20" s="33" t="str">
        <f t="shared" si="50"/>
        <v>58,3492597405907</v>
      </c>
      <c r="Q20" s="4" t="str">
        <f t="shared" ref="Q20:Q82" si="63">IMSUM(COMPLEX(1,0),IMDIV(COMPLEX(0,2*PI()*O20),COMPLEX(wp_lf,0)))</f>
        <v>1+0,770194244239979i</v>
      </c>
      <c r="R20" s="4">
        <f t="shared" ref="R20:R83" si="64">IMABS(Q20)</f>
        <v>1.2622199387826165</v>
      </c>
      <c r="S20" s="4">
        <f t="shared" ref="S20:S83" si="65">IMARGUMENT(Q20)</f>
        <v>0.65630065031723728</v>
      </c>
      <c r="T20" s="4" t="str">
        <f t="shared" si="51"/>
        <v>1+0,00197379081235252i</v>
      </c>
      <c r="U20" s="4">
        <f t="shared" ref="U20:U83" si="66">IMABS(T20)</f>
        <v>1.0000019479231883</v>
      </c>
      <c r="V20" s="4">
        <f t="shared" ref="V20:V83" si="67">IMARGUMENT(T20)</f>
        <v>1.9737882491607534E-3</v>
      </c>
      <c r="W20" t="str">
        <f t="shared" si="52"/>
        <v>1-0,000219995434293457i</v>
      </c>
      <c r="X20" s="4">
        <f t="shared" ref="X20:X83" si="68">IMABS(W20)</f>
        <v>1.0000000241989953</v>
      </c>
      <c r="Y20" s="4">
        <f t="shared" ref="Y20:Y83" si="69">IMARGUMENT(W20)</f>
        <v>-2.1999543074434474E-4</v>
      </c>
      <c r="Z20" t="str">
        <f t="shared" si="53"/>
        <v>0,999999999561409+0,0000372007302639649i</v>
      </c>
      <c r="AA20" s="4">
        <f t="shared" ref="AA20:AA83" si="70">IMABS(Z20)</f>
        <v>1.000000000253356</v>
      </c>
      <c r="AB20" s="4">
        <f t="shared" ref="AB20:AB83" si="71">IMARGUMENT(Z20)</f>
        <v>3.7200730263120187E-5</v>
      </c>
      <c r="AC20" s="47" t="str">
        <f t="shared" ref="AC20:AC83" si="72">(IMDIV(IMPRODUCT(P20,T20,W20),IMPRODUCT(Q20,Z20)))</f>
        <v>36,6723972767856-28,1447072791268i</v>
      </c>
      <c r="AD20" s="20">
        <f t="shared" ref="AD20:AD83" si="73">20*LOG(IMABS(AC20))</f>
        <v>33.29802341511359</v>
      </c>
      <c r="AE20" s="43">
        <f t="shared" ref="AE20:AE83" si="74">(180/PI())*IMARGUMENT(AC20)</f>
        <v>-37.504903873072209</v>
      </c>
      <c r="AF20" t="str">
        <f t="shared" si="54"/>
        <v>171,020291553806</v>
      </c>
      <c r="AG20" t="str">
        <f t="shared" si="55"/>
        <v>1+0,768826149320292i</v>
      </c>
      <c r="AH20">
        <f t="shared" ref="AH20:AH83" si="75">IMABS(AG20)</f>
        <v>1.2613856063387865</v>
      </c>
      <c r="AI20">
        <f t="shared" ref="AI20:AI83" si="76">IMARGUMENT(AG20)</f>
        <v>0.65544137294313376</v>
      </c>
      <c r="AJ20" t="str">
        <f t="shared" si="56"/>
        <v>1+0,00197379081235252i</v>
      </c>
      <c r="AK20">
        <f t="shared" ref="AK20:AK83" si="77">IMABS(AJ20)</f>
        <v>1.0000019479231883</v>
      </c>
      <c r="AL20">
        <f t="shared" ref="AL20:AL83" si="78">IMARGUMENT(AJ20)</f>
        <v>1.9737882491607534E-3</v>
      </c>
      <c r="AM20" t="str">
        <f t="shared" si="57"/>
        <v>1-0,0000749253753960951i</v>
      </c>
      <c r="AN20">
        <f t="shared" ref="AN20:AN83" si="79">IMABS(AM20)</f>
        <v>1.0000000028069058</v>
      </c>
      <c r="AO20">
        <f t="shared" ref="AO20:AO83" si="80">IMARGUMENT(AM20)</f>
        <v>-7.492537525588945E-5</v>
      </c>
      <c r="AP20" s="41" t="str">
        <f t="shared" ref="AP20:AP83" si="81">(IMDIV(IMPRODUCT(AF20,AJ20,AM20),IMPRODUCT(AG20)))</f>
        <v>107,642934250386-82,4339581206123i</v>
      </c>
      <c r="AQ20">
        <f t="shared" ref="AQ20:AQ83" si="82">20*LOG(IMABS(AP20))</f>
        <v>42.644012374316837</v>
      </c>
      <c r="AR20" s="43">
        <f t="shared" ref="AR20:AR83" si="83">(180/PI())*IMARGUMENT(AP20)</f>
        <v>-37.44522755935305</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4553,79278692572+6203,98135465469i</v>
      </c>
      <c r="BG20" s="20">
        <f t="shared" ref="BG20:BG83" si="94">20*LOG(IMABS(BF20))</f>
        <v>77.725154336395349</v>
      </c>
      <c r="BH20" s="43">
        <f t="shared" ref="BH20:BH83" si="95">(180/PI())*IMARGUMENT(BF20)</f>
        <v>53.720907986626258</v>
      </c>
      <c r="BI20" s="41" t="str">
        <f t="shared" ref="BI20:BI49" si="96">IMPRODUCT(AP20,BC20)</f>
        <v>13336,9272982752+18209,649697431i</v>
      </c>
      <c r="BJ20" s="20">
        <f t="shared" ref="BJ20:BJ83" si="97">20*LOG(IMABS(BI20))</f>
        <v>87.071143295598588</v>
      </c>
      <c r="BK20" s="43">
        <f t="shared" ref="BK20:BK49" si="98">(180/PI())*IMARGUMENT(BI20)</f>
        <v>53.780584300345595</v>
      </c>
      <c r="BL20">
        <f t="shared" ref="BL20:BL83" si="99">IF($B$31=0,BJ20,BG20)</f>
        <v>77.725154336395349</v>
      </c>
      <c r="BM20" s="43">
        <f t="shared" ref="BM20:BM83" si="100">IF($B$31=0,BK20,BH20)</f>
        <v>53.720907986626258</v>
      </c>
    </row>
    <row r="21" spans="1:65" x14ac:dyDescent="0.25">
      <c r="N21" s="9">
        <v>3</v>
      </c>
      <c r="O21" s="34">
        <f t="shared" si="62"/>
        <v>10.715193052376069</v>
      </c>
      <c r="P21" s="33" t="str">
        <f t="shared" si="50"/>
        <v>58,3492597405907</v>
      </c>
      <c r="Q21" s="4" t="str">
        <f t="shared" si="63"/>
        <v>1+0,788134372825742i</v>
      </c>
      <c r="R21" s="4">
        <f t="shared" si="64"/>
        <v>1.2732461622284301</v>
      </c>
      <c r="S21" s="4">
        <f t="shared" si="65"/>
        <v>0.66746381057492521</v>
      </c>
      <c r="T21" s="4" t="str">
        <f t="shared" si="51"/>
        <v>1+0,00201976630650847i</v>
      </c>
      <c r="U21" s="4">
        <f t="shared" si="66"/>
        <v>1.0000020397258862</v>
      </c>
      <c r="V21" s="4">
        <f t="shared" si="67"/>
        <v>2.0197635599993121E-3</v>
      </c>
      <c r="W21" t="str">
        <f t="shared" si="52"/>
        <v>1-0,000225119786246256i</v>
      </c>
      <c r="X21" s="4">
        <f t="shared" si="68"/>
        <v>1.0000000253394588</v>
      </c>
      <c r="Y21" s="4">
        <f t="shared" si="69"/>
        <v>-2.2511978244331372E-4</v>
      </c>
      <c r="Z21" t="str">
        <f t="shared" si="53"/>
        <v>0,999999999540739+0,0000380672465868418i</v>
      </c>
      <c r="AA21" s="4">
        <f t="shared" si="70"/>
        <v>1.0000000002652965</v>
      </c>
      <c r="AB21" s="4">
        <f t="shared" si="71"/>
        <v>3.806724658593666E-5</v>
      </c>
      <c r="AC21" s="47" t="str">
        <f t="shared" si="72"/>
        <v>36,042230169594-28,3036253707718i</v>
      </c>
      <c r="AD21" s="20">
        <f t="shared" si="73"/>
        <v>33.222477431363522</v>
      </c>
      <c r="AE21" s="43">
        <f t="shared" si="74"/>
        <v>-38.142214902046341</v>
      </c>
      <c r="AF21" t="str">
        <f t="shared" si="54"/>
        <v>171,020291553806</v>
      </c>
      <c r="AG21" t="str">
        <f t="shared" si="55"/>
        <v>1+0,786734410881652i</v>
      </c>
      <c r="AH21">
        <f t="shared" si="75"/>
        <v>1.2723800663580438</v>
      </c>
      <c r="AI21">
        <f t="shared" si="76"/>
        <v>0.66659966471865795</v>
      </c>
      <c r="AJ21" t="str">
        <f t="shared" si="56"/>
        <v>1+0,00201976630650847i</v>
      </c>
      <c r="AK21">
        <f t="shared" si="77"/>
        <v>1.0000020397258862</v>
      </c>
      <c r="AL21">
        <f t="shared" si="78"/>
        <v>2.0197635599993121E-3</v>
      </c>
      <c r="AM21" t="str">
        <f t="shared" si="57"/>
        <v>1-0,000076670611586829i</v>
      </c>
      <c r="AN21">
        <f t="shared" si="79"/>
        <v>1.0000000029391913</v>
      </c>
      <c r="AO21">
        <f t="shared" si="80"/>
        <v>-7.667061143659593E-5</v>
      </c>
      <c r="AP21" s="41" t="str">
        <f t="shared" si="81"/>
        <v>105,797984793831-82,9026064469778i</v>
      </c>
      <c r="AQ21">
        <f t="shared" si="82"/>
        <v>42.56863345897824</v>
      </c>
      <c r="AR21" s="43">
        <f t="shared" si="83"/>
        <v>-38.082016388060431</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4475,25681245927+5963,1135596792i</v>
      </c>
      <c r="BG21" s="20">
        <f t="shared" si="94"/>
        <v>77.44970477010726</v>
      </c>
      <c r="BH21" s="43">
        <f t="shared" si="95"/>
        <v>53.112140362465837</v>
      </c>
      <c r="BI21" s="41" t="str">
        <f t="shared" si="96"/>
        <v>13107,4164840796+17503,4215755782i</v>
      </c>
      <c r="BJ21" s="20">
        <f t="shared" si="97"/>
        <v>86.795860797721986</v>
      </c>
      <c r="BK21" s="43">
        <f t="shared" si="98"/>
        <v>53.172338876451668</v>
      </c>
      <c r="BL21">
        <f t="shared" si="99"/>
        <v>77.44970477010726</v>
      </c>
      <c r="BM21" s="43">
        <f t="shared" si="100"/>
        <v>53.112140362465837</v>
      </c>
    </row>
    <row r="22" spans="1:65" x14ac:dyDescent="0.25">
      <c r="A22" t="s">
        <v>174</v>
      </c>
      <c r="N22" s="9">
        <v>4</v>
      </c>
      <c r="O22" s="34">
        <f t="shared" si="62"/>
        <v>10.964781961431854</v>
      </c>
      <c r="P22" s="33" t="str">
        <f t="shared" si="50"/>
        <v>58,3492597405907</v>
      </c>
      <c r="Q22" s="4" t="str">
        <f t="shared" si="63"/>
        <v>1+0,806492380688169i</v>
      </c>
      <c r="R22" s="4">
        <f t="shared" si="64"/>
        <v>1.2846906087101557</v>
      </c>
      <c r="S22" s="4">
        <f t="shared" si="65"/>
        <v>0.67868719255213872</v>
      </c>
      <c r="T22" s="4" t="str">
        <f t="shared" si="51"/>
        <v>1+0,00206681270749489i</v>
      </c>
      <c r="U22" s="4">
        <f t="shared" si="66"/>
        <v>1.000002135855103</v>
      </c>
      <c r="V22" s="4">
        <f t="shared" si="67"/>
        <v>2.0668097645576444E-3</v>
      </c>
      <c r="W22" t="str">
        <f t="shared" si="52"/>
        <v>1-0,000230363499689535i</v>
      </c>
      <c r="X22" s="4">
        <f t="shared" si="68"/>
        <v>1.0000000265336706</v>
      </c>
      <c r="Y22" s="4">
        <f t="shared" si="69"/>
        <v>-2.3036349561460893E-4</v>
      </c>
      <c r="Z22" t="str">
        <f t="shared" si="53"/>
        <v>0,999999999519094+0,0000389539466677387i</v>
      </c>
      <c r="AA22" s="4">
        <f t="shared" si="70"/>
        <v>1.0000000002777989</v>
      </c>
      <c r="AB22" s="4">
        <f t="shared" si="71"/>
        <v>3.8953946666768845E-5</v>
      </c>
      <c r="AC22" s="47" t="str">
        <f t="shared" si="72"/>
        <v>35,4052459046065-28,4491785417735i</v>
      </c>
      <c r="AD22" s="20">
        <f t="shared" si="73"/>
        <v>33.144754805452656</v>
      </c>
      <c r="AE22" s="43">
        <f t="shared" si="74"/>
        <v>-38.782923019046549</v>
      </c>
      <c r="AF22" t="str">
        <f t="shared" si="54"/>
        <v>171,020291553806</v>
      </c>
      <c r="AG22" t="str">
        <f t="shared" si="55"/>
        <v>1+0,805059809441322i</v>
      </c>
      <c r="AH22">
        <f t="shared" si="75"/>
        <v>1.2837917653489206</v>
      </c>
      <c r="AI22">
        <f t="shared" si="76"/>
        <v>0.6778185859025504</v>
      </c>
      <c r="AJ22" t="str">
        <f t="shared" si="56"/>
        <v>1+0,00206681270749489i</v>
      </c>
      <c r="AK22">
        <f t="shared" si="77"/>
        <v>1.000002135855103</v>
      </c>
      <c r="AL22">
        <f t="shared" si="78"/>
        <v>2.0668097645576444E-3</v>
      </c>
      <c r="AM22" t="str">
        <f t="shared" si="57"/>
        <v>1-0,0000784564995506817i</v>
      </c>
      <c r="AN22">
        <f t="shared" si="79"/>
        <v>1.0000000030777112</v>
      </c>
      <c r="AO22">
        <f t="shared" si="80"/>
        <v>-7.8456499389704078E-5</v>
      </c>
      <c r="AP22" s="41" t="str">
        <f t="shared" si="81"/>
        <v>103,932932370725-83,332177470658i</v>
      </c>
      <c r="AQ22">
        <f t="shared" si="82"/>
        <v>42.491079715045885</v>
      </c>
      <c r="AR22" s="43">
        <f t="shared" si="83"/>
        <v>-38.72221999746651</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4395,87123457137+5728,94339464767i</v>
      </c>
      <c r="BG22" s="20">
        <f t="shared" si="94"/>
        <v>77.172083103378085</v>
      </c>
      <c r="BH22" s="43">
        <f t="shared" si="95"/>
        <v>52.500639838052685</v>
      </c>
      <c r="BI22" s="41" t="str">
        <f t="shared" si="96"/>
        <v>12875,4048706322+16816,8033093349i</v>
      </c>
      <c r="BJ22" s="20">
        <f t="shared" si="97"/>
        <v>86.518408012971335</v>
      </c>
      <c r="BK22" s="43">
        <f t="shared" si="98"/>
        <v>52.561342859632752</v>
      </c>
      <c r="BL22">
        <f t="shared" si="99"/>
        <v>77.172083103378085</v>
      </c>
      <c r="BM22" s="43">
        <f t="shared" si="100"/>
        <v>52.500639838052685</v>
      </c>
    </row>
    <row r="23" spans="1:65" x14ac:dyDescent="0.25">
      <c r="A23" t="s">
        <v>175</v>
      </c>
      <c r="B23" s="29">
        <f>Lm</f>
        <v>1.5E-6</v>
      </c>
      <c r="C23" t="s">
        <v>87</v>
      </c>
      <c r="E23" t="s">
        <v>176</v>
      </c>
      <c r="N23" s="9">
        <v>5</v>
      </c>
      <c r="O23" s="34">
        <f t="shared" si="62"/>
        <v>11.220184543019636</v>
      </c>
      <c r="P23" s="33" t="str">
        <f t="shared" si="50"/>
        <v>58,3492597405907</v>
      </c>
      <c r="Q23" s="4" t="str">
        <f t="shared" si="63"/>
        <v>1+0,825278001486025i</v>
      </c>
      <c r="R23" s="4">
        <f t="shared" si="64"/>
        <v>1.2965661493872065</v>
      </c>
      <c r="S23" s="4">
        <f t="shared" si="65"/>
        <v>0.68996543769777963</v>
      </c>
      <c r="T23" s="4" t="str">
        <f t="shared" si="51"/>
        <v>1+0,00211495495993634i</v>
      </c>
      <c r="U23" s="4">
        <f t="shared" si="66"/>
        <v>1.0000022365147403</v>
      </c>
      <c r="V23" s="4">
        <f t="shared" si="67"/>
        <v>2.1149518065226485E-3</v>
      </c>
      <c r="W23" t="str">
        <f t="shared" si="52"/>
        <v>1-0,00023572935490957i</v>
      </c>
      <c r="X23" s="4">
        <f t="shared" si="68"/>
        <v>1.0000000277841641</v>
      </c>
      <c r="Y23" s="4">
        <f t="shared" si="69"/>
        <v>-2.3572935054320805E-4</v>
      </c>
      <c r="Z23" t="str">
        <f t="shared" si="53"/>
        <v>0,99999999949643+0,0000398613006467753i</v>
      </c>
      <c r="AA23" s="4">
        <f t="shared" si="70"/>
        <v>1.0000000002908915</v>
      </c>
      <c r="AB23" s="4">
        <f t="shared" si="71"/>
        <v>3.9861300645736073E-5</v>
      </c>
      <c r="AC23" s="47" t="str">
        <f t="shared" si="72"/>
        <v>34,7620191531316-28,5810041500388i</v>
      </c>
      <c r="AD23" s="20">
        <f t="shared" si="73"/>
        <v>33.064833099970301</v>
      </c>
      <c r="AE23" s="43">
        <f t="shared" si="74"/>
        <v>-39.426719958778421</v>
      </c>
      <c r="AF23" t="str">
        <f t="shared" si="54"/>
        <v>171,020291553806</v>
      </c>
      <c r="AG23" t="str">
        <f t="shared" si="55"/>
        <v>1+0,823812061368184i</v>
      </c>
      <c r="AH23">
        <f t="shared" si="75"/>
        <v>1.2956335563945913</v>
      </c>
      <c r="AI23">
        <f t="shared" si="76"/>
        <v>0.6890927890524009</v>
      </c>
      <c r="AJ23" t="str">
        <f t="shared" si="56"/>
        <v>1+0,00211495495993634i</v>
      </c>
      <c r="AK23">
        <f t="shared" si="77"/>
        <v>1.0000022365147403</v>
      </c>
      <c r="AL23">
        <f t="shared" si="78"/>
        <v>2.1149518065226485E-3</v>
      </c>
      <c r="AM23" t="str">
        <f t="shared" si="57"/>
        <v>1-0,0000802839861890907i</v>
      </c>
      <c r="AN23">
        <f t="shared" si="79"/>
        <v>1.0000000032227592</v>
      </c>
      <c r="AO23">
        <f t="shared" si="80"/>
        <v>-8.0283986016600051E-5</v>
      </c>
      <c r="AP23" s="41" t="str">
        <f t="shared" si="81"/>
        <v>102,049455108205-83,7216019510439i</v>
      </c>
      <c r="AQ23">
        <f t="shared" si="82"/>
        <v>42.411328552923003</v>
      </c>
      <c r="AR23" s="43">
        <f t="shared" si="83"/>
        <v>-39.365530626775204</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4315,70767294953+5501,40151252308i</v>
      </c>
      <c r="BG23" s="20">
        <f t="shared" si="94"/>
        <v>76.892267112620672</v>
      </c>
      <c r="BH23" s="43">
        <f t="shared" si="95"/>
        <v>51.886730101464828</v>
      </c>
      <c r="BI23" s="41" t="str">
        <f t="shared" si="96"/>
        <v>12641,1012161321+16149,5921913801i</v>
      </c>
      <c r="BJ23" s="20">
        <f t="shared" si="97"/>
        <v>86.238762565573381</v>
      </c>
      <c r="BK23" s="43">
        <f t="shared" si="98"/>
        <v>51.947919433467959</v>
      </c>
      <c r="BL23">
        <f t="shared" si="99"/>
        <v>76.892267112620672</v>
      </c>
      <c r="BM23" s="43">
        <f t="shared" si="100"/>
        <v>51.886730101464828</v>
      </c>
    </row>
    <row r="24" spans="1:65" x14ac:dyDescent="0.25">
      <c r="N24" s="9">
        <v>6</v>
      </c>
      <c r="O24" s="34">
        <f t="shared" si="62"/>
        <v>11.481536214968834</v>
      </c>
      <c r="P24" s="33" t="str">
        <f t="shared" si="50"/>
        <v>58,3492597405907</v>
      </c>
      <c r="Q24" s="4" t="str">
        <f t="shared" si="63"/>
        <v>1+0,844501195604116i</v>
      </c>
      <c r="R24" s="4">
        <f t="shared" si="64"/>
        <v>1.3088858886002177</v>
      </c>
      <c r="S24" s="4">
        <f t="shared" si="65"/>
        <v>0.70129304995866459</v>
      </c>
      <c r="T24" s="4" t="str">
        <f t="shared" si="51"/>
        <v>1+0,00216421858949228i</v>
      </c>
      <c r="U24" s="4">
        <f t="shared" si="66"/>
        <v>1.0000023419183093</v>
      </c>
      <c r="V24" s="4">
        <f t="shared" si="67"/>
        <v>2.1642152105490592E-3</v>
      </c>
      <c r="W24" t="str">
        <f t="shared" si="52"/>
        <v>1-0,000241220196953826i</v>
      </c>
      <c r="X24" s="4">
        <f t="shared" si="68"/>
        <v>1.0000000290935913</v>
      </c>
      <c r="Y24" s="4">
        <f t="shared" si="69"/>
        <v>-2.4122019227518487E-4</v>
      </c>
      <c r="Z24" t="str">
        <f t="shared" si="53"/>
        <v>0,999999999472697+0,0000407897896150414i</v>
      </c>
      <c r="AA24" s="4">
        <f t="shared" si="70"/>
        <v>1.0000000003046003</v>
      </c>
      <c r="AB24" s="4">
        <f t="shared" si="71"/>
        <v>4.0789789613927871E-5</v>
      </c>
      <c r="AC24" s="47" t="str">
        <f t="shared" si="72"/>
        <v>34,1131492568359-28,6987698559302i</v>
      </c>
      <c r="AD24" s="20">
        <f t="shared" si="73"/>
        <v>32.982691894689644</v>
      </c>
      <c r="AE24" s="43">
        <f t="shared" si="74"/>
        <v>-40.073289548708985</v>
      </c>
      <c r="AF24" t="str">
        <f t="shared" si="54"/>
        <v>171,020291553806</v>
      </c>
      <c r="AG24" t="str">
        <f t="shared" si="55"/>
        <v>1+0,843001109354425i</v>
      </c>
      <c r="AH24">
        <f t="shared" si="75"/>
        <v>1.3079185258924928</v>
      </c>
      <c r="AI24">
        <f t="shared" si="76"/>
        <v>0.70041678830079124</v>
      </c>
      <c r="AJ24" t="str">
        <f t="shared" si="56"/>
        <v>1+0,00216421858949228i</v>
      </c>
      <c r="AK24">
        <f t="shared" si="77"/>
        <v>1.0000023419183093</v>
      </c>
      <c r="AL24">
        <f t="shared" si="78"/>
        <v>2.1642152105490592E-3</v>
      </c>
      <c r="AM24" t="str">
        <f t="shared" si="57"/>
        <v>1-0,0000821540404596614i</v>
      </c>
      <c r="AN24">
        <f t="shared" si="79"/>
        <v>1.0000000033746432</v>
      </c>
      <c r="AO24">
        <f t="shared" si="80"/>
        <v>-8.2154040274834357E-5</v>
      </c>
      <c r="AP24" s="41" t="str">
        <f t="shared" si="81"/>
        <v>100,149303864118-84,0698989723153i</v>
      </c>
      <c r="AQ24">
        <f t="shared" si="82"/>
        <v>42.329359393632188</v>
      </c>
      <c r="AR24" s="43">
        <f t="shared" si="83"/>
        <v>-40.011632551998552</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4234,84082187927+5280,41739705721i</v>
      </c>
      <c r="BG24" s="20">
        <f t="shared" si="94"/>
        <v>76.610236601487344</v>
      </c>
      <c r="BH24" s="43">
        <f t="shared" si="95"/>
        <v>51.27074310382276</v>
      </c>
      <c r="BI24" s="41" t="str">
        <f t="shared" si="96"/>
        <v>12404,723326443+15501,5821687627i</v>
      </c>
      <c r="BJ24" s="20">
        <f t="shared" si="97"/>
        <v>85.956904100429909</v>
      </c>
      <c r="BK24" s="43">
        <f t="shared" si="98"/>
        <v>51.332400100533221</v>
      </c>
      <c r="BL24">
        <f t="shared" si="99"/>
        <v>76.610236601487344</v>
      </c>
      <c r="BM24" s="43">
        <f t="shared" si="100"/>
        <v>51.27074310382276</v>
      </c>
    </row>
    <row r="25" spans="1:65" x14ac:dyDescent="0.25">
      <c r="A25" t="s">
        <v>137</v>
      </c>
      <c r="B25" s="29">
        <f>R_cs</f>
        <v>1.5E-3</v>
      </c>
      <c r="C25" s="2" t="s">
        <v>36</v>
      </c>
      <c r="E25" t="s">
        <v>177</v>
      </c>
      <c r="N25" s="9">
        <v>7</v>
      </c>
      <c r="O25" s="34">
        <f t="shared" si="62"/>
        <v>11.748975549395301</v>
      </c>
      <c r="P25" s="33" t="str">
        <f t="shared" si="50"/>
        <v>58,3492597405907</v>
      </c>
      <c r="Q25" s="4" t="str">
        <f t="shared" si="63"/>
        <v>1+0,86417215543441i</v>
      </c>
      <c r="R25" s="4">
        <f t="shared" si="64"/>
        <v>1.3216631621665764</v>
      </c>
      <c r="S25" s="4">
        <f t="shared" si="65"/>
        <v>0.71266440816372101</v>
      </c>
      <c r="T25" s="4" t="str">
        <f t="shared" si="51"/>
        <v>1+0,00221462971639119i</v>
      </c>
      <c r="U25" s="4">
        <f t="shared" si="66"/>
        <v>1.0000024522893836</v>
      </c>
      <c r="V25" s="4">
        <f t="shared" si="67"/>
        <v>2.214626095788777E-3</v>
      </c>
      <c r="W25" t="str">
        <f t="shared" si="52"/>
        <v>1-0,000246838937139434i</v>
      </c>
      <c r="X25" s="4">
        <f t="shared" si="68"/>
        <v>1.0000000304647298</v>
      </c>
      <c r="Y25" s="4">
        <f t="shared" si="69"/>
        <v>-2.4683893212617972E-4</v>
      </c>
      <c r="Z25" t="str">
        <f t="shared" si="53"/>
        <v>0,999999999447846+0,0000417399058696782i</v>
      </c>
      <c r="AA25" s="4">
        <f t="shared" si="70"/>
        <v>1.0000000003189558</v>
      </c>
      <c r="AB25" s="4">
        <f t="shared" si="71"/>
        <v>4.1739905868485029E-5</v>
      </c>
      <c r="AC25" s="47" t="str">
        <f t="shared" si="72"/>
        <v>33,4592581768348-28,8021756166937i</v>
      </c>
      <c r="AD25" s="20">
        <f t="shared" si="73"/>
        <v>32.898312867854848</v>
      </c>
      <c r="AE25" s="43">
        <f t="shared" si="74"/>
        <v>-40.722308417955574</v>
      </c>
      <c r="AF25" t="str">
        <f t="shared" si="54"/>
        <v>171,020291553806</v>
      </c>
      <c r="AG25" t="str">
        <f t="shared" si="55"/>
        <v>1+0,862637127687285i</v>
      </c>
      <c r="AH25">
        <f t="shared" si="75"/>
        <v>1.3206599918467166</v>
      </c>
      <c r="AI25">
        <f t="shared" si="76"/>
        <v>0.71178497167840782</v>
      </c>
      <c r="AJ25" t="str">
        <f t="shared" si="56"/>
        <v>1+0,00221462971639119i</v>
      </c>
      <c r="AK25">
        <f t="shared" si="77"/>
        <v>1.0000024522893836</v>
      </c>
      <c r="AL25">
        <f t="shared" si="78"/>
        <v>2.214626095788777E-3</v>
      </c>
      <c r="AM25" t="str">
        <f t="shared" si="57"/>
        <v>1-0,0000840676538899211i</v>
      </c>
      <c r="AN25">
        <f t="shared" si="79"/>
        <v>1.0000000035336851</v>
      </c>
      <c r="AO25">
        <f t="shared" si="80"/>
        <v>-8.4067653691875349E-5</v>
      </c>
      <c r="AP25" s="41" t="str">
        <f t="shared" si="81"/>
        <v>98,234296261636-84,3761818224171i</v>
      </c>
      <c r="AQ25">
        <f t="shared" si="82"/>
        <v>42.245153750644349</v>
      </c>
      <c r="AR25" s="43">
        <f t="shared" si="83"/>
        <v>-40.660202791273498</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4153,34819464515+5065,9190548814i</v>
      </c>
      <c r="BG25" s="20">
        <f t="shared" si="94"/>
        <v>76.325973482629152</v>
      </c>
      <c r="BH25" s="43">
        <f t="shared" si="95"/>
        <v>50.653018358443404</v>
      </c>
      <c r="BI25" s="41" t="str">
        <f t="shared" si="96"/>
        <v>12166,4973130026+14872,5629376075i</v>
      </c>
      <c r="BJ25" s="20">
        <f t="shared" si="97"/>
        <v>85.672814365418631</v>
      </c>
      <c r="BK25" s="43">
        <f t="shared" si="98"/>
        <v>50.715123985125587</v>
      </c>
      <c r="BL25">
        <f t="shared" si="99"/>
        <v>76.325973482629152</v>
      </c>
      <c r="BM25" s="43">
        <f t="shared" si="100"/>
        <v>50.653018358443404</v>
      </c>
    </row>
    <row r="26" spans="1:65" x14ac:dyDescent="0.25">
      <c r="A26" t="s">
        <v>138</v>
      </c>
      <c r="B26" s="29">
        <f>R_sl</f>
        <v>0</v>
      </c>
      <c r="C26" s="2" t="s">
        <v>36</v>
      </c>
      <c r="E26" t="s">
        <v>493</v>
      </c>
      <c r="N26" s="9">
        <v>8</v>
      </c>
      <c r="O26" s="34">
        <f t="shared" si="62"/>
        <v>12.022644346174133</v>
      </c>
      <c r="P26" s="33" t="str">
        <f t="shared" si="50"/>
        <v>58,3492597405907</v>
      </c>
      <c r="Q26" s="4" t="str">
        <f t="shared" si="63"/>
        <v>1+0,884301310780185i</v>
      </c>
      <c r="R26" s="4">
        <f t="shared" si="64"/>
        <v>1.3349115357384373</v>
      </c>
      <c r="S26" s="4">
        <f t="shared" si="65"/>
        <v>0.72407377916502924</v>
      </c>
      <c r="T26" s="4" t="str">
        <f t="shared" si="51"/>
        <v>1+0,00226621506927981i</v>
      </c>
      <c r="U26" s="4">
        <f t="shared" si="66"/>
        <v>1.0000025678620732</v>
      </c>
      <c r="V26" s="4">
        <f t="shared" si="67"/>
        <v>2.2662111897349662E-3</v>
      </c>
      <c r="W26" t="str">
        <f t="shared" si="52"/>
        <v>1-0,000252588554596812i</v>
      </c>
      <c r="X26" s="4">
        <f t="shared" si="68"/>
        <v>1.0000000319004885</v>
      </c>
      <c r="Y26" s="4">
        <f t="shared" si="69"/>
        <v>-2.5258854922501328E-4</v>
      </c>
      <c r="Z26" t="str">
        <f t="shared" si="53"/>
        <v>0,999999999421824+0,0000427121531748999i</v>
      </c>
      <c r="AA26" s="4">
        <f t="shared" si="70"/>
        <v>1.0000000003339879</v>
      </c>
      <c r="AB26" s="4">
        <f t="shared" si="71"/>
        <v>4.2712153173621377E-5</v>
      </c>
      <c r="AC26" s="47" t="str">
        <f t="shared" si="72"/>
        <v>32,800988254309-28,8909555157362i</v>
      </c>
      <c r="AD26" s="20">
        <f t="shared" si="73"/>
        <v>32.811679870095091</v>
      </c>
      <c r="AE26" s="43">
        <f t="shared" si="74"/>
        <v>-41.373446749521378</v>
      </c>
      <c r="AF26" t="str">
        <f t="shared" si="54"/>
        <v>171,020291553806</v>
      </c>
      <c r="AG26" t="str">
        <f t="shared" si="55"/>
        <v>1+0,882730527643596i</v>
      </c>
      <c r="AH26">
        <f t="shared" si="75"/>
        <v>1.3338715022197383</v>
      </c>
      <c r="AI26">
        <f t="shared" si="76"/>
        <v>0.7231916141990109</v>
      </c>
      <c r="AJ26" t="str">
        <f t="shared" si="56"/>
        <v>1+0,00226621506927981i</v>
      </c>
      <c r="AK26">
        <f t="shared" si="77"/>
        <v>1.0000025678620732</v>
      </c>
      <c r="AL26">
        <f t="shared" si="78"/>
        <v>2.2662111897349662E-3</v>
      </c>
      <c r="AM26" t="str">
        <f t="shared" si="57"/>
        <v>1-0,00008602584110304i</v>
      </c>
      <c r="AN26">
        <f t="shared" si="79"/>
        <v>1.0000000037002226</v>
      </c>
      <c r="AO26">
        <f t="shared" si="80"/>
        <v>-8.6025840890830156E-5</v>
      </c>
      <c r="AP26" s="41" t="str">
        <f t="shared" si="81"/>
        <v>96,3063101683615-84,6396633928803i</v>
      </c>
      <c r="AQ26">
        <f t="shared" si="82"/>
        <v>42.158695304384828</v>
      </c>
      <c r="AR26" s="43">
        <f t="shared" si="83"/>
        <v>-41.310911853811589</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4071,30984444258+4857,83272953045i</v>
      </c>
      <c r="BG26" s="20">
        <f t="shared" si="94"/>
        <v>76.039461852103756</v>
      </c>
      <c r="BH26" s="43">
        <f t="shared" si="95"/>
        <v>50.033902196816221</v>
      </c>
      <c r="BI26" s="41" t="str">
        <f t="shared" si="96"/>
        <v>11926,6567816265+14262,3191013888i</v>
      </c>
      <c r="BJ26" s="20">
        <f t="shared" si="97"/>
        <v>85.386477286393472</v>
      </c>
      <c r="BK26" s="43">
        <f t="shared" si="98"/>
        <v>50.096437092525903</v>
      </c>
      <c r="BL26">
        <f t="shared" si="99"/>
        <v>76.039461852103756</v>
      </c>
      <c r="BM26" s="43">
        <f t="shared" si="100"/>
        <v>50.033902196816221</v>
      </c>
    </row>
    <row r="27" spans="1:65" x14ac:dyDescent="0.25">
      <c r="A27" t="s">
        <v>129</v>
      </c>
      <c r="B27" s="12">
        <f>Rsl_int</f>
        <v>3000</v>
      </c>
      <c r="C27" s="2" t="s">
        <v>36</v>
      </c>
      <c r="E27" t="s">
        <v>178</v>
      </c>
      <c r="N27" s="9">
        <v>9</v>
      </c>
      <c r="O27" s="34">
        <f t="shared" si="62"/>
        <v>12.302687708123818</v>
      </c>
      <c r="P27" s="33" t="str">
        <f t="shared" si="50"/>
        <v>58,3492597405907</v>
      </c>
      <c r="Q27" s="4" t="str">
        <f t="shared" si="63"/>
        <v>1+0,90489933438605i</v>
      </c>
      <c r="R27" s="4">
        <f t="shared" si="64"/>
        <v>1.3486448032644904</v>
      </c>
      <c r="S27" s="4">
        <f t="shared" si="65"/>
        <v>0.73551533166630989</v>
      </c>
      <c r="T27" s="4" t="str">
        <f t="shared" si="51"/>
        <v>1+0,00231900199939508i</v>
      </c>
      <c r="U27" s="4">
        <f t="shared" si="66"/>
        <v>1.0000026888815214</v>
      </c>
      <c r="V27" s="4">
        <f t="shared" si="67"/>
        <v>2.3189978423884881E-3</v>
      </c>
      <c r="W27" t="str">
        <f t="shared" si="52"/>
        <v>1-0,000258472097849242i</v>
      </c>
      <c r="X27" s="4">
        <f t="shared" si="68"/>
        <v>1.0000000334039121</v>
      </c>
      <c r="Y27" s="4">
        <f t="shared" si="69"/>
        <v>-2.5847209209325597E-4</v>
      </c>
      <c r="Z27" t="str">
        <f t="shared" si="53"/>
        <v>0,999999999394576+0,0000437070470290973i</v>
      </c>
      <c r="AA27" s="4">
        <f t="shared" si="70"/>
        <v>1.0000000003497287</v>
      </c>
      <c r="AB27" s="4">
        <f t="shared" si="71"/>
        <v>4.3707047027727314E-5</v>
      </c>
      <c r="AC27" s="47" t="str">
        <f t="shared" si="72"/>
        <v>32,1389997983133-28,9648794064219i</v>
      </c>
      <c r="AD27" s="20">
        <f t="shared" si="73"/>
        <v>32.722778990344231</v>
      </c>
      <c r="AE27" s="43">
        <f t="shared" si="74"/>
        <v>-42.026369071904256</v>
      </c>
      <c r="AF27" t="str">
        <f t="shared" si="54"/>
        <v>171,020291553806</v>
      </c>
      <c r="AG27" t="str">
        <f t="shared" si="55"/>
        <v>1+0,903291963009985i</v>
      </c>
      <c r="AH27">
        <f t="shared" si="75"/>
        <v>1.3475668333846869</v>
      </c>
      <c r="AI27">
        <f t="shared" si="76"/>
        <v>0.73463089163749773</v>
      </c>
      <c r="AJ27" t="str">
        <f t="shared" si="56"/>
        <v>1+0,00231900199939508i</v>
      </c>
      <c r="AK27">
        <f t="shared" si="77"/>
        <v>1.0000026888815214</v>
      </c>
      <c r="AL27">
        <f t="shared" si="78"/>
        <v>2.3189978423884881E-3</v>
      </c>
      <c r="AM27" t="str">
        <f t="shared" si="57"/>
        <v>1-0,0000880296403557986i</v>
      </c>
      <c r="AN27">
        <f t="shared" si="79"/>
        <v>1.0000000038746086</v>
      </c>
      <c r="AO27">
        <f t="shared" si="80"/>
        <v>-8.8029640128411656E-5</v>
      </c>
      <c r="AP27" s="41" t="str">
        <f t="shared" si="81"/>
        <v>94,36727666525-84,8596610395687i</v>
      </c>
      <c r="AQ27">
        <f t="shared" si="82"/>
        <v>42.069969968791185</v>
      </c>
      <c r="AR27" s="43">
        <f t="shared" si="83"/>
        <v>-41.963424528543776</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3988,80806375324+4656,08263990274i</v>
      </c>
      <c r="BG27" s="20">
        <f t="shared" si="94"/>
        <v>75.750688055812134</v>
      </c>
      <c r="BH27" s="43">
        <f t="shared" si="95"/>
        <v>49.413746985379298</v>
      </c>
      <c r="BI27" s="41" t="str">
        <f t="shared" si="96"/>
        <v>11685,4419578454+13670,6294001335i</v>
      </c>
      <c r="BJ27" s="20">
        <f t="shared" si="97"/>
        <v>85.097879034259051</v>
      </c>
      <c r="BK27" s="43">
        <f t="shared" si="98"/>
        <v>49.476691528739849</v>
      </c>
      <c r="BL27">
        <f t="shared" si="99"/>
        <v>75.750688055812134</v>
      </c>
      <c r="BM27" s="43">
        <f t="shared" si="100"/>
        <v>49.413746985379298</v>
      </c>
    </row>
    <row r="28" spans="1:65" x14ac:dyDescent="0.25">
      <c r="A28" t="s">
        <v>127</v>
      </c>
      <c r="B28" s="12">
        <f>Isl</f>
        <v>2.9999999999999997E-5</v>
      </c>
      <c r="C28" s="2" t="s">
        <v>11</v>
      </c>
      <c r="E28" t="s">
        <v>179</v>
      </c>
      <c r="N28" s="9">
        <v>10</v>
      </c>
      <c r="O28" s="34">
        <f t="shared" si="62"/>
        <v>12.58925411794168</v>
      </c>
      <c r="P28" s="33" t="str">
        <f t="shared" si="50"/>
        <v>58,3492597405907</v>
      </c>
      <c r="Q28" s="4" t="str">
        <f t="shared" si="63"/>
        <v>1+0,925977147596764i</v>
      </c>
      <c r="R28" s="4">
        <f t="shared" si="64"/>
        <v>1.3628769855975407</v>
      </c>
      <c r="S28" s="4">
        <f t="shared" si="65"/>
        <v>0.74698315066175303</v>
      </c>
      <c r="T28" s="4" t="str">
        <f t="shared" si="51"/>
        <v>1+0,00237301849506604i</v>
      </c>
      <c r="U28" s="4">
        <f t="shared" si="66"/>
        <v>1.0000028156044252</v>
      </c>
      <c r="V28" s="4">
        <f t="shared" si="67"/>
        <v>2.3730140407539021E-3</v>
      </c>
      <c r="W28" t="str">
        <f t="shared" si="52"/>
        <v>1-0,000264492686429235i</v>
      </c>
      <c r="X28" s="4">
        <f t="shared" si="68"/>
        <v>1.0000000349781899</v>
      </c>
      <c r="Y28" s="4">
        <f t="shared" si="69"/>
        <v>-2.6449268026158482E-4</v>
      </c>
      <c r="Z28" t="str">
        <f t="shared" si="53"/>
        <v>0,999999999366043+0,0000447251149381607i</v>
      </c>
      <c r="AA28" s="4">
        <f t="shared" si="70"/>
        <v>1.0000000003662108</v>
      </c>
      <c r="AB28" s="4">
        <f t="shared" si="71"/>
        <v>4.4725114936692741E-5</v>
      </c>
      <c r="AC28" s="47" t="str">
        <f t="shared" si="72"/>
        <v>31,4739685189155-29,0237543517704i</v>
      </c>
      <c r="AD28" s="20">
        <f t="shared" si="73"/>
        <v>32.631598613202769</v>
      </c>
      <c r="AE28" s="43">
        <f t="shared" si="74"/>
        <v>-42.680735085658043</v>
      </c>
      <c r="AF28" t="str">
        <f t="shared" si="54"/>
        <v>171,020291553806</v>
      </c>
      <c r="AG28" t="str">
        <f t="shared" si="55"/>
        <v>1+0,924332335731645i</v>
      </c>
      <c r="AH28">
        <f t="shared" si="75"/>
        <v>1.3617599887201557</v>
      </c>
      <c r="AI28">
        <f t="shared" si="76"/>
        <v>0.74609689492451781</v>
      </c>
      <c r="AJ28" t="str">
        <f t="shared" si="56"/>
        <v>1+0,00237301849506604i</v>
      </c>
      <c r="AK28">
        <f t="shared" si="77"/>
        <v>1.0000028156044252</v>
      </c>
      <c r="AL28">
        <f t="shared" si="78"/>
        <v>2.3730140407539021E-3</v>
      </c>
      <c r="AM28" t="str">
        <f t="shared" si="57"/>
        <v>1-0,0000900801140890838i</v>
      </c>
      <c r="AN28">
        <f t="shared" si="79"/>
        <v>1.0000000040572135</v>
      </c>
      <c r="AO28">
        <f t="shared" si="80"/>
        <v>-9.0080113845434292E-5</v>
      </c>
      <c r="AP28" s="41" t="str">
        <f t="shared" si="81"/>
        <v>92,4191725579622-85,0356008493731i</v>
      </c>
      <c r="AQ28">
        <f t="shared" si="82"/>
        <v>41.978965949354581</v>
      </c>
      <c r="AR28" s="43">
        <f t="shared" si="83"/>
        <v>-42.617400708071443</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3905,92706444416+4460,59074544661i</v>
      </c>
      <c r="BG28" s="20">
        <f t="shared" si="94"/>
        <v>75.459640747401565</v>
      </c>
      <c r="BH28" s="43">
        <f t="shared" si="95"/>
        <v>48.792910307518298</v>
      </c>
      <c r="BI28" s="41" t="str">
        <f t="shared" si="96"/>
        <v>11443,0987553212+13097,2660173055i</v>
      </c>
      <c r="BJ28" s="20">
        <f t="shared" si="97"/>
        <v>84.80700808355337</v>
      </c>
      <c r="BK28" s="43">
        <f t="shared" si="98"/>
        <v>48.856244685104933</v>
      </c>
      <c r="BL28">
        <f t="shared" si="99"/>
        <v>75.459640747401565</v>
      </c>
      <c r="BM28" s="43">
        <f t="shared" si="100"/>
        <v>48.792910307518298</v>
      </c>
    </row>
    <row r="29" spans="1:65" x14ac:dyDescent="0.25">
      <c r="A29" t="s">
        <v>491</v>
      </c>
      <c r="B29" s="12">
        <f>Vsl</f>
        <v>4.4999999999999998E-2</v>
      </c>
      <c r="C29" s="2"/>
      <c r="N29" s="9">
        <v>11</v>
      </c>
      <c r="O29" s="34">
        <f t="shared" si="62"/>
        <v>12.882495516931346</v>
      </c>
      <c r="P29" s="33" t="str">
        <f t="shared" si="50"/>
        <v>58,3492597405907</v>
      </c>
      <c r="Q29" s="4" t="str">
        <f t="shared" si="63"/>
        <v>1+0,947545926147889i</v>
      </c>
      <c r="R29" s="4">
        <f t="shared" si="64"/>
        <v>1.3776223292903831</v>
      </c>
      <c r="S29" s="4">
        <f t="shared" si="65"/>
        <v>0.75847125240113555</v>
      </c>
      <c r="T29" s="4" t="str">
        <f t="shared" si="51"/>
        <v>1+0,0024282931965537i</v>
      </c>
      <c r="U29" s="4">
        <f t="shared" si="66"/>
        <v>1.000002948299578</v>
      </c>
      <c r="V29" s="4">
        <f t="shared" si="67"/>
        <v>2.4282884236730127E-3</v>
      </c>
      <c r="W29" t="str">
        <f t="shared" si="52"/>
        <v>1-0,000270653512532547i</v>
      </c>
      <c r="X29" s="4">
        <f t="shared" si="68"/>
        <v>1.0000000366266613</v>
      </c>
      <c r="Y29" s="4">
        <f t="shared" si="69"/>
        <v>-2.706535059237908E-4</v>
      </c>
      <c r="Z29" t="str">
        <f t="shared" si="53"/>
        <v>0,999999999336165+0,000045766896695171i</v>
      </c>
      <c r="AA29" s="4">
        <f t="shared" si="70"/>
        <v>1.0000000003834695</v>
      </c>
      <c r="AB29" s="4">
        <f t="shared" si="71"/>
        <v>4.5766896693598085E-5</v>
      </c>
      <c r="AC29" s="47" t="str">
        <f t="shared" si="72"/>
        <v>30,8065828260548-29,0674258434922i</v>
      </c>
      <c r="AD29" s="20">
        <f t="shared" si="73"/>
        <v>32.538129467245462</v>
      </c>
      <c r="AE29" s="43">
        <f t="shared" si="74"/>
        <v>-43.336200520091786</v>
      </c>
      <c r="AF29" t="str">
        <f t="shared" si="54"/>
        <v>171,020291553806</v>
      </c>
      <c r="AG29" t="str">
        <f t="shared" si="55"/>
        <v>1+0,945862801692692i</v>
      </c>
      <c r="AH29">
        <f t="shared" si="75"/>
        <v>1.3764651973900208</v>
      </c>
      <c r="AI29">
        <f t="shared" si="76"/>
        <v>0.75758364507409015</v>
      </c>
      <c r="AJ29" t="str">
        <f t="shared" si="56"/>
        <v>1+0,0024282931965537i</v>
      </c>
      <c r="AK29">
        <f t="shared" si="77"/>
        <v>1.000002948299578</v>
      </c>
      <c r="AL29">
        <f t="shared" si="78"/>
        <v>2.4282884236730127E-3</v>
      </c>
      <c r="AM29" t="str">
        <f t="shared" si="57"/>
        <v>1-0,0000921783494912102i</v>
      </c>
      <c r="AN29">
        <f t="shared" si="79"/>
        <v>1.0000000042484241</v>
      </c>
      <c r="AO29">
        <f t="shared" si="80"/>
        <v>-9.2178349230135056E-5</v>
      </c>
      <c r="AP29" s="41" t="str">
        <f t="shared" si="81"/>
        <v>90,4640124899021-85,1670212638137i</v>
      </c>
      <c r="AQ29">
        <f t="shared" si="82"/>
        <v>41.885673792142377</v>
      </c>
      <c r="AR29" s="43">
        <f t="shared" si="83"/>
        <v>-43.272496243138718</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3822,75264113211+4271,27654010811i</v>
      </c>
      <c r="BG29" s="20">
        <f t="shared" si="94"/>
        <v>75.1663109371395</v>
      </c>
      <c r="BH29" s="43">
        <f t="shared" si="95"/>
        <v>48.171754115604195</v>
      </c>
      <c r="BI29" s="41" t="str">
        <f t="shared" si="96"/>
        <v>11199,8777947125+12541,9939703851i</v>
      </c>
      <c r="BJ29" s="20">
        <f t="shared" si="97"/>
        <v>84.513855262036401</v>
      </c>
      <c r="BK29" s="43">
        <f t="shared" si="98"/>
        <v>48.235458392557284</v>
      </c>
      <c r="BL29">
        <f t="shared" si="99"/>
        <v>75.1663109371395</v>
      </c>
      <c r="BM29" s="43">
        <f t="shared" si="100"/>
        <v>48.171754115604195</v>
      </c>
    </row>
    <row r="30" spans="1:65" x14ac:dyDescent="0.25">
      <c r="A30" t="s">
        <v>201</v>
      </c>
      <c r="B30" s="12">
        <f>Gcomp</f>
        <v>1</v>
      </c>
      <c r="C30" s="2"/>
      <c r="E30" t="s">
        <v>202</v>
      </c>
      <c r="N30" s="9">
        <v>12</v>
      </c>
      <c r="O30" s="34">
        <f t="shared" si="62"/>
        <v>13.182567385564075</v>
      </c>
      <c r="P30" s="33" t="str">
        <f t="shared" si="50"/>
        <v>58,3492597405907</v>
      </c>
      <c r="Q30" s="4" t="str">
        <f t="shared" si="63"/>
        <v>1+0,969617106091312i</v>
      </c>
      <c r="R30" s="4">
        <f t="shared" si="64"/>
        <v>1.3928953056223898</v>
      </c>
      <c r="S30" s="4">
        <f t="shared" si="65"/>
        <v>0.76997359979104407</v>
      </c>
      <c r="T30" s="4" t="str">
        <f t="shared" si="51"/>
        <v>1+0,00248485541123643i</v>
      </c>
      <c r="U30" s="4">
        <f t="shared" si="66"/>
        <v>1.0000030872484418</v>
      </c>
      <c r="V30" s="4">
        <f t="shared" si="67"/>
        <v>2.4848502970034846E-3</v>
      </c>
      <c r="W30" t="str">
        <f t="shared" si="52"/>
        <v>1-0,000276957842710727i</v>
      </c>
      <c r="X30" s="4">
        <f t="shared" si="68"/>
        <v>1.0000000383528227</v>
      </c>
      <c r="Y30" s="4">
        <f t="shared" si="69"/>
        <v>-2.7695783562931714E-4</v>
      </c>
      <c r="Z30" t="str">
        <f t="shared" si="53"/>
        <v>0,99999999930488+0,0000468329446666057i</v>
      </c>
      <c r="AA30" s="4">
        <f t="shared" si="70"/>
        <v>1.0000000004015424</v>
      </c>
      <c r="AB30" s="4">
        <f t="shared" si="71"/>
        <v>4.6832944664920258E-5</v>
      </c>
      <c r="AC30" s="47" t="str">
        <f t="shared" si="72"/>
        <v>30,1375410164996-29,0957787861442i</v>
      </c>
      <c r="AD30" s="20">
        <f t="shared" si="73"/>
        <v>32.442364663850853</v>
      </c>
      <c r="AE30" s="43">
        <f t="shared" si="74"/>
        <v>-43.992418014937897</v>
      </c>
      <c r="AF30" t="str">
        <f t="shared" si="54"/>
        <v>171,020291553806</v>
      </c>
      <c r="AG30" t="str">
        <f t="shared" si="55"/>
        <v>1+0,967894776631173i</v>
      </c>
      <c r="AH30">
        <f t="shared" si="75"/>
        <v>1.3916969133507153</v>
      </c>
      <c r="AI30">
        <f t="shared" si="76"/>
        <v>0.76908510855449441</v>
      </c>
      <c r="AJ30" t="str">
        <f t="shared" si="56"/>
        <v>1+0,00248485541123643i</v>
      </c>
      <c r="AK30">
        <f t="shared" si="77"/>
        <v>1.0000030872484418</v>
      </c>
      <c r="AL30">
        <f t="shared" si="78"/>
        <v>2.4848502970034846E-3</v>
      </c>
      <c r="AM30" t="str">
        <f t="shared" si="57"/>
        <v>1-0,0000943254590743616i</v>
      </c>
      <c r="AN30">
        <f t="shared" si="79"/>
        <v>1.0000000044486461</v>
      </c>
      <c r="AO30">
        <f t="shared" si="80"/>
        <v>-9.4325458794614552E-5</v>
      </c>
      <c r="AP30" s="41" t="str">
        <f t="shared" si="81"/>
        <v>88,5038407221081-85,2535760173388i</v>
      </c>
      <c r="AQ30">
        <f t="shared" si="82"/>
        <v>41.790086423372799</v>
      </c>
      <c r="AR30" s="43">
        <f t="shared" si="83"/>
        <v>-43.928363822482716</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3739,37182060177+4088,05687678329i</v>
      </c>
      <c r="BG30" s="20">
        <f t="shared" si="94"/>
        <v>74.870692031335892</v>
      </c>
      <c r="BH30" s="43">
        <f t="shared" si="95"/>
        <v>47.550643858244641</v>
      </c>
      <c r="BI30" s="41" t="str">
        <f t="shared" si="96"/>
        <v>10956,0333810972+12004,570590312i</v>
      </c>
      <c r="BJ30" s="20">
        <f t="shared" si="97"/>
        <v>84.218413790857824</v>
      </c>
      <c r="BK30" s="43">
        <f t="shared" si="98"/>
        <v>47.61469805069963</v>
      </c>
      <c r="BL30">
        <f t="shared" si="99"/>
        <v>74.870692031335892</v>
      </c>
      <c r="BM30" s="43">
        <f t="shared" si="100"/>
        <v>47.550643858244641</v>
      </c>
    </row>
    <row r="31" spans="1:65" x14ac:dyDescent="0.25">
      <c r="A31" t="s">
        <v>481</v>
      </c>
      <c r="B31">
        <f>IF(Variable_Management!B20=3,1,IF((VOUT*IOUT)/(VIN_var*Np)&lt;((VIN_var*(1-(VIN_var/VOUT)))/(2*Lm*Fsw)),0,1))</f>
        <v>1</v>
      </c>
      <c r="E31" t="s">
        <v>482</v>
      </c>
      <c r="N31" s="9">
        <v>13</v>
      </c>
      <c r="O31" s="34">
        <f t="shared" si="62"/>
        <v>13.489628825916535</v>
      </c>
      <c r="P31" s="33" t="str">
        <f t="shared" si="50"/>
        <v>58,3492597405907</v>
      </c>
      <c r="Q31" s="4" t="str">
        <f t="shared" si="63"/>
        <v>1+0,992202389858784i</v>
      </c>
      <c r="R31" s="4">
        <f t="shared" si="64"/>
        <v>1.4087106098988118</v>
      </c>
      <c r="S31" s="4">
        <f t="shared" si="65"/>
        <v>0.78148411813692564</v>
      </c>
      <c r="T31" s="4" t="str">
        <f t="shared" si="51"/>
        <v>1+0,00254273512914915i</v>
      </c>
      <c r="U31" s="4">
        <f t="shared" si="66"/>
        <v>1.0000032327457431</v>
      </c>
      <c r="V31" s="4">
        <f t="shared" si="67"/>
        <v>2.5427296491507744E-3</v>
      </c>
      <c r="W31" t="str">
        <f t="shared" si="52"/>
        <v>1-0,000283409019603082i</v>
      </c>
      <c r="X31" s="4">
        <f t="shared" si="68"/>
        <v>1.0000000401603353</v>
      </c>
      <c r="Y31" s="4">
        <f t="shared" si="69"/>
        <v>-2.8340901201521471E-4</v>
      </c>
      <c r="Z31" t="str">
        <f t="shared" si="53"/>
        <v>0,99999999927212+0,00004792382408521i</v>
      </c>
      <c r="AA31" s="4">
        <f t="shared" si="70"/>
        <v>1.0000000004204663</v>
      </c>
      <c r="AB31" s="4">
        <f t="shared" si="71"/>
        <v>4.7923824083404023E-5</v>
      </c>
      <c r="AC31" s="47" t="str">
        <f t="shared" si="72"/>
        <v>29,4675483729637-29,1087382348082i</v>
      </c>
      <c r="AD31" s="20">
        <f t="shared" si="73"/>
        <v>32.344299726209698</v>
      </c>
      <c r="AE31" s="43">
        <f t="shared" si="74"/>
        <v>-44.649038021532299</v>
      </c>
      <c r="AF31" t="str">
        <f t="shared" si="54"/>
        <v>171,020291553806</v>
      </c>
      <c r="AG31" t="str">
        <f t="shared" si="55"/>
        <v>1+0,990439942191825i</v>
      </c>
      <c r="AH31">
        <f t="shared" si="75"/>
        <v>1.4074698146279889</v>
      </c>
      <c r="AI31">
        <f t="shared" si="76"/>
        <v>0.78059521300749368</v>
      </c>
      <c r="AJ31" t="str">
        <f t="shared" si="56"/>
        <v>1+0,00254273512914915i</v>
      </c>
      <c r="AK31">
        <f t="shared" si="77"/>
        <v>1.0000032327457431</v>
      </c>
      <c r="AL31">
        <f t="shared" si="78"/>
        <v>2.5427296491507744E-3</v>
      </c>
      <c r="AM31" t="str">
        <f t="shared" si="57"/>
        <v>1-0,0000965225812644593i</v>
      </c>
      <c r="AN31">
        <f t="shared" si="79"/>
        <v>1.0000000046583042</v>
      </c>
      <c r="AO31">
        <f t="shared" si="80"/>
        <v>-9.6522580964704928E-5</v>
      </c>
      <c r="AP31" s="41" t="str">
        <f t="shared" si="81"/>
        <v>86,5407226501487-85,2950363557103i</v>
      </c>
      <c r="AQ31">
        <f t="shared" si="82"/>
        <v>41.692199179191995</v>
      </c>
      <c r="AR31" s="43">
        <f t="shared" si="83"/>
        <v>-44.584653872622788</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3655,87250027699+3910,84582369243i</v>
      </c>
      <c r="BG31" s="20">
        <f t="shared" si="94"/>
        <v>74.572779861972222</v>
      </c>
      <c r="BH31" s="43">
        <f t="shared" si="95"/>
        <v>46.929947588203966</v>
      </c>
      <c r="BI31" s="41" t="str">
        <f t="shared" si="96"/>
        <v>10711,8224486788+11484,7450940143i</v>
      </c>
      <c r="BJ31" s="20">
        <f t="shared" si="97"/>
        <v>83.920679314954526</v>
      </c>
      <c r="BK31" s="43">
        <f t="shared" si="98"/>
        <v>46.994331737113392</v>
      </c>
      <c r="BL31">
        <f t="shared" si="99"/>
        <v>74.572779861972222</v>
      </c>
      <c r="BM31" s="43">
        <f t="shared" si="100"/>
        <v>46.929947588203966</v>
      </c>
    </row>
    <row r="32" spans="1:65" ht="15.75" x14ac:dyDescent="0.25">
      <c r="A32" s="35" t="s">
        <v>476</v>
      </c>
      <c r="E32" s="31" t="s">
        <v>500</v>
      </c>
      <c r="N32" s="9">
        <v>14</v>
      </c>
      <c r="O32" s="34">
        <f t="shared" si="62"/>
        <v>13.803842646028857</v>
      </c>
      <c r="P32" s="33" t="str">
        <f t="shared" si="50"/>
        <v>58,3492597405907</v>
      </c>
      <c r="Q32" s="4" t="str">
        <f t="shared" si="63"/>
        <v>1+1,01531375246671i</v>
      </c>
      <c r="R32" s="4">
        <f t="shared" si="64"/>
        <v>1.4250831610639541</v>
      </c>
      <c r="S32" s="4">
        <f t="shared" si="65"/>
        <v>0.79299671112666503</v>
      </c>
      <c r="T32" s="4" t="str">
        <f t="shared" si="51"/>
        <v>1+0,00260196303888443i</v>
      </c>
      <c r="U32" s="4">
        <f t="shared" si="66"/>
        <v>1.0000033851000985</v>
      </c>
      <c r="V32" s="4">
        <f t="shared" si="67"/>
        <v>2.6019571669614514E-3</v>
      </c>
      <c r="W32" t="str">
        <f t="shared" si="52"/>
        <v>1-0,000290010463708993i</v>
      </c>
      <c r="X32" s="4">
        <f t="shared" si="68"/>
        <v>1.0000000420530337</v>
      </c>
      <c r="Y32" s="4">
        <f t="shared" si="69"/>
        <v>-2.9001045557844671E-4</v>
      </c>
      <c r="Z32" t="str">
        <f t="shared" si="53"/>
        <v>0,999999999237816+0,000049040113349691i</v>
      </c>
      <c r="AA32" s="4">
        <f t="shared" si="70"/>
        <v>1.0000000004402823</v>
      </c>
      <c r="AB32" s="4">
        <f t="shared" si="71"/>
        <v>4.9040113347755869E-5</v>
      </c>
      <c r="AC32" s="47" t="str">
        <f t="shared" si="72"/>
        <v>28,7973142007743-29,1062698775239i</v>
      </c>
      <c r="AD32" s="20">
        <f t="shared" si="73"/>
        <v>32.243932608253431</v>
      </c>
      <c r="AE32" s="43">
        <f t="shared" si="74"/>
        <v>-45.305709717812938</v>
      </c>
      <c r="AF32" t="str">
        <f t="shared" si="54"/>
        <v>171,020291553806</v>
      </c>
      <c r="AG32" t="str">
        <f t="shared" si="55"/>
        <v>1+1,01351025211985i</v>
      </c>
      <c r="AH32">
        <f t="shared" si="75"/>
        <v>1.423798802904414</v>
      </c>
      <c r="AI32">
        <f t="shared" si="76"/>
        <v>0.79210786321687809</v>
      </c>
      <c r="AJ32" t="str">
        <f t="shared" si="56"/>
        <v>1+0,00260196303888443i</v>
      </c>
      <c r="AK32">
        <f t="shared" si="77"/>
        <v>1.0000033851000985</v>
      </c>
      <c r="AL32">
        <f t="shared" si="78"/>
        <v>2.6019571669614514E-3</v>
      </c>
      <c r="AM32" t="str">
        <f t="shared" si="57"/>
        <v>1-0,0000987708810047708i</v>
      </c>
      <c r="AN32">
        <f t="shared" si="79"/>
        <v>1.0000000048778435</v>
      </c>
      <c r="AO32">
        <f t="shared" si="80"/>
        <v>-9.8770880683578206E-5</v>
      </c>
      <c r="AP32" s="41" t="str">
        <f t="shared" si="81"/>
        <v>84,5767361321667-85,2912925081306i</v>
      </c>
      <c r="AQ32">
        <f t="shared" si="82"/>
        <v>41.592009825387983</v>
      </c>
      <c r="AR32" s="43">
        <f t="shared" si="83"/>
        <v>-45.241015471914295</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3572,34307890853+3739,55455374116i</v>
      </c>
      <c r="BG32" s="20">
        <f t="shared" si="94"/>
        <v>74.272572706278709</v>
      </c>
      <c r="BH32" s="43">
        <f t="shared" si="95"/>
        <v>46.310035056692804</v>
      </c>
      <c r="BI32" s="41" t="str">
        <f t="shared" si="96"/>
        <v>10467,5034819985+10982,258253219i</v>
      </c>
      <c r="BJ32" s="20">
        <f t="shared" si="97"/>
        <v>83.620649923413225</v>
      </c>
      <c r="BK32" s="43">
        <f t="shared" si="98"/>
        <v>46.374729302591419</v>
      </c>
      <c r="BL32">
        <f t="shared" si="99"/>
        <v>74.272572706278709</v>
      </c>
      <c r="BM32" s="43">
        <f t="shared" si="100"/>
        <v>46.310035056692804</v>
      </c>
    </row>
    <row r="33" spans="1:65" x14ac:dyDescent="0.25">
      <c r="N33" s="9">
        <v>15</v>
      </c>
      <c r="O33" s="34">
        <f t="shared" si="62"/>
        <v>14.125375446227544</v>
      </c>
      <c r="P33" s="33" t="str">
        <f t="shared" si="50"/>
        <v>58,3492597405907</v>
      </c>
      <c r="Q33" s="4" t="str">
        <f t="shared" si="63"/>
        <v>1+1,03896344786546i</v>
      </c>
      <c r="R33" s="4">
        <f t="shared" si="64"/>
        <v>1.4420281016680931</v>
      </c>
      <c r="S33" s="4">
        <f t="shared" si="65"/>
        <v>0.80450527695348517</v>
      </c>
      <c r="T33" s="4" t="str">
        <f t="shared" si="51"/>
        <v>1+0,00266257054386397i</v>
      </c>
      <c r="U33" s="4">
        <f t="shared" si="66"/>
        <v>1.0000035446346682</v>
      </c>
      <c r="V33" s="4">
        <f t="shared" si="67"/>
        <v>2.6625642519863438E-3</v>
      </c>
      <c r="W33" t="str">
        <f t="shared" si="52"/>
        <v>1-0,000296765675201504i</v>
      </c>
      <c r="X33" s="4">
        <f t="shared" si="68"/>
        <v>1.0000000440349321</v>
      </c>
      <c r="Y33" s="4">
        <f t="shared" si="69"/>
        <v>-2.9676566648946675E-4</v>
      </c>
      <c r="Z33" t="str">
        <f t="shared" si="53"/>
        <v>0,999999999201895+0,0000501824043313926i</v>
      </c>
      <c r="AA33" s="4">
        <f t="shared" si="70"/>
        <v>1.0000000004610317</v>
      </c>
      <c r="AB33" s="4">
        <f t="shared" si="71"/>
        <v>5.0182404329319085E-5</v>
      </c>
      <c r="AC33" s="47" t="str">
        <f t="shared" si="72"/>
        <v>28,1275488284366-29,0883802567126i</v>
      </c>
      <c r="AD33" s="20">
        <f t="shared" si="73"/>
        <v>32.141263703333195</v>
      </c>
      <c r="AE33" s="43">
        <f t="shared" si="74"/>
        <v>-45.962081931285027</v>
      </c>
      <c r="AF33" t="str">
        <f t="shared" si="54"/>
        <v>171,020291553806</v>
      </c>
      <c r="AG33" t="str">
        <f t="shared" si="55"/>
        <v>1+1,03711793859894i</v>
      </c>
      <c r="AH33">
        <f t="shared" si="75"/>
        <v>1.4406990034575977</v>
      </c>
      <c r="AI33">
        <f t="shared" si="76"/>
        <v>0.80361695722428994</v>
      </c>
      <c r="AJ33" t="str">
        <f t="shared" si="56"/>
        <v>1+0,00266257054386397i</v>
      </c>
      <c r="AK33">
        <f t="shared" si="77"/>
        <v>1.0000035446346682</v>
      </c>
      <c r="AL33">
        <f t="shared" si="78"/>
        <v>2.6625642519863438E-3</v>
      </c>
      <c r="AM33" t="str">
        <f t="shared" si="57"/>
        <v>1-0,000101071550373578i</v>
      </c>
      <c r="AN33">
        <f t="shared" si="79"/>
        <v>1.0000000051077291</v>
      </c>
      <c r="AO33">
        <f t="shared" si="80"/>
        <v>-1.0107155002941394E-4</v>
      </c>
      <c r="AP33" s="41" t="str">
        <f t="shared" si="81"/>
        <v>82,6139627050978-85,2423543955192i</v>
      </c>
      <c r="AQ33">
        <f t="shared" si="82"/>
        <v>41.489518566864838</v>
      </c>
      <c r="AR33" s="43">
        <f t="shared" si="83"/>
        <v>-45.897097273021316</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3488,8720827631+3574,0912675604i</v>
      </c>
      <c r="BG33" s="20">
        <f t="shared" si="94"/>
        <v>73.970071296093039</v>
      </c>
      <c r="BH33" s="43">
        <f t="shared" si="95"/>
        <v>45.691276799877294</v>
      </c>
      <c r="BI33" s="41" t="str">
        <f t="shared" si="96"/>
        <v>10223,3354232377+10496,8421616565i</v>
      </c>
      <c r="BJ33" s="20">
        <f t="shared" si="97"/>
        <v>83.318326159624675</v>
      </c>
      <c r="BK33" s="43">
        <f t="shared" si="98"/>
        <v>45.756261458141175</v>
      </c>
      <c r="BL33">
        <f t="shared" si="99"/>
        <v>73.970071296093039</v>
      </c>
      <c r="BM33" s="43">
        <f t="shared" si="100"/>
        <v>45.691276799877294</v>
      </c>
    </row>
    <row r="34" spans="1:65" x14ac:dyDescent="0.25">
      <c r="A34" t="s">
        <v>494</v>
      </c>
      <c r="B34">
        <f>(R_cs*Acs/(2*Lm*Fsw))*(1-(VIN_var/VOUT))*(VIN_var/VOUT)</f>
        <v>8.6994497336011884E-4</v>
      </c>
      <c r="E34" t="s">
        <v>497</v>
      </c>
      <c r="N34" s="9">
        <v>16</v>
      </c>
      <c r="O34" s="34">
        <f t="shared" si="62"/>
        <v>14.454397707459275</v>
      </c>
      <c r="P34" s="33" t="str">
        <f t="shared" si="50"/>
        <v>58,3492597405907</v>
      </c>
      <c r="Q34" s="4" t="str">
        <f t="shared" si="63"/>
        <v>1+1,06316401543658i</v>
      </c>
      <c r="R34" s="4">
        <f t="shared" si="64"/>
        <v>1.4595607982263816</v>
      </c>
      <c r="S34" s="4">
        <f t="shared" si="65"/>
        <v>0.81600372447432068</v>
      </c>
      <c r="T34" s="4" t="str">
        <f t="shared" si="51"/>
        <v>1+0,00272458977898915i</v>
      </c>
      <c r="U34" s="4">
        <f t="shared" si="66"/>
        <v>1.0000037116878435</v>
      </c>
      <c r="V34" s="4">
        <f t="shared" si="67"/>
        <v>2.7245830371221591E-3</v>
      </c>
      <c r="W34" t="str">
        <f t="shared" si="52"/>
        <v>1-0,000303678235783166i</v>
      </c>
      <c r="X34" s="4">
        <f t="shared" si="68"/>
        <v>1.0000000461102343</v>
      </c>
      <c r="Y34" s="4">
        <f t="shared" si="69"/>
        <v>-3.0367822644804986E-4</v>
      </c>
      <c r="Z34" t="str">
        <f t="shared" si="53"/>
        <v>0,999999999164282+0,0000513513026881134i</v>
      </c>
      <c r="AA34" s="4">
        <f t="shared" si="70"/>
        <v>1.0000000004827598</v>
      </c>
      <c r="AB34" s="4">
        <f t="shared" si="71"/>
        <v>5.1351302685891566E-5</v>
      </c>
      <c r="AC34" s="47" t="str">
        <f t="shared" si="72"/>
        <v>27,458960599002-29,0551167269355i</v>
      </c>
      <c r="AD34" s="20">
        <f t="shared" si="73"/>
        <v>32.036295842571981</v>
      </c>
      <c r="AE34" s="43">
        <f t="shared" si="74"/>
        <v>-46.617804063996466</v>
      </c>
      <c r="AF34" t="str">
        <f t="shared" si="54"/>
        <v>171,020291553806</v>
      </c>
      <c r="AG34" t="str">
        <f t="shared" si="55"/>
        <v>1+1,06127551873696i</v>
      </c>
      <c r="AH34">
        <f t="shared" si="75"/>
        <v>1.4581857654875128</v>
      </c>
      <c r="AI34">
        <f t="shared" si="76"/>
        <v>0.81511640248858164</v>
      </c>
      <c r="AJ34" t="str">
        <f t="shared" si="56"/>
        <v>1+0,00272458977898915i</v>
      </c>
      <c r="AK34">
        <f t="shared" si="77"/>
        <v>1.0000037116878435</v>
      </c>
      <c r="AL34">
        <f t="shared" si="78"/>
        <v>2.7245830371221591E-3</v>
      </c>
      <c r="AM34" t="str">
        <f t="shared" si="57"/>
        <v>1-0,000103425809216234i</v>
      </c>
      <c r="AN34">
        <f t="shared" si="79"/>
        <v>1.000000005348449</v>
      </c>
      <c r="AO34">
        <f t="shared" si="80"/>
        <v>-1.0342580884745556E-4</v>
      </c>
      <c r="AP34" s="41" t="str">
        <f t="shared" si="81"/>
        <v>80,6544787678209-85,1483515664574i</v>
      </c>
      <c r="AQ34">
        <f t="shared" si="82"/>
        <v>41.384728046792922</v>
      </c>
      <c r="AR34" s="43">
        <f t="shared" si="83"/>
        <v>-46.552548427862305</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3405,54779066575+3414,36115053013i</v>
      </c>
      <c r="BG34" s="20">
        <f t="shared" si="94"/>
        <v>73.66527881692376</v>
      </c>
      <c r="BH34" s="43">
        <f t="shared" si="95"/>
        <v>45.074043223569134</v>
      </c>
      <c r="BI34" s="41" t="str">
        <f t="shared" si="96"/>
        <v>9979,57657540629+10028,2201016361i</v>
      </c>
      <c r="BJ34" s="20">
        <f t="shared" si="97"/>
        <v>83.013711021144701</v>
      </c>
      <c r="BK34" s="43">
        <f t="shared" si="98"/>
        <v>45.13929885970321</v>
      </c>
      <c r="BL34">
        <f t="shared" si="99"/>
        <v>73.66527881692376</v>
      </c>
      <c r="BM34" s="43">
        <f t="shared" si="100"/>
        <v>45.074043223569134</v>
      </c>
    </row>
    <row r="35" spans="1:65" x14ac:dyDescent="0.25">
      <c r="A35" t="s">
        <v>495</v>
      </c>
      <c r="B35">
        <f>1/((0.5-(1-(VIN_var/VOUT)))*(R_cs*Acs/(Lm*Fsw))+(Vsl*Acs/VOUT))</f>
        <v>176.85950413223145</v>
      </c>
      <c r="E35" t="s">
        <v>497</v>
      </c>
      <c r="N35" s="9">
        <v>17</v>
      </c>
      <c r="O35" s="34">
        <f t="shared" si="62"/>
        <v>14.791083881682074</v>
      </c>
      <c r="P35" s="33" t="str">
        <f t="shared" si="50"/>
        <v>58,3492597405907</v>
      </c>
      <c r="Q35" s="4" t="str">
        <f t="shared" si="63"/>
        <v>1+1,08792828664132i</v>
      </c>
      <c r="R35" s="4">
        <f t="shared" si="64"/>
        <v>1.4776968420059367</v>
      </c>
      <c r="S35" s="4">
        <f t="shared" si="65"/>
        <v>0.82748598929936323</v>
      </c>
      <c r="T35" s="4" t="str">
        <f t="shared" si="51"/>
        <v>1+0,00278805362767937i</v>
      </c>
      <c r="U35" s="4">
        <f t="shared" si="66"/>
        <v>1.0000038866139624</v>
      </c>
      <c r="V35" s="4">
        <f t="shared" si="67"/>
        <v>2.7880464036402521E-3</v>
      </c>
      <c r="W35" t="str">
        <f t="shared" si="52"/>
        <v>1-0,000310751810585096i</v>
      </c>
      <c r="X35" s="4">
        <f t="shared" si="68"/>
        <v>1.0000000482833427</v>
      </c>
      <c r="Y35" s="4">
        <f t="shared" si="69"/>
        <v>-3.1075180058233893E-4</v>
      </c>
      <c r="Z35" t="str">
        <f t="shared" si="53"/>
        <v>0,999999999124895+0,0000525474281852343i</v>
      </c>
      <c r="AA35" s="4">
        <f t="shared" si="70"/>
        <v>1.000000000505511</v>
      </c>
      <c r="AB35" s="4">
        <f t="shared" si="71"/>
        <v>5.2547428182853604E-5</v>
      </c>
      <c r="AC35" s="47" t="str">
        <f t="shared" si="72"/>
        <v>26,7922528792781-29,0065671494943i</v>
      </c>
      <c r="AD35" s="20">
        <f t="shared" si="73"/>
        <v>31.929034282904002</v>
      </c>
      <c r="AE35" s="43">
        <f t="shared" si="74"/>
        <v>-47.272527013554416</v>
      </c>
      <c r="AF35" t="str">
        <f t="shared" si="54"/>
        <v>171,020291553806</v>
      </c>
      <c r="AG35" t="str">
        <f t="shared" si="55"/>
        <v>1+1,08599580120265i</v>
      </c>
      <c r="AH35">
        <f t="shared" si="75"/>
        <v>1.4762746628692731</v>
      </c>
      <c r="AI35">
        <f t="shared" si="76"/>
        <v>0.8266001319843721</v>
      </c>
      <c r="AJ35" t="str">
        <f t="shared" si="56"/>
        <v>1+0,00278805362767937i</v>
      </c>
      <c r="AK35">
        <f t="shared" si="77"/>
        <v>1.0000038866139624</v>
      </c>
      <c r="AL35">
        <f t="shared" si="78"/>
        <v>2.7880464036402521E-3</v>
      </c>
      <c r="AM35" t="str">
        <f t="shared" si="57"/>
        <v>1-0,000105834905791938i</v>
      </c>
      <c r="AN35">
        <f t="shared" si="79"/>
        <v>1.0000000056005136</v>
      </c>
      <c r="AO35">
        <f t="shared" si="80"/>
        <v>-1.0583490539678478E-4</v>
      </c>
      <c r="AP35" s="41" t="str">
        <f t="shared" si="81"/>
        <v>78,7003468104914-85,0095323615578i</v>
      </c>
      <c r="AQ35">
        <f t="shared" si="82"/>
        <v>41.277643335441915</v>
      </c>
      <c r="AR35" s="43">
        <f t="shared" si="83"/>
        <v>-47.207019509050532</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3322,45786126618+3260,26636369747i</v>
      </c>
      <c r="BG35" s="20">
        <f t="shared" si="94"/>
        <v>73.35820089673372</v>
      </c>
      <c r="BH35" s="43">
        <f t="shared" si="95"/>
        <v>44.458703692067573</v>
      </c>
      <c r="BI35" s="41" t="str">
        <f t="shared" si="96"/>
        <v>9736,48351127541+9576,10650982396i</v>
      </c>
      <c r="BJ35" s="20">
        <f t="shared" si="97"/>
        <v>82.70680994927163</v>
      </c>
      <c r="BK35" s="43">
        <f t="shared" si="98"/>
        <v>44.524211196571393</v>
      </c>
      <c r="BL35">
        <f t="shared" si="99"/>
        <v>73.35820089673372</v>
      </c>
      <c r="BM35" s="43">
        <f t="shared" si="100"/>
        <v>44.458703692067573</v>
      </c>
    </row>
    <row r="36" spans="1:65" x14ac:dyDescent="0.25">
      <c r="A36" t="s">
        <v>496</v>
      </c>
      <c r="B36">
        <f>2+((VOUT*((VIN_var/VOUT)^2))/(IOUT_VAR*R_cs*Acs))*((1/Km)+(Kex/(VIN_var/VOUT)))</f>
        <v>2.2850904009083761</v>
      </c>
      <c r="E36" t="s">
        <v>497</v>
      </c>
      <c r="N36" s="9">
        <v>18</v>
      </c>
      <c r="O36" s="34">
        <f t="shared" si="62"/>
        <v>15.135612484362087</v>
      </c>
      <c r="P36" s="33" t="str">
        <f t="shared" si="50"/>
        <v>58,3492597405907</v>
      </c>
      <c r="Q36" s="4" t="str">
        <f t="shared" si="63"/>
        <v>1+1,11326939182407i</v>
      </c>
      <c r="R36" s="4">
        <f t="shared" si="64"/>
        <v>1.496452050275028</v>
      </c>
      <c r="S36" s="4">
        <f t="shared" si="65"/>
        <v>0.83894604970935494</v>
      </c>
      <c r="T36" s="4" t="str">
        <f t="shared" si="51"/>
        <v>1+0,00285299573930724i</v>
      </c>
      <c r="U36" s="4">
        <f t="shared" si="66"/>
        <v>1.0000040697840626</v>
      </c>
      <c r="V36" s="4">
        <f t="shared" si="67"/>
        <v>2.8529879986115649E-3</v>
      </c>
      <c r="W36" t="str">
        <f t="shared" si="52"/>
        <v>1-0,000317990150110285i</v>
      </c>
      <c r="X36" s="4">
        <f t="shared" si="68"/>
        <v>1.0000000505588664</v>
      </c>
      <c r="Y36" s="4">
        <f t="shared" si="69"/>
        <v>-3.1799013939213768E-4</v>
      </c>
      <c r="Z36" t="str">
        <f t="shared" si="53"/>
        <v>0,999999999083653+0,0000537714150243265i</v>
      </c>
      <c r="AA36" s="4">
        <f t="shared" si="70"/>
        <v>1.0000000005293355</v>
      </c>
      <c r="AB36" s="4">
        <f t="shared" si="71"/>
        <v>5.3771415021775515E-5</v>
      </c>
      <c r="AC36" s="47" t="str">
        <f t="shared" si="72"/>
        <v>26,1281211136546-28,942859327533i</v>
      </c>
      <c r="AD36" s="20">
        <f t="shared" si="73"/>
        <v>31.819486684909556</v>
      </c>
      <c r="AE36" s="43">
        <f t="shared" si="74"/>
        <v>-47.925904084249701</v>
      </c>
      <c r="AF36" t="str">
        <f t="shared" si="54"/>
        <v>171,020291553806</v>
      </c>
      <c r="AG36" t="str">
        <f t="shared" si="55"/>
        <v>1+1,111291893017i</v>
      </c>
      <c r="AH36">
        <f t="shared" si="75"/>
        <v>1.4949814953655134</v>
      </c>
      <c r="AI36">
        <f t="shared" si="76"/>
        <v>0.83806212013629755</v>
      </c>
      <c r="AJ36" t="str">
        <f t="shared" si="56"/>
        <v>1+0,00285299573930724i</v>
      </c>
      <c r="AK36">
        <f t="shared" si="77"/>
        <v>1.0000040697840626</v>
      </c>
      <c r="AL36">
        <f t="shared" si="78"/>
        <v>2.8529879986115649E-3</v>
      </c>
      <c r="AM36" t="str">
        <f t="shared" si="57"/>
        <v>1-0,000108300117435584i</v>
      </c>
      <c r="AN36">
        <f t="shared" si="79"/>
        <v>1.0000000058644576</v>
      </c>
      <c r="AO36">
        <f t="shared" si="80"/>
        <v>-1.0830011701216971E-4</v>
      </c>
      <c r="AP36" s="41" t="str">
        <f t="shared" si="81"/>
        <v>76,7536067686002-84,8262623162812i</v>
      </c>
      <c r="AQ36">
        <f t="shared" si="82"/>
        <v>41.168271908797266</v>
      </c>
      <c r="AR36" s="43">
        <f t="shared" si="83"/>
        <v>-47.860163421899273</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3239,68896586512+3111,70606810861i</v>
      </c>
      <c r="BG36" s="20">
        <f t="shared" si="94"/>
        <v>73.048845584553305</v>
      </c>
      <c r="BH36" s="43">
        <f t="shared" si="95"/>
        <v>43.8456256270875</v>
      </c>
      <c r="BI36" s="41" t="str">
        <f t="shared" si="96"/>
        <v>9494,30999782705+9140,20704090091i</v>
      </c>
      <c r="BJ36" s="20">
        <f t="shared" si="97"/>
        <v>82.397630808441022</v>
      </c>
      <c r="BK36" s="43">
        <f t="shared" si="98"/>
        <v>43.91136628943795</v>
      </c>
      <c r="BL36">
        <f t="shared" si="99"/>
        <v>73.048845584553305</v>
      </c>
      <c r="BM36" s="43">
        <f t="shared" si="100"/>
        <v>43.8456256270875</v>
      </c>
    </row>
    <row r="37" spans="1:65" x14ac:dyDescent="0.25">
      <c r="N37" s="9">
        <v>19</v>
      </c>
      <c r="O37" s="34">
        <f t="shared" si="62"/>
        <v>15.488166189124817</v>
      </c>
      <c r="P37" s="33" t="str">
        <f t="shared" si="50"/>
        <v>58,3492597405907</v>
      </c>
      <c r="Q37" s="4" t="str">
        <f t="shared" si="63"/>
        <v>1+1,13920076717423i</v>
      </c>
      <c r="R37" s="4">
        <f t="shared" si="64"/>
        <v>1.5158424680455269</v>
      </c>
      <c r="S37" s="4">
        <f t="shared" si="65"/>
        <v>0.85037794229918773</v>
      </c>
      <c r="T37" s="4" t="str">
        <f t="shared" si="51"/>
        <v>1+0,00291945054703994i</v>
      </c>
      <c r="U37" s="4">
        <f t="shared" si="66"/>
        <v>1.0000042615866678</v>
      </c>
      <c r="V37" s="4">
        <f t="shared" si="67"/>
        <v>2.9194422527369971E-3</v>
      </c>
      <c r="W37" t="str">
        <f t="shared" si="52"/>
        <v>1-0,00032539709222216i</v>
      </c>
      <c r="X37" s="4">
        <f t="shared" si="68"/>
        <v>1.0000000529416324</v>
      </c>
      <c r="Y37" s="4">
        <f t="shared" si="69"/>
        <v>-3.2539708073745822E-4</v>
      </c>
      <c r="Z37" t="str">
        <f t="shared" si="53"/>
        <v>0,999999999040467+0,0000550239121794133i</v>
      </c>
      <c r="AA37" s="4">
        <f t="shared" si="70"/>
        <v>1.0000000005542822</v>
      </c>
      <c r="AB37" s="4">
        <f t="shared" si="71"/>
        <v>5.5023912176679858E-5</v>
      </c>
      <c r="AC37" s="47" t="str">
        <f t="shared" si="72"/>
        <v>25,4672499486269-28,8641601883807i</v>
      </c>
      <c r="AD37" s="20">
        <f t="shared" si="73"/>
        <v>31.707663080643037</v>
      </c>
      <c r="AE37" s="43">
        <f t="shared" si="74"/>
        <v>-48.577591882481094</v>
      </c>
      <c r="AF37" t="str">
        <f t="shared" si="54"/>
        <v>171,020291553806</v>
      </c>
      <c r="AG37" t="str">
        <f t="shared" si="55"/>
        <v>1+1,13717720650271i</v>
      </c>
      <c r="AH37">
        <f t="shared" si="75"/>
        <v>1.5143222903296731</v>
      </c>
      <c r="AI37">
        <f t="shared" si="76"/>
        <v>0.84949639848726843</v>
      </c>
      <c r="AJ37" t="str">
        <f t="shared" si="56"/>
        <v>1+0,00291945054703994i</v>
      </c>
      <c r="AK37">
        <f t="shared" si="77"/>
        <v>1.0000042615866678</v>
      </c>
      <c r="AL37">
        <f t="shared" si="78"/>
        <v>2.9194422527369971E-3</v>
      </c>
      <c r="AM37" t="str">
        <f t="shared" si="57"/>
        <v>1-0,000110822751235016i</v>
      </c>
      <c r="AN37">
        <f t="shared" si="79"/>
        <v>1.0000000061408409</v>
      </c>
      <c r="AO37">
        <f t="shared" si="80"/>
        <v>-1.108227507813194E-4</v>
      </c>
      <c r="AP37" s="41" t="str">
        <f t="shared" si="81"/>
        <v>74,8162675784058-84,5990218212661i</v>
      </c>
      <c r="AQ37">
        <f t="shared" si="82"/>
        <v>41.05662361715234</v>
      </c>
      <c r="AR37" s="43">
        <f t="shared" si="83"/>
        <v>-48.511636301163854</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3157,32643005184+2968,57648169025i</v>
      </c>
      <c r="BG37" s="20">
        <f t="shared" si="94"/>
        <v>72.737223319123913</v>
      </c>
      <c r="BH37" s="43">
        <f t="shared" si="95"/>
        <v>43.235173622586025</v>
      </c>
      <c r="BI37" s="41" t="str">
        <f t="shared" si="96"/>
        <v>9253,30594575387+8720,21872666282i</v>
      </c>
      <c r="BJ37" s="20">
        <f t="shared" si="97"/>
        <v>82.086183855633209</v>
      </c>
      <c r="BK37" s="43">
        <f t="shared" si="98"/>
        <v>43.301129203903194</v>
      </c>
      <c r="BL37">
        <f t="shared" si="99"/>
        <v>72.737223319123913</v>
      </c>
      <c r="BM37" s="43">
        <f t="shared" si="100"/>
        <v>43.235173622586025</v>
      </c>
    </row>
    <row r="38" spans="1:65" x14ac:dyDescent="0.25">
      <c r="A38" t="s">
        <v>200</v>
      </c>
      <c r="B38" s="16">
        <f>(Gcomp*(VIN_var/VOUT)*(VOUT/IOUT))/(Kd*R_cs*Acs/Np)</f>
        <v>58.349259740590675</v>
      </c>
      <c r="C38" t="s">
        <v>150</v>
      </c>
      <c r="E38" t="s">
        <v>204</v>
      </c>
      <c r="N38" s="9">
        <v>20</v>
      </c>
      <c r="O38" s="34">
        <f t="shared" si="62"/>
        <v>15.848931924611136</v>
      </c>
      <c r="P38" s="33" t="str">
        <f t="shared" si="50"/>
        <v>58,3492597405907</v>
      </c>
      <c r="Q38" s="4" t="str">
        <f t="shared" si="63"/>
        <v>1+1,16573616185024i</v>
      </c>
      <c r="R38" s="4">
        <f t="shared" si="64"/>
        <v>1.5358843703369498</v>
      </c>
      <c r="S38" s="4">
        <f t="shared" si="65"/>
        <v>0.86177577724968446</v>
      </c>
      <c r="T38" s="4" t="str">
        <f t="shared" si="51"/>
        <v>1+0,00298745328609619i</v>
      </c>
      <c r="U38" s="4">
        <f t="shared" si="66"/>
        <v>1.0000044624286117</v>
      </c>
      <c r="V38" s="4">
        <f t="shared" si="67"/>
        <v>2.9874443985926052E-3</v>
      </c>
      <c r="W38" t="str">
        <f t="shared" si="52"/>
        <v>1-0,00033297656417947i</v>
      </c>
      <c r="X38" s="4">
        <f t="shared" si="68"/>
        <v>1.0000000554366946</v>
      </c>
      <c r="Y38" s="4">
        <f t="shared" si="69"/>
        <v>-3.3297655187339038E-4</v>
      </c>
      <c r="Z38" t="str">
        <f t="shared" si="53"/>
        <v>0,999999998995245+0,0000563055837410653i</v>
      </c>
      <c r="AA38" s="4">
        <f t="shared" si="70"/>
        <v>1.0000000005804044</v>
      </c>
      <c r="AB38" s="4">
        <f t="shared" si="71"/>
        <v>5.6305583738136405E-5</v>
      </c>
      <c r="AC38" s="47" t="str">
        <f t="shared" si="72"/>
        <v>24,8103104530253-28,7706747228304i</v>
      </c>
      <c r="AD38" s="20">
        <f t="shared" si="73"/>
        <v>31.593575831740971</v>
      </c>
      <c r="AE38" s="43">
        <f t="shared" si="74"/>
        <v>-49.227251190854062</v>
      </c>
      <c r="AF38" t="str">
        <f t="shared" si="54"/>
        <v>171,020291553806</v>
      </c>
      <c r="AG38" t="str">
        <f t="shared" si="55"/>
        <v>1+1,16366546639562i</v>
      </c>
      <c r="AH38">
        <f t="shared" si="75"/>
        <v>1.5343133049288649</v>
      </c>
      <c r="AI38">
        <f t="shared" si="76"/>
        <v>0.86089707100238611</v>
      </c>
      <c r="AJ38" t="str">
        <f t="shared" si="56"/>
        <v>1+0,00298745328609619i</v>
      </c>
      <c r="AK38">
        <f t="shared" si="77"/>
        <v>1.0000044624286117</v>
      </c>
      <c r="AL38">
        <f t="shared" si="78"/>
        <v>2.9874443985926052E-3</v>
      </c>
      <c r="AM38" t="str">
        <f t="shared" si="57"/>
        <v>1-0,000113404144724065i</v>
      </c>
      <c r="AN38">
        <f t="shared" si="79"/>
        <v>1.0000000064302499</v>
      </c>
      <c r="AO38">
        <f t="shared" si="80"/>
        <v>-1.1340414423792033E-4</v>
      </c>
      <c r="AP38" s="41" t="str">
        <f t="shared" si="81"/>
        <v>72,8902990072736-84,3284030679178i</v>
      </c>
      <c r="AQ38">
        <f t="shared" si="82"/>
        <v>40.942710643954044</v>
      </c>
      <c r="AR38" s="43">
        <f t="shared" si="83"/>
        <v>-49.161098386885861</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3075,45388726878+2830,77096744805i</v>
      </c>
      <c r="BG38" s="20">
        <f t="shared" si="94"/>
        <v>72.423346887857946</v>
      </c>
      <c r="BH38" s="43">
        <f t="shared" si="95"/>
        <v>42.627708581111719</v>
      </c>
      <c r="BI38" s="41" t="str">
        <f t="shared" si="96"/>
        <v>9013,71639315696+8315,83022703394i</v>
      </c>
      <c r="BJ38" s="20">
        <f t="shared" si="97"/>
        <v>81.772481700071026</v>
      </c>
      <c r="BK38" s="43">
        <f t="shared" si="98"/>
        <v>42.693861385079884</v>
      </c>
      <c r="BL38">
        <f t="shared" si="99"/>
        <v>72.423346887857946</v>
      </c>
      <c r="BM38" s="43">
        <f t="shared" si="100"/>
        <v>42.627708581111719</v>
      </c>
    </row>
    <row r="39" spans="1:65" x14ac:dyDescent="0.25">
      <c r="A39" t="s">
        <v>217</v>
      </c>
      <c r="B39" s="18">
        <f>Kd/(Cout*(VOUT/IOUT_VAR))</f>
        <v>85.423940220873874</v>
      </c>
      <c r="C39" t="s">
        <v>216</v>
      </c>
      <c r="E39" t="s">
        <v>207</v>
      </c>
      <c r="N39" s="9">
        <v>21</v>
      </c>
      <c r="O39" s="34">
        <f t="shared" si="62"/>
        <v>16.218100973589298</v>
      </c>
      <c r="P39" s="33" t="str">
        <f t="shared" si="50"/>
        <v>58,3492597405907</v>
      </c>
      <c r="Q39" s="4" t="str">
        <f t="shared" si="63"/>
        <v>1+1,19288964526961i</v>
      </c>
      <c r="R39" s="4">
        <f t="shared" si="64"/>
        <v>1.5565942649873332</v>
      </c>
      <c r="S39" s="4">
        <f t="shared" si="65"/>
        <v>0.87313375313383046</v>
      </c>
      <c r="T39" s="4" t="str">
        <f t="shared" si="51"/>
        <v>1+0,00305704001242833i</v>
      </c>
      <c r="U39" s="4">
        <f t="shared" si="66"/>
        <v>1.0000046727359015</v>
      </c>
      <c r="V39" s="4">
        <f t="shared" si="67"/>
        <v>3.0570304892990671E-3</v>
      </c>
      <c r="W39" t="str">
        <f t="shared" si="52"/>
        <v>1-0,000340732584718574i</v>
      </c>
      <c r="X39" s="4">
        <f t="shared" si="68"/>
        <v>1.0000000580493453</v>
      </c>
      <c r="Y39" s="4">
        <f t="shared" si="69"/>
        <v>-3.4073257153237221E-4</v>
      </c>
      <c r="Z39" t="str">
        <f t="shared" si="53"/>
        <v>0,999999998947893+0,0000576171092685092i</v>
      </c>
      <c r="AA39" s="4">
        <f t="shared" si="70"/>
        <v>1.0000000006077585</v>
      </c>
      <c r="AB39" s="4">
        <f t="shared" si="71"/>
        <v>5.7617109265370786E-5</v>
      </c>
      <c r="AC39" s="47" t="str">
        <f t="shared" si="72"/>
        <v>24,1579574575022-28,6626446938148i</v>
      </c>
      <c r="AD39" s="20">
        <f t="shared" si="73"/>
        <v>31.477239578178661</v>
      </c>
      <c r="AE39" s="43">
        <f t="shared" si="74"/>
        <v>-49.874547815586439</v>
      </c>
      <c r="AF39" t="str">
        <f t="shared" si="54"/>
        <v>171,020291553806</v>
      </c>
      <c r="AG39" t="str">
        <f t="shared" si="55"/>
        <v>1+1,19077071712175i</v>
      </c>
      <c r="AH39">
        <f t="shared" si="75"/>
        <v>1.5549710289116794</v>
      </c>
      <c r="AI39">
        <f t="shared" si="76"/>
        <v>0.87225832891432697</v>
      </c>
      <c r="AJ39" t="str">
        <f t="shared" si="56"/>
        <v>1+0,00305704001242833i</v>
      </c>
      <c r="AK39">
        <f t="shared" si="77"/>
        <v>1.0000046727359015</v>
      </c>
      <c r="AL39">
        <f t="shared" si="78"/>
        <v>3.0570304892990671E-3</v>
      </c>
      <c r="AM39" t="str">
        <f t="shared" si="57"/>
        <v>1-0,000116045666591728i</v>
      </c>
      <c r="AN39">
        <f t="shared" si="79"/>
        <v>1.0000000067332984</v>
      </c>
      <c r="AO39">
        <f t="shared" si="80"/>
        <v>-1.1604566607081461E-4</v>
      </c>
      <c r="AP39" s="41" t="str">
        <f t="shared" si="81"/>
        <v>70,9776238283348-84,015106315181i</v>
      </c>
      <c r="AQ39">
        <f t="shared" si="82"/>
        <v>40.826547455267033</v>
      </c>
      <c r="AR39" s="43">
        <f t="shared" si="83"/>
        <v>-49.808214873941921</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2994,15294723968+2698,18015140592i</v>
      </c>
      <c r="BG39" s="20">
        <f t="shared" si="94"/>
        <v>72.1072313764885</v>
      </c>
      <c r="BH39" s="43">
        <f t="shared" si="95"/>
        <v>42.023586877049624</v>
      </c>
      <c r="BI39" s="41" t="str">
        <f t="shared" si="96"/>
        <v>8775,78053207813+7926,72216846292i</v>
      </c>
      <c r="BJ39" s="20">
        <f t="shared" si="97"/>
        <v>81.456539253576864</v>
      </c>
      <c r="BK39" s="43">
        <f t="shared" si="98"/>
        <v>42.089919818694106</v>
      </c>
      <c r="BL39">
        <f t="shared" si="99"/>
        <v>72.1072313764885</v>
      </c>
      <c r="BM39" s="43">
        <f t="shared" si="100"/>
        <v>42.023586877049624</v>
      </c>
    </row>
    <row r="40" spans="1:65" x14ac:dyDescent="0.25">
      <c r="B40" s="17">
        <f>wp_lf/(2*PI())</f>
        <v>13.595642344538652</v>
      </c>
      <c r="C40" t="s">
        <v>65</v>
      </c>
      <c r="N40" s="9">
        <v>22</v>
      </c>
      <c r="O40" s="34">
        <f t="shared" si="62"/>
        <v>16.595869074375614</v>
      </c>
      <c r="P40" s="33" t="str">
        <f t="shared" si="50"/>
        <v>58,3492597405907</v>
      </c>
      <c r="Q40" s="4" t="str">
        <f t="shared" si="63"/>
        <v>1+1,22067561456868i</v>
      </c>
      <c r="R40" s="4">
        <f t="shared" si="64"/>
        <v>1.5779888960327395</v>
      </c>
      <c r="S40" s="4">
        <f t="shared" si="65"/>
        <v>0.88444617116908031</v>
      </c>
      <c r="T40" s="4" t="str">
        <f t="shared" si="51"/>
        <v>1+0,00312824762183979i</v>
      </c>
      <c r="U40" s="4">
        <f t="shared" si="66"/>
        <v>1.0000048929546212</v>
      </c>
      <c r="V40" s="4">
        <f t="shared" si="67"/>
        <v>3.1282374176256349E-3</v>
      </c>
      <c r="W40" t="str">
        <f t="shared" si="52"/>
        <v>1-0,000348669266184226i</v>
      </c>
      <c r="X40" s="4">
        <f t="shared" si="68"/>
        <v>1.0000000607851267</v>
      </c>
      <c r="Y40" s="4">
        <f t="shared" si="69"/>
        <v>-3.4866925205495624E-4</v>
      </c>
      <c r="Z40" t="str">
        <f t="shared" si="53"/>
        <v>0,999999998898308+0,0000589591841499401i</v>
      </c>
      <c r="AA40" s="4">
        <f t="shared" si="70"/>
        <v>1.0000000006364005</v>
      </c>
      <c r="AB40" s="4">
        <f t="shared" si="71"/>
        <v>5.8959184146577268E-5</v>
      </c>
      <c r="AC40" s="47" t="str">
        <f t="shared" si="72"/>
        <v>23,5108270350603-28,5403471294797i</v>
      </c>
      <c r="AD40" s="20">
        <f t="shared" si="73"/>
        <v>31.358671178124741</v>
      </c>
      <c r="AE40" s="43">
        <f t="shared" si="74"/>
        <v>-50.519153402152391</v>
      </c>
      <c r="AF40" t="str">
        <f t="shared" si="54"/>
        <v>171,020291553806</v>
      </c>
      <c r="AG40" t="str">
        <f t="shared" si="55"/>
        <v>1+1,21850733024382i</v>
      </c>
      <c r="AH40">
        <f t="shared" si="75"/>
        <v>1.576312187943087</v>
      </c>
      <c r="AI40">
        <f t="shared" si="76"/>
        <v>0.88357446502142745</v>
      </c>
      <c r="AJ40" t="str">
        <f t="shared" si="56"/>
        <v>1+0,00312824762183979i</v>
      </c>
      <c r="AK40">
        <f t="shared" si="77"/>
        <v>1.0000048929546212</v>
      </c>
      <c r="AL40">
        <f t="shared" si="78"/>
        <v>3.1282374176256349E-3</v>
      </c>
      <c r="AM40" t="str">
        <f t="shared" si="57"/>
        <v>1-0,000118748717407865i</v>
      </c>
      <c r="AN40">
        <f t="shared" si="79"/>
        <v>1.000000007050629</v>
      </c>
      <c r="AO40">
        <f t="shared" si="80"/>
        <v>-1.1874871684969624E-4</v>
      </c>
      <c r="AP40" s="41" t="str">
        <f t="shared" si="81"/>
        <v>69,0801104037005-83,6599355208947i</v>
      </c>
      <c r="AQ40">
        <f t="shared" si="82"/>
        <v>40.708150740297654</v>
      </c>
      <c r="AR40" s="43">
        <f t="shared" si="83"/>
        <v>-50.452656730210634</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2913,50288197433+2570,69206839405i</v>
      </c>
      <c r="BG40" s="20">
        <f t="shared" si="94"/>
        <v>71.7888941098565</v>
      </c>
      <c r="BH40" s="43">
        <f t="shared" si="95"/>
        <v>41.423159551828782</v>
      </c>
      <c r="BI40" s="41" t="str">
        <f t="shared" si="96"/>
        <v>8539,73078585421+7552,56756423129i</v>
      </c>
      <c r="BJ40" s="20">
        <f t="shared" si="97"/>
        <v>81.138373672029402</v>
      </c>
      <c r="BK40" s="43">
        <f t="shared" si="98"/>
        <v>41.489656223770552</v>
      </c>
      <c r="BL40">
        <f t="shared" si="99"/>
        <v>71.7888941098565</v>
      </c>
      <c r="BM40" s="43">
        <f t="shared" si="100"/>
        <v>41.423159551828782</v>
      </c>
    </row>
    <row r="41" spans="1:65" x14ac:dyDescent="0.25">
      <c r="B41" s="1"/>
      <c r="C41" t="s">
        <v>237</v>
      </c>
      <c r="E41" t="s">
        <v>236</v>
      </c>
      <c r="N41" s="9">
        <v>23</v>
      </c>
      <c r="O41" s="34">
        <f t="shared" si="62"/>
        <v>16.982436524617448</v>
      </c>
      <c r="P41" s="33" t="str">
        <f t="shared" si="50"/>
        <v>58,3492597405907</v>
      </c>
      <c r="Q41" s="4" t="str">
        <f t="shared" si="63"/>
        <v>1+1,24910880223612i</v>
      </c>
      <c r="R41" s="4">
        <f t="shared" si="64"/>
        <v>1.600085247673934</v>
      </c>
      <c r="S41" s="4">
        <f t="shared" si="65"/>
        <v>0.89570744883383902</v>
      </c>
      <c r="T41" s="4" t="str">
        <f t="shared" si="51"/>
        <v>1+0,00320111386954758i</v>
      </c>
      <c r="U41" s="4">
        <f t="shared" si="66"/>
        <v>1.0000051235518774</v>
      </c>
      <c r="V41" s="4">
        <f t="shared" si="67"/>
        <v>3.2011029355381439E-3</v>
      </c>
      <c r="W41" t="str">
        <f t="shared" si="52"/>
        <v>1-0,00035679081670999i</v>
      </c>
      <c r="X41" s="4">
        <f t="shared" si="68"/>
        <v>1.0000000636498414</v>
      </c>
      <c r="Y41" s="4">
        <f t="shared" si="69"/>
        <v>-3.5679080157020475E-4</v>
      </c>
      <c r="Z41" t="str">
        <f t="shared" si="53"/>
        <v>0,999999998846387+0,000060332519971224i</v>
      </c>
      <c r="AA41" s="4">
        <f t="shared" si="70"/>
        <v>1.0000000006663934</v>
      </c>
      <c r="AB41" s="4">
        <f t="shared" si="71"/>
        <v>6.0332519967620661E-5</v>
      </c>
      <c r="AC41" s="47" t="str">
        <f t="shared" si="72"/>
        <v>22,86953414231-28,4040926179099i</v>
      </c>
      <c r="AD41" s="20">
        <f t="shared" si="73"/>
        <v>31.237889639411346</v>
      </c>
      <c r="AE41" s="43">
        <f t="shared" si="74"/>
        <v>-51.16074621447634</v>
      </c>
      <c r="AF41" t="str">
        <f t="shared" si="54"/>
        <v>171,020291553806</v>
      </c>
      <c r="AG41" t="str">
        <f t="shared" si="55"/>
        <v>1+1,24689001208123i</v>
      </c>
      <c r="AH41">
        <f t="shared" si="75"/>
        <v>1.5983537475252247</v>
      </c>
      <c r="AI41">
        <f t="shared" si="76"/>
        <v>0.89483988735603148</v>
      </c>
      <c r="AJ41" t="str">
        <f t="shared" si="56"/>
        <v>1+0,00320111386954758i</v>
      </c>
      <c r="AK41">
        <f t="shared" si="77"/>
        <v>1.0000051235518774</v>
      </c>
      <c r="AL41">
        <f t="shared" si="78"/>
        <v>3.2011029355381439E-3</v>
      </c>
      <c r="AM41" t="str">
        <f t="shared" si="57"/>
        <v>1-0,000121514730365795i</v>
      </c>
      <c r="AN41">
        <f t="shared" si="79"/>
        <v>1.0000000073829147</v>
      </c>
      <c r="AO41">
        <f t="shared" si="80"/>
        <v>-1.215147297677064E-4</v>
      </c>
      <c r="AP41" s="41" t="str">
        <f t="shared" si="81"/>
        <v>67,19956573444-83,2637933878176i</v>
      </c>
      <c r="AQ41">
        <f t="shared" si="82"/>
        <v>40.587539343491493</v>
      </c>
      <c r="AR41" s="43">
        <f t="shared" si="83"/>
        <v>-51.094101478633689</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2833,58033180532+2448,19233351308i</v>
      </c>
      <c r="BG41" s="20">
        <f t="shared" si="94"/>
        <v>71.468354584358579</v>
      </c>
      <c r="BH41" s="43">
        <f t="shared" si="95"/>
        <v>40.82677154578473</v>
      </c>
      <c r="BI41" s="41" t="str">
        <f t="shared" si="96"/>
        <v>8305,79194453859+7193,03231038138i</v>
      </c>
      <c r="BJ41" s="20">
        <f t="shared" si="97"/>
        <v>80.818004288438715</v>
      </c>
      <c r="BK41" s="43">
        <f t="shared" si="98"/>
        <v>40.893416281627282</v>
      </c>
      <c r="BL41">
        <f t="shared" si="99"/>
        <v>71.468354584358579</v>
      </c>
      <c r="BM41" s="43">
        <f t="shared" si="100"/>
        <v>40.82677154578473</v>
      </c>
    </row>
    <row r="42" spans="1:65" x14ac:dyDescent="0.25">
      <c r="A42" t="s">
        <v>218</v>
      </c>
      <c r="B42" s="18">
        <f>((VOUT/IOUT)*((VIN_var/VOUT)^2))/(Lm)</f>
        <v>299065.42056074762</v>
      </c>
      <c r="C42" t="s">
        <v>216</v>
      </c>
      <c r="E42" t="s">
        <v>208</v>
      </c>
      <c r="N42" s="9">
        <v>24</v>
      </c>
      <c r="O42" s="34">
        <f t="shared" si="62"/>
        <v>17.378008287493756</v>
      </c>
      <c r="P42" s="33" t="str">
        <f t="shared" si="50"/>
        <v>58,3492597405907</v>
      </c>
      <c r="Q42" s="4" t="str">
        <f t="shared" si="63"/>
        <v>1+1,27820428392444i</v>
      </c>
      <c r="R42" s="4">
        <f t="shared" si="64"/>
        <v>1.6229005488454278</v>
      </c>
      <c r="S42" s="4">
        <f t="shared" si="65"/>
        <v>0.90691213277349225</v>
      </c>
      <c r="T42" s="4" t="str">
        <f t="shared" si="51"/>
        <v>1+0,00327567739020078i</v>
      </c>
      <c r="U42" s="4">
        <f t="shared" si="66"/>
        <v>1.0000053650167906</v>
      </c>
      <c r="V42" s="4">
        <f t="shared" si="67"/>
        <v>3.2756656742019799E-3</v>
      </c>
      <c r="W42" t="str">
        <f t="shared" si="52"/>
        <v>1-0,000365101542449461i</v>
      </c>
      <c r="X42" s="4">
        <f t="shared" si="68"/>
        <v>1.0000000666495659</v>
      </c>
      <c r="Y42" s="4">
        <f t="shared" si="69"/>
        <v>-3.6510152622688889E-4</v>
      </c>
      <c r="Z42" t="str">
        <f t="shared" si="53"/>
        <v>0,999999998792019+0,0000617378448931924i</v>
      </c>
      <c r="AA42" s="4">
        <f t="shared" si="70"/>
        <v>1.0000000006977996</v>
      </c>
      <c r="AB42" s="4">
        <f t="shared" si="71"/>
        <v>6.1737844889331358E-5</v>
      </c>
      <c r="AC42" s="47" t="str">
        <f t="shared" si="72"/>
        <v>22,2346704388234-28,25422342271i</v>
      </c>
      <c r="AD42" s="20">
        <f t="shared" si="73"/>
        <v>31.114916043202413</v>
      </c>
      <c r="AE42" s="43">
        <f t="shared" si="74"/>
        <v>-51.799011873396644</v>
      </c>
      <c r="AF42" t="str">
        <f t="shared" si="54"/>
        <v>171,020291553806</v>
      </c>
      <c r="AG42" t="str">
        <f t="shared" si="55"/>
        <v>1+1,27593381150759i</v>
      </c>
      <c r="AH42">
        <f t="shared" si="75"/>
        <v>1.6211129175194079</v>
      </c>
      <c r="AI42">
        <f t="shared" si="76"/>
        <v>0.90604913214782612</v>
      </c>
      <c r="AJ42" t="str">
        <f t="shared" si="56"/>
        <v>1+0,00327567739020078i</v>
      </c>
      <c r="AK42">
        <f t="shared" si="77"/>
        <v>1.0000053650167906</v>
      </c>
      <c r="AL42">
        <f t="shared" si="78"/>
        <v>3.2756656742019799E-3</v>
      </c>
      <c r="AM42" t="str">
        <f t="shared" si="57"/>
        <v>1-0,000124345172042204i</v>
      </c>
      <c r="AN42">
        <f t="shared" si="79"/>
        <v>1.0000000077308608</v>
      </c>
      <c r="AO42">
        <f t="shared" si="80"/>
        <v>-1.2434517140134054E-4</v>
      </c>
      <c r="AP42" s="41" t="str">
        <f t="shared" si="81"/>
        <v>65,3377290287605-82,8276758801841i</v>
      </c>
      <c r="AQ42">
        <f t="shared" si="82"/>
        <v>40.464734188782067</v>
      </c>
      <c r="AR42" s="43">
        <f t="shared" si="83"/>
        <v>-51.73223393885791</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2754,45903362027+2330,56433685843i</v>
      </c>
      <c r="BG42" s="20">
        <f t="shared" si="94"/>
        <v>71.145634392636651</v>
      </c>
      <c r="BH42" s="43">
        <f t="shared" si="95"/>
        <v>40.234760970956501</v>
      </c>
      <c r="BI42" s="41" t="str">
        <f t="shared" si="96"/>
        <v>8074,1803647856+6847,77575024727i</v>
      </c>
      <c r="BJ42" s="20">
        <f t="shared" si="97"/>
        <v>80.495452538216284</v>
      </c>
      <c r="BK42" s="43">
        <f t="shared" si="98"/>
        <v>40.301538905495228</v>
      </c>
      <c r="BL42">
        <f t="shared" si="99"/>
        <v>71.145634392636651</v>
      </c>
      <c r="BM42" s="43">
        <f t="shared" si="100"/>
        <v>40.234760970956501</v>
      </c>
    </row>
    <row r="43" spans="1:65" x14ac:dyDescent="0.25">
      <c r="B43" s="1">
        <f>wz_rhp/(2*PI())</f>
        <v>47597.739990099537</v>
      </c>
      <c r="C43" t="s">
        <v>65</v>
      </c>
      <c r="N43" s="9">
        <v>25</v>
      </c>
      <c r="O43" s="34">
        <f t="shared" si="62"/>
        <v>17.782794100389236</v>
      </c>
      <c r="P43" s="33" t="str">
        <f t="shared" si="50"/>
        <v>58,3492597405907</v>
      </c>
      <c r="Q43" s="4" t="str">
        <f t="shared" si="63"/>
        <v>1+1,30797748644311i</v>
      </c>
      <c r="R43" s="4">
        <f t="shared" si="64"/>
        <v>1.6464522783980216</v>
      </c>
      <c r="S43" s="4">
        <f t="shared" si="65"/>
        <v>0.91805491092899083</v>
      </c>
      <c r="T43" s="4" t="str">
        <f t="shared" si="51"/>
        <v>1+0,00335197771836495i</v>
      </c>
      <c r="U43" s="4">
        <f t="shared" si="66"/>
        <v>1.000005617861532</v>
      </c>
      <c r="V43" s="4">
        <f t="shared" si="67"/>
        <v>3.3519651644498649E-3</v>
      </c>
      <c r="W43" t="str">
        <f t="shared" si="52"/>
        <v>1-0,000373605849859426i</v>
      </c>
      <c r="X43" s="4">
        <f t="shared" si="68"/>
        <v>1.0000000697906632</v>
      </c>
      <c r="Y43" s="4">
        <f t="shared" si="69"/>
        <v>-3.7360583247662686E-4</v>
      </c>
      <c r="Z43" t="str">
        <f t="shared" si="53"/>
        <v>0,999999998735089+0,0000631759040377196i</v>
      </c>
      <c r="AA43" s="4">
        <f t="shared" si="70"/>
        <v>1.0000000007306864</v>
      </c>
      <c r="AB43" s="4">
        <f t="shared" si="71"/>
        <v>6.3175904033582373E-5</v>
      </c>
      <c r="AC43" s="47" t="str">
        <f t="shared" si="72"/>
        <v>21,6068022994357-28,0911114402484i</v>
      </c>
      <c r="AD43" s="20">
        <f t="shared" si="73"/>
        <v>30.989773460500164</v>
      </c>
      <c r="AE43" s="43">
        <f t="shared" si="74"/>
        <v>-52.433644050562428</v>
      </c>
      <c r="AF43" t="str">
        <f t="shared" si="54"/>
        <v>171,020291553806</v>
      </c>
      <c r="AG43" t="str">
        <f t="shared" si="55"/>
        <v>1+1,30565412792979i</v>
      </c>
      <c r="AH43">
        <f t="shared" si="75"/>
        <v>1.6446071572810634</v>
      </c>
      <c r="AI43">
        <f t="shared" si="76"/>
        <v>0.91719687601469047</v>
      </c>
      <c r="AJ43" t="str">
        <f t="shared" si="56"/>
        <v>1+0,00335197771836495i</v>
      </c>
      <c r="AK43">
        <f t="shared" si="77"/>
        <v>1.000005617861532</v>
      </c>
      <c r="AL43">
        <f t="shared" si="78"/>
        <v>3.3519651644498649E-3</v>
      </c>
      <c r="AM43" t="str">
        <f t="shared" si="57"/>
        <v>1-0,000127241543174731i</v>
      </c>
      <c r="AN43">
        <f t="shared" si="79"/>
        <v>1.0000000080952052</v>
      </c>
      <c r="AO43">
        <f t="shared" si="80"/>
        <v>-1.2724154248803341E-4</v>
      </c>
      <c r="AP43" s="41" t="str">
        <f t="shared" si="81"/>
        <v>63,4962658324801-82,3526662714398i</v>
      </c>
      <c r="AQ43">
        <f t="shared" si="82"/>
        <v>40.339758196626065</v>
      </c>
      <c r="AR43" s="43">
        <f t="shared" si="83"/>
        <v>-52.366746924591062</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2676,20957314006+2217,68945889227i</v>
      </c>
      <c r="BG43" s="20">
        <f t="shared" si="94"/>
        <v>70.820757141153734</v>
      </c>
      <c r="BH43" s="43">
        <f t="shared" si="95"/>
        <v>39.647458428657956</v>
      </c>
      <c r="BI43" s="41" t="str">
        <f t="shared" si="96"/>
        <v>7845,10323968413+6516,45129998596i</v>
      </c>
      <c r="BJ43" s="20">
        <f t="shared" si="97"/>
        <v>80.170741877279639</v>
      </c>
      <c r="BK43" s="43">
        <f t="shared" si="98"/>
        <v>39.714355554629314</v>
      </c>
      <c r="BL43">
        <f t="shared" si="99"/>
        <v>70.820757141153734</v>
      </c>
      <c r="BM43" s="43">
        <f t="shared" si="100"/>
        <v>39.647458428657956</v>
      </c>
    </row>
    <row r="44" spans="1:65" x14ac:dyDescent="0.25">
      <c r="B44" s="1"/>
      <c r="N44" s="9">
        <v>26</v>
      </c>
      <c r="O44" s="34">
        <f t="shared" si="62"/>
        <v>18.197008586099841</v>
      </c>
      <c r="P44" s="33" t="str">
        <f t="shared" si="50"/>
        <v>58,3492597405907</v>
      </c>
      <c r="Q44" s="4" t="str">
        <f t="shared" si="63"/>
        <v>1+1,33844419593823i</v>
      </c>
      <c r="R44" s="4">
        <f t="shared" si="64"/>
        <v>1.670758170903478</v>
      </c>
      <c r="S44" s="4">
        <f t="shared" si="65"/>
        <v>0.92913062382996392</v>
      </c>
      <c r="T44" s="4" t="str">
        <f t="shared" si="51"/>
        <v>1+0,00343005530948409i</v>
      </c>
      <c r="U44" s="4">
        <f t="shared" si="66"/>
        <v>1.0000058826224103</v>
      </c>
      <c r="V44" s="4">
        <f t="shared" si="67"/>
        <v>3.4300418577259935E-3</v>
      </c>
      <c r="W44" t="str">
        <f t="shared" si="52"/>
        <v>1-0,000382308248036247i</v>
      </c>
      <c r="X44" s="4">
        <f t="shared" si="68"/>
        <v>1.0000000730797955</v>
      </c>
      <c r="Y44" s="4">
        <f t="shared" si="69"/>
        <v>-3.823082294102422E-4</v>
      </c>
      <c r="Z44" t="str">
        <f t="shared" si="53"/>
        <v>0,999999998675476+0,0000646474598828i</v>
      </c>
      <c r="AA44" s="4">
        <f t="shared" si="70"/>
        <v>1.0000000007651229</v>
      </c>
      <c r="AB44" s="4">
        <f t="shared" si="71"/>
        <v>6.464745987836688E-5</v>
      </c>
      <c r="AC44" s="47" t="str">
        <f t="shared" si="72"/>
        <v>20,9864690316483-27,9151560206117i</v>
      </c>
      <c r="AD44" s="20">
        <f t="shared" si="73"/>
        <v>30.862486862171131</v>
      </c>
      <c r="AE44" s="43">
        <f t="shared" si="74"/>
        <v>-53.064345114438879</v>
      </c>
      <c r="AF44" t="str">
        <f t="shared" si="54"/>
        <v>171,020291553806</v>
      </c>
      <c r="AG44" t="str">
        <f t="shared" si="55"/>
        <v>1+1,33606671945299i</v>
      </c>
      <c r="AH44">
        <f t="shared" si="75"/>
        <v>1.6688541814160622</v>
      </c>
      <c r="AI44">
        <f t="shared" si="76"/>
        <v>0.92827794732214586</v>
      </c>
      <c r="AJ44" t="str">
        <f t="shared" si="56"/>
        <v>1+0,00343005530948409i</v>
      </c>
      <c r="AK44">
        <f t="shared" si="77"/>
        <v>1.0000058826224103</v>
      </c>
      <c r="AL44">
        <f t="shared" si="78"/>
        <v>3.4300418577259935E-3</v>
      </c>
      <c r="AM44" t="str">
        <f t="shared" si="57"/>
        <v>1-0,000130205379457692i</v>
      </c>
      <c r="AN44">
        <f t="shared" si="79"/>
        <v>1.0000000084767204</v>
      </c>
      <c r="AO44">
        <f t="shared" si="80"/>
        <v>-1.302053787218823E-4</v>
      </c>
      <c r="AP44" s="41" t="str">
        <f t="shared" si="81"/>
        <v>61,6767627580552-81,8399287875182i</v>
      </c>
      <c r="AQ44">
        <f t="shared" si="82"/>
        <v>40.212636194504867</v>
      </c>
      <c r="AR44" s="43">
        <f t="shared" si="83"/>
        <v>-52.99734189329606</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2598,89916275934+2109,44730369224i</v>
      </c>
      <c r="BG44" s="20">
        <f t="shared" si="94"/>
        <v>70.49374836133876</v>
      </c>
      <c r="BH44" s="43">
        <f t="shared" si="95"/>
        <v>39.065186375146546</v>
      </c>
      <c r="BI44" s="41" t="str">
        <f t="shared" si="96"/>
        <v>7618,75794305146+6198,7071270378i</v>
      </c>
      <c r="BJ44" s="20">
        <f t="shared" si="97"/>
        <v>79.843897693672503</v>
      </c>
      <c r="BK44" s="43">
        <f t="shared" si="98"/>
        <v>39.132189596289358</v>
      </c>
      <c r="BL44">
        <f t="shared" si="99"/>
        <v>70.49374836133876</v>
      </c>
      <c r="BM44" s="43">
        <f t="shared" si="100"/>
        <v>39.065186375146546</v>
      </c>
    </row>
    <row r="45" spans="1:65" x14ac:dyDescent="0.25">
      <c r="A45" t="s">
        <v>219</v>
      </c>
      <c r="B45" s="18">
        <f>1/(Cout*Resr)</f>
        <v>33333.333333333336</v>
      </c>
      <c r="C45" t="s">
        <v>216</v>
      </c>
      <c r="E45" t="s">
        <v>209</v>
      </c>
      <c r="N45" s="9">
        <v>27</v>
      </c>
      <c r="O45" s="34">
        <f t="shared" si="62"/>
        <v>18.62087136662868</v>
      </c>
      <c r="P45" s="33" t="str">
        <f t="shared" si="50"/>
        <v>58,3492597405907</v>
      </c>
      <c r="Q45" s="4" t="str">
        <f t="shared" si="63"/>
        <v>1+1,36962056626244i</v>
      </c>
      <c r="R45" s="4">
        <f t="shared" si="64"/>
        <v>1.6958362230855453</v>
      </c>
      <c r="S45" s="4">
        <f t="shared" si="65"/>
        <v>0.94013427500272084</v>
      </c>
      <c r="T45" s="4" t="str">
        <f t="shared" si="51"/>
        <v>1+0,00350995156133046i</v>
      </c>
      <c r="U45" s="4">
        <f t="shared" si="66"/>
        <v>1.0000061598610095</v>
      </c>
      <c r="V45" s="4">
        <f t="shared" si="67"/>
        <v>3.5099371475167656E-3</v>
      </c>
      <c r="W45" t="str">
        <f t="shared" si="52"/>
        <v>1-0,000391213351106624i</v>
      </c>
      <c r="X45" s="4">
        <f t="shared" si="68"/>
        <v>1.0000000765239401</v>
      </c>
      <c r="Y45" s="4">
        <f t="shared" si="69"/>
        <v>-3.9121333114850034E-4</v>
      </c>
      <c r="Z45" t="str">
        <f t="shared" si="53"/>
        <v>0,999999998613053+0,0000661532926668203i</v>
      </c>
      <c r="AA45" s="4">
        <f t="shared" si="70"/>
        <v>1.000000000801182</v>
      </c>
      <c r="AB45" s="4">
        <f t="shared" si="71"/>
        <v>6.6153292662070117E-5</v>
      </c>
      <c r="AC45" s="47" t="str">
        <f t="shared" si="72"/>
        <v>20,3741813075602-27,7267816751977i</v>
      </c>
      <c r="AD45" s="20">
        <f t="shared" si="73"/>
        <v>30.733083023216739</v>
      </c>
      <c r="AE45" s="43">
        <f t="shared" si="74"/>
        <v>-53.690826725573096</v>
      </c>
      <c r="AF45" t="str">
        <f t="shared" si="54"/>
        <v>171,020291553806</v>
      </c>
      <c r="AG45" t="str">
        <f t="shared" si="55"/>
        <v>1+1,36718771123578i</v>
      </c>
      <c r="AH45">
        <f t="shared" si="75"/>
        <v>1.693871966163361</v>
      </c>
      <c r="AI45">
        <f t="shared" si="76"/>
        <v>0.93928733666128594</v>
      </c>
      <c r="AJ45" t="str">
        <f t="shared" si="56"/>
        <v>1+0,00350995156133046i</v>
      </c>
      <c r="AK45">
        <f t="shared" si="77"/>
        <v>1.0000061598610095</v>
      </c>
      <c r="AL45">
        <f t="shared" si="78"/>
        <v>3.5099371475167656E-3</v>
      </c>
      <c r="AM45" t="str">
        <f t="shared" si="57"/>
        <v>1-0,000133238252356312i</v>
      </c>
      <c r="AN45">
        <f t="shared" si="79"/>
        <v>1.000000008876216</v>
      </c>
      <c r="AO45">
        <f t="shared" si="80"/>
        <v>-1.3323825156787768E-4</v>
      </c>
      <c r="AP45" s="41" t="str">
        <f t="shared" si="81"/>
        <v>59,8807228403744-81,2907019126812i</v>
      </c>
      <c r="AQ45">
        <f t="shared" si="82"/>
        <v>40.083394821612465</v>
      </c>
      <c r="AR45" s="43">
        <f t="shared" si="83"/>
        <v>-53.623729545351004</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2522,591446122+2005,7159472013i</v>
      </c>
      <c r="BG45" s="20">
        <f t="shared" si="94"/>
        <v>70.164635415026737</v>
      </c>
      <c r="BH45" s="43">
        <f t="shared" si="95"/>
        <v>38.488258538239968</v>
      </c>
      <c r="BI45" s="41" t="str">
        <f t="shared" si="96"/>
        <v>7395,33145169603+5894,18687312038i</v>
      </c>
      <c r="BJ45" s="20">
        <f t="shared" si="97"/>
        <v>79.514947213422445</v>
      </c>
      <c r="BK45" s="43">
        <f t="shared" si="98"/>
        <v>38.55535571846206</v>
      </c>
      <c r="BL45">
        <f t="shared" si="99"/>
        <v>70.164635415026737</v>
      </c>
      <c r="BM45" s="43">
        <f t="shared" si="100"/>
        <v>38.488258538239968</v>
      </c>
    </row>
    <row r="46" spans="1:65" x14ac:dyDescent="0.25">
      <c r="B46" s="18">
        <f>wz_esr/(2*PI())</f>
        <v>5305.1647697298449</v>
      </c>
      <c r="C46" t="s">
        <v>65</v>
      </c>
      <c r="N46" s="9">
        <v>28</v>
      </c>
      <c r="O46" s="34">
        <f t="shared" si="62"/>
        <v>19.054607179632477</v>
      </c>
      <c r="P46" s="33" t="str">
        <f t="shared" si="50"/>
        <v>58,3492597405907</v>
      </c>
      <c r="Q46" s="4" t="str">
        <f t="shared" si="63"/>
        <v>1+1,40152312753995i</v>
      </c>
      <c r="R46" s="4">
        <f t="shared" si="64"/>
        <v>1.72170470087915</v>
      </c>
      <c r="S46" s="4">
        <f t="shared" si="65"/>
        <v>0.95106104045309647</v>
      </c>
      <c r="T46" s="4" t="str">
        <f t="shared" si="51"/>
        <v>1+0,00359170883595435i</v>
      </c>
      <c r="U46" s="4">
        <f t="shared" si="66"/>
        <v>1.0000064501653789</v>
      </c>
      <c r="V46" s="4">
        <f t="shared" si="67"/>
        <v>3.5916933912800947E-3</v>
      </c>
      <c r="W46" t="str">
        <f t="shared" si="52"/>
        <v>1-0,000400325880674078i</v>
      </c>
      <c r="X46" s="4">
        <f t="shared" si="68"/>
        <v>1.0000000801304023</v>
      </c>
      <c r="Y46" s="4">
        <f t="shared" si="69"/>
        <v>-4.003258592885633E-4</v>
      </c>
      <c r="Z46" t="str">
        <f t="shared" si="53"/>
        <v>0,999999998547688+0,000067694200802255i</v>
      </c>
      <c r="AA46" s="4">
        <f t="shared" si="70"/>
        <v>1.0000000008389403</v>
      </c>
      <c r="AB46" s="4">
        <f t="shared" si="71"/>
        <v>6.7694200797165102E-5</v>
      </c>
      <c r="AC46" s="47" t="str">
        <f t="shared" si="72"/>
        <v>19,7704198169272-27,5264356943694i</v>
      </c>
      <c r="AD46" s="20">
        <f t="shared" si="73"/>
        <v>30.601590422034821</v>
      </c>
      <c r="AE46" s="43">
        <f t="shared" si="74"/>
        <v>-54.31281037882821</v>
      </c>
      <c r="AF46" t="str">
        <f t="shared" si="54"/>
        <v>171,020291553806</v>
      </c>
      <c r="AG46" t="str">
        <f t="shared" si="55"/>
        <v>1+1,39903360403994i</v>
      </c>
      <c r="AH46">
        <f t="shared" si="75"/>
        <v>1.7196787564056795</v>
      </c>
      <c r="AI46">
        <f t="shared" si="76"/>
        <v>0.95022020640426008</v>
      </c>
      <c r="AJ46" t="str">
        <f t="shared" si="56"/>
        <v>1+0,00359170883595435i</v>
      </c>
      <c r="AK46">
        <f t="shared" si="77"/>
        <v>1.0000064501653789</v>
      </c>
      <c r="AL46">
        <f t="shared" si="78"/>
        <v>3.5916933912800947E-3</v>
      </c>
      <c r="AM46" t="str">
        <f t="shared" si="57"/>
        <v>1-0,000136341769939949i</v>
      </c>
      <c r="AN46">
        <f t="shared" si="79"/>
        <v>1.0000000092945391</v>
      </c>
      <c r="AO46">
        <f t="shared" si="80"/>
        <v>-1.363417690951264E-4</v>
      </c>
      <c r="AP46" s="41" t="str">
        <f t="shared" si="81"/>
        <v>58,1095615393286-80,7062914264924i</v>
      </c>
      <c r="AQ46">
        <f t="shared" si="82"/>
        <v>39.952062428476872</v>
      </c>
      <c r="AR46" s="43">
        <f t="shared" si="83"/>
        <v>-54.245630370329181</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2447,34633025584+1906,37219753827i</v>
      </c>
      <c r="BG46" s="20">
        <f t="shared" si="94"/>
        <v>69.833447394944628</v>
      </c>
      <c r="BH46" s="43">
        <f t="shared" si="95"/>
        <v>37.916979387172226</v>
      </c>
      <c r="BI46" s="41" t="str">
        <f t="shared" si="96"/>
        <v>7174,99984813927+5602,53041316865i</v>
      </c>
      <c r="BJ46" s="20">
        <f t="shared" si="97"/>
        <v>79.18391940138666</v>
      </c>
      <c r="BK46" s="43">
        <f t="shared" si="98"/>
        <v>37.984159395671298</v>
      </c>
      <c r="BL46">
        <f t="shared" si="99"/>
        <v>69.833447394944628</v>
      </c>
      <c r="BM46" s="43">
        <f t="shared" si="100"/>
        <v>37.916979387172226</v>
      </c>
    </row>
    <row r="47" spans="1:65" x14ac:dyDescent="0.25">
      <c r="B47" s="1"/>
      <c r="N47" s="9">
        <v>29</v>
      </c>
      <c r="O47" s="34">
        <f t="shared" si="62"/>
        <v>19.498445997580465</v>
      </c>
      <c r="P47" s="33" t="str">
        <f t="shared" si="50"/>
        <v>58,3492597405907</v>
      </c>
      <c r="Q47" s="4" t="str">
        <f t="shared" si="63"/>
        <v>1+1,43416879493104i</v>
      </c>
      <c r="R47" s="4">
        <f t="shared" si="64"/>
        <v>1.7483821471159993</v>
      </c>
      <c r="S47" s="4">
        <f t="shared" si="65"/>
        <v>0.96190627719315747</v>
      </c>
      <c r="T47" s="4" t="str">
        <f t="shared" si="51"/>
        <v>1+0,00367537048214496i</v>
      </c>
      <c r="U47" s="4">
        <f t="shared" si="66"/>
        <v>1.0000067541512812</v>
      </c>
      <c r="V47" s="4">
        <f t="shared" si="67"/>
        <v>3.6753539328843693E-3</v>
      </c>
      <c r="W47" t="str">
        <f t="shared" si="52"/>
        <v>1-0,000409650668322406i</v>
      </c>
      <c r="X47" s="4">
        <f t="shared" si="68"/>
        <v>1.0000000839068315</v>
      </c>
      <c r="Y47" s="4">
        <f t="shared" si="69"/>
        <v>-4.0965064540741426E-4</v>
      </c>
      <c r="Z47" t="str">
        <f t="shared" si="53"/>
        <v>0,999999998479242+0,0000692710012989939i</v>
      </c>
      <c r="AA47" s="4">
        <f t="shared" si="70"/>
        <v>1.0000000008784777</v>
      </c>
      <c r="AB47" s="4">
        <f t="shared" si="71"/>
        <v>6.9271001293540031E-5</v>
      </c>
      <c r="AC47" s="47" t="str">
        <f t="shared" si="72"/>
        <v>19,1756341451873-27,3145856987355i</v>
      </c>
      <c r="AD47" s="20">
        <f t="shared" si="73"/>
        <v>30.468039135440304</v>
      </c>
      <c r="AE47" s="43">
        <f t="shared" si="74"/>
        <v>-54.930027890811445</v>
      </c>
      <c r="AF47" t="str">
        <f t="shared" si="54"/>
        <v>171,020291553806</v>
      </c>
      <c r="AG47" t="str">
        <f t="shared" si="55"/>
        <v>1+1,43162128297936i</v>
      </c>
      <c r="AH47">
        <f t="shared" si="75"/>
        <v>1.7462930733068456</v>
      </c>
      <c r="AI47">
        <f t="shared" si="76"/>
        <v>0.96107189930568848</v>
      </c>
      <c r="AJ47" t="str">
        <f t="shared" si="56"/>
        <v>1+0,00367537048214496i</v>
      </c>
      <c r="AK47">
        <f t="shared" si="77"/>
        <v>1.0000067541512812</v>
      </c>
      <c r="AL47">
        <f t="shared" si="78"/>
        <v>3.6753539328843693E-3</v>
      </c>
      <c r="AM47" t="str">
        <f t="shared" si="57"/>
        <v>1-0,000139517577734705i</v>
      </c>
      <c r="AN47">
        <f t="shared" si="79"/>
        <v>1.0000000097325772</v>
      </c>
      <c r="AO47">
        <f t="shared" si="80"/>
        <v>-1.3951757682946126E-4</v>
      </c>
      <c r="AP47" s="41" t="str">
        <f t="shared" si="81"/>
        <v>56,36460340101-80,0880632409731i</v>
      </c>
      <c r="AQ47">
        <f t="shared" si="82"/>
        <v>39.818668972280832</v>
      </c>
      <c r="AR47" s="43">
        <f t="shared" si="83"/>
        <v>-54.862775138587111</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2373,21984574411+1811,2918644133i</v>
      </c>
      <c r="BG47" s="20">
        <f t="shared" si="94"/>
        <v>69.500215021012096</v>
      </c>
      <c r="BH47" s="43">
        <f t="shared" si="95"/>
        <v>37.351643657464251</v>
      </c>
      <c r="BI47" s="41" t="str">
        <f t="shared" si="96"/>
        <v>6957,92790527011+5323,37464157284i</v>
      </c>
      <c r="BJ47" s="20">
        <f t="shared" si="97"/>
        <v>78.850844857852636</v>
      </c>
      <c r="BK47" s="43">
        <f t="shared" si="98"/>
        <v>37.418896409688585</v>
      </c>
      <c r="BL47">
        <f t="shared" si="99"/>
        <v>69.500215021012096</v>
      </c>
      <c r="BM47" s="43">
        <f t="shared" si="100"/>
        <v>37.351643657464251</v>
      </c>
    </row>
    <row r="48" spans="1:65" x14ac:dyDescent="0.25">
      <c r="A48" t="s">
        <v>212</v>
      </c>
      <c r="B48" s="1">
        <f>(Vsl*Fsw)</f>
        <v>45000</v>
      </c>
      <c r="C48" t="s">
        <v>150</v>
      </c>
      <c r="E48" t="s">
        <v>213</v>
      </c>
      <c r="N48" s="9">
        <v>30</v>
      </c>
      <c r="O48" s="34">
        <f t="shared" si="62"/>
        <v>19.952623149688804</v>
      </c>
      <c r="P48" s="33" t="str">
        <f t="shared" si="50"/>
        <v>58,3492597405907</v>
      </c>
      <c r="Q48" s="4" t="str">
        <f t="shared" si="63"/>
        <v>1+1,46757487760067i</v>
      </c>
      <c r="R48" s="4">
        <f t="shared" si="64"/>
        <v>1.7758873898320866</v>
      </c>
      <c r="S48" s="4">
        <f t="shared" si="65"/>
        <v>0.97266553079014806</v>
      </c>
      <c r="T48" s="4" t="str">
        <f t="shared" si="51"/>
        <v>1+0,00376098085841448i</v>
      </c>
      <c r="U48" s="4">
        <f t="shared" si="66"/>
        <v>1.0000070724634988</v>
      </c>
      <c r="V48" s="4">
        <f t="shared" si="67"/>
        <v>3.760963125569043E-3</v>
      </c>
      <c r="W48" t="str">
        <f t="shared" si="52"/>
        <v>1-0,000419192658177447i</v>
      </c>
      <c r="X48" s="4">
        <f t="shared" si="68"/>
        <v>1.0000000878612385</v>
      </c>
      <c r="Y48" s="4">
        <f t="shared" si="69"/>
        <v>-4.1919263362359108E-4</v>
      </c>
      <c r="Z48" t="str">
        <f t="shared" si="53"/>
        <v>0,999999998407571+0,0000708845301975316i</v>
      </c>
      <c r="AA48" s="4">
        <f t="shared" si="70"/>
        <v>1.0000000009198793</v>
      </c>
      <c r="AB48" s="4">
        <f t="shared" si="71"/>
        <v>7.0884530191687653E-5</v>
      </c>
      <c r="AC48" s="47" t="str">
        <f t="shared" si="72"/>
        <v>18,590241877579-27,0917171474077i</v>
      </c>
      <c r="AD48" s="20">
        <f t="shared" si="73"/>
        <v>30.332460730221285</v>
      </c>
      <c r="AE48" s="43">
        <f t="shared" si="74"/>
        <v>-55.542221831250416</v>
      </c>
      <c r="AF48" t="str">
        <f t="shared" si="54"/>
        <v>171,020291553806</v>
      </c>
      <c r="AG48" t="str">
        <f t="shared" si="55"/>
        <v>1+1,46496802647276i</v>
      </c>
      <c r="AH48">
        <f t="shared" si="75"/>
        <v>1.7737337225715402</v>
      </c>
      <c r="AI48">
        <f t="shared" si="76"/>
        <v>0.97183794612767704</v>
      </c>
      <c r="AJ48" t="str">
        <f t="shared" si="56"/>
        <v>1+0,00376098085841448i</v>
      </c>
      <c r="AK48">
        <f t="shared" si="77"/>
        <v>1.0000070724634988</v>
      </c>
      <c r="AL48">
        <f t="shared" si="78"/>
        <v>3.760963125569043E-3</v>
      </c>
      <c r="AM48" t="str">
        <f t="shared" si="57"/>
        <v>1-0,000142767359595909i</v>
      </c>
      <c r="AN48">
        <f t="shared" si="79"/>
        <v>1.0000000101912594</v>
      </c>
      <c r="AO48">
        <f t="shared" si="80"/>
        <v>-1.4276735862592287E-4</v>
      </c>
      <c r="AP48" s="41" t="str">
        <f t="shared" si="81"/>
        <v>54,6470793814328-79,437436106446i</v>
      </c>
      <c r="AQ48">
        <f t="shared" si="82"/>
        <v>39.683245908656943</v>
      </c>
      <c r="AR48" s="43">
        <f t="shared" si="83"/>
        <v>-55.474905336880219</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2300,26403507412+1720,35003471982i</v>
      </c>
      <c r="BG48" s="20">
        <f t="shared" si="94"/>
        <v>69.164970533237224</v>
      </c>
      <c r="BH48" s="43">
        <f t="shared" si="95"/>
        <v>36.792535932052871</v>
      </c>
      <c r="BI48" s="41" t="str">
        <f t="shared" si="96"/>
        <v>6744,26875341761+5056,35427713759i</v>
      </c>
      <c r="BJ48" s="20">
        <f t="shared" si="97"/>
        <v>78.515755711672895</v>
      </c>
      <c r="BK48" s="43">
        <f t="shared" si="98"/>
        <v>36.85985242642316</v>
      </c>
      <c r="BL48">
        <f t="shared" si="99"/>
        <v>69.164970533237224</v>
      </c>
      <c r="BM48" s="43">
        <f t="shared" si="100"/>
        <v>36.792535932052871</v>
      </c>
    </row>
    <row r="49" spans="1:65" x14ac:dyDescent="0.25">
      <c r="A49" t="s">
        <v>215</v>
      </c>
      <c r="B49" s="1">
        <f>(R_cs*VIN_var)/Lm</f>
        <v>12000.000000000002</v>
      </c>
      <c r="C49" t="s">
        <v>150</v>
      </c>
      <c r="E49" t="s">
        <v>214</v>
      </c>
      <c r="J49">
        <f>(0.5-(1-(VIN_var/VOUT)))</f>
        <v>-0.27570093457943923</v>
      </c>
      <c r="N49" s="9">
        <v>31</v>
      </c>
      <c r="O49" s="34">
        <f t="shared" si="62"/>
        <v>20.4173794466953</v>
      </c>
      <c r="P49" s="33" t="str">
        <f t="shared" si="50"/>
        <v>58,3492597405907</v>
      </c>
      <c r="Q49" s="4" t="str">
        <f t="shared" si="63"/>
        <v>1+1,50175908789605i</v>
      </c>
      <c r="R49" s="4">
        <f t="shared" si="64"/>
        <v>1.8042395511900231</v>
      </c>
      <c r="S49" s="4">
        <f t="shared" si="65"/>
        <v>0.98333454192522518</v>
      </c>
      <c r="T49" s="4" t="str">
        <f t="shared" si="51"/>
        <v>1+0,00384858535651758i</v>
      </c>
      <c r="U49" s="4">
        <f t="shared" si="66"/>
        <v>1.0000074057772004</v>
      </c>
      <c r="V49" s="4">
        <f t="shared" si="67"/>
        <v>3.8485663554389577E-3</v>
      </c>
      <c r="W49" t="str">
        <f t="shared" si="52"/>
        <v>1-0,000428956909528521i</v>
      </c>
      <c r="X49" s="4">
        <f t="shared" si="68"/>
        <v>1.0000000920020109</v>
      </c>
      <c r="Y49" s="4">
        <f t="shared" si="69"/>
        <v>-4.2895688321859053E-4</v>
      </c>
      <c r="Z49" t="str">
        <f t="shared" si="53"/>
        <v>0,999999998332523+0,0000725356430122474i</v>
      </c>
      <c r="AA49" s="4">
        <f t="shared" si="70"/>
        <v>1.0000000009632326</v>
      </c>
      <c r="AB49" s="4">
        <f t="shared" si="71"/>
        <v>7.2535643005985448E-5</v>
      </c>
      <c r="AC49" s="47" t="str">
        <f t="shared" si="72"/>
        <v>18,014627927867-26,8583308260412i</v>
      </c>
      <c r="AD49" s="20">
        <f t="shared" si="73"/>
        <v>30.194888152003657</v>
      </c>
      <c r="AE49" s="43">
        <f t="shared" si="74"/>
        <v>-56.149145897612755</v>
      </c>
      <c r="AF49" t="str">
        <f t="shared" si="54"/>
        <v>171,020291553806</v>
      </c>
      <c r="AG49" t="str">
        <f t="shared" si="55"/>
        <v>1+1,49909151540494i</v>
      </c>
      <c r="AH49">
        <f t="shared" si="75"/>
        <v>1.8020198033204515</v>
      </c>
      <c r="AI49">
        <f t="shared" si="76"/>
        <v>0.98251407227524368</v>
      </c>
      <c r="AJ49" t="str">
        <f t="shared" si="56"/>
        <v>1+0,00384858535651758i</v>
      </c>
      <c r="AK49">
        <f t="shared" si="77"/>
        <v>1.0000074057772004</v>
      </c>
      <c r="AL49">
        <f t="shared" si="78"/>
        <v>3.8485663554389577E-3</v>
      </c>
      <c r="AM49" t="str">
        <f t="shared" si="57"/>
        <v>1-0,00014609283860092i</v>
      </c>
      <c r="AN49">
        <f t="shared" si="79"/>
        <v>1.0000000106715587</v>
      </c>
      <c r="AO49">
        <f t="shared" si="80"/>
        <v>-1.4609283756156113E-4</v>
      </c>
      <c r="AP49" s="41" t="str">
        <f t="shared" si="81"/>
        <v>52,9581248290292-78,7558742530635i</v>
      </c>
      <c r="AQ49">
        <f t="shared" si="82"/>
        <v>39.545826080733185</v>
      </c>
      <c r="AR49" s="43">
        <f t="shared" si="83"/>
        <v>-56.081773547249668</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2228,52686897824+1633,42135144078i</v>
      </c>
      <c r="BG49" s="20">
        <f t="shared" si="94"/>
        <v>68.8277475819812</v>
      </c>
      <c r="BH49" s="43">
        <f t="shared" si="95"/>
        <v>36.239930279385035</v>
      </c>
      <c r="BI49" s="41" t="str">
        <f t="shared" si="96"/>
        <v>6534,16362937402+4801,10267837396i</v>
      </c>
      <c r="BJ49" s="20">
        <f t="shared" si="97"/>
        <v>78.178685510710721</v>
      </c>
      <c r="BK49" s="43">
        <f t="shared" si="98"/>
        <v>36.307302629748179</v>
      </c>
      <c r="BL49">
        <f t="shared" si="99"/>
        <v>68.8277475819812</v>
      </c>
      <c r="BM49" s="43">
        <f t="shared" si="100"/>
        <v>36.239930279385035</v>
      </c>
    </row>
    <row r="50" spans="1:65" x14ac:dyDescent="0.25">
      <c r="B50" s="1"/>
      <c r="J50">
        <f>Lm*Fsw</f>
        <v>1.5</v>
      </c>
      <c r="N50" s="9">
        <v>32</v>
      </c>
      <c r="O50" s="34">
        <f t="shared" si="62"/>
        <v>20.8929613085404</v>
      </c>
      <c r="P50" s="33" t="str">
        <f t="shared" si="50"/>
        <v>58,3492597405907</v>
      </c>
      <c r="Q50" s="4" t="str">
        <f t="shared" si="63"/>
        <v>1+1,53673955073797i</v>
      </c>
      <c r="R50" s="4">
        <f t="shared" si="64"/>
        <v>1.8334580570065786</v>
      </c>
      <c r="S50" s="4">
        <f t="shared" si="65"/>
        <v>0.99390925195834012</v>
      </c>
      <c r="T50" s="4" t="str">
        <f t="shared" si="51"/>
        <v>1+0,00393823042551879i</v>
      </c>
      <c r="U50" s="4">
        <f t="shared" si="66"/>
        <v>1.0000077547993738</v>
      </c>
      <c r="V50" s="4">
        <f t="shared" si="67"/>
        <v>3.9382100655047537E-3</v>
      </c>
      <c r="W50" t="str">
        <f t="shared" si="52"/>
        <v>1-0,000438948599510948i</v>
      </c>
      <c r="X50" s="4">
        <f t="shared" si="68"/>
        <v>1.0000000963379319</v>
      </c>
      <c r="Y50" s="4">
        <f t="shared" si="69"/>
        <v>-4.3894857131934967E-4</v>
      </c>
      <c r="Z50" t="str">
        <f t="shared" si="53"/>
        <v>0,999999998253937+0,0000742252151850116i</v>
      </c>
      <c r="AA50" s="4">
        <f t="shared" si="70"/>
        <v>1.0000000010086281</v>
      </c>
      <c r="AB50" s="4">
        <f t="shared" si="71"/>
        <v>7.4225215178301801E-5</v>
      </c>
      <c r="AC50" s="47" t="str">
        <f t="shared" si="72"/>
        <v>17,4491440877624-26,6149403366255i</v>
      </c>
      <c r="AD50" s="20">
        <f t="shared" si="73"/>
        <v>30.055355612191153</v>
      </c>
      <c r="AE50" s="43">
        <f t="shared" si="74"/>
        <v>-56.750565232751327</v>
      </c>
      <c r="AF50" t="str">
        <f t="shared" si="54"/>
        <v>171,020291553806</v>
      </c>
      <c r="AG50" t="str">
        <f t="shared" si="55"/>
        <v>1+1,53400984250142i</v>
      </c>
      <c r="AH50">
        <f t="shared" si="75"/>
        <v>1.8311707175714751</v>
      </c>
      <c r="AI50">
        <f t="shared" si="76"/>
        <v>0.99309620343786686</v>
      </c>
      <c r="AJ50" t="str">
        <f t="shared" si="56"/>
        <v>1+0,00393823042551879i</v>
      </c>
      <c r="AK50">
        <f t="shared" si="77"/>
        <v>1.0000077547993738</v>
      </c>
      <c r="AL50">
        <f t="shared" si="78"/>
        <v>3.9382100655047537E-3</v>
      </c>
      <c r="AM50" t="str">
        <f t="shared" si="57"/>
        <v>1-0,000149495777962725i</v>
      </c>
      <c r="AN50">
        <f t="shared" si="79"/>
        <v>1.0000000111744938</v>
      </c>
      <c r="AO50">
        <f t="shared" si="80"/>
        <v>-1.4949577684903191E-4</v>
      </c>
      <c r="AP50" s="41" t="str">
        <f t="shared" si="81"/>
        <v>51,298778114957-78,0448800325955i</v>
      </c>
      <c r="AQ50">
        <f t="shared" si="82"/>
        <v>39.406443606194351</v>
      </c>
      <c r="AR50" s="43">
        <f t="shared" si="83"/>
        <v>-56.683143768934308</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2158,05219027944+1550,38029311458i</v>
      </c>
      <c r="BG50" s="20">
        <f t="shared" si="94"/>
        <v>68.488581116363633</v>
      </c>
      <c r="BH50" s="43">
        <f t="shared" si="95"/>
        <v>35.69408994869093</v>
      </c>
      <c r="BI50" s="41" t="str">
        <f t="shared" ref="BI50:BI113" si="101">IMPRODUCT(AP50,BC50)</f>
        <v>6327,74170600597+4557,25266103703i</v>
      </c>
      <c r="BJ50" s="20">
        <f t="shared" si="97"/>
        <v>77.839669110366842</v>
      </c>
      <c r="BK50" s="43">
        <f t="shared" ref="BK50:BK113" si="102">(180/PI())*IMARGUMENT(BI50)</f>
        <v>35.761511412507978</v>
      </c>
      <c r="BL50">
        <f t="shared" si="99"/>
        <v>68.488581116363633</v>
      </c>
      <c r="BM50" s="43">
        <f t="shared" si="100"/>
        <v>35.69408994869093</v>
      </c>
    </row>
    <row r="51" spans="1:65" x14ac:dyDescent="0.25">
      <c r="A51" t="s">
        <v>210</v>
      </c>
      <c r="B51" s="1">
        <f>2*PI()*Fsw</f>
        <v>6283185.307179586</v>
      </c>
      <c r="C51" t="s">
        <v>216</v>
      </c>
      <c r="N51" s="9">
        <v>33</v>
      </c>
      <c r="O51" s="34">
        <f t="shared" si="62"/>
        <v>21.379620895022335</v>
      </c>
      <c r="P51" s="33" t="str">
        <f t="shared" si="50"/>
        <v>58,3492597405907</v>
      </c>
      <c r="Q51" s="4" t="str">
        <f t="shared" si="63"/>
        <v>1+1,57253481323084i</v>
      </c>
      <c r="R51" s="4">
        <f t="shared" si="64"/>
        <v>1.8635626468737114</v>
      </c>
      <c r="S51" s="4">
        <f t="shared" si="65"/>
        <v>1.0043858075041154</v>
      </c>
      <c r="T51" s="4" t="str">
        <f t="shared" si="51"/>
        <v>1+0,00402996359642022i</v>
      </c>
      <c r="U51" s="4">
        <f t="shared" si="66"/>
        <v>1.0000081202703248</v>
      </c>
      <c r="V51" s="4">
        <f t="shared" si="67"/>
        <v>4.0299417802816921E-3</v>
      </c>
      <c r="W51" t="str">
        <f t="shared" si="52"/>
        <v>1-0,000449173025851003i</v>
      </c>
      <c r="X51" s="4">
        <f t="shared" si="68"/>
        <v>1.0000001008781985</v>
      </c>
      <c r="Y51" s="4">
        <f t="shared" si="69"/>
        <v>-4.4917299564316136E-4</v>
      </c>
      <c r="Z51" t="str">
        <f t="shared" si="53"/>
        <v>0,999999998171647+0,0000759541425493532i</v>
      </c>
      <c r="AA51" s="4">
        <f t="shared" si="70"/>
        <v>1.0000000010561627</v>
      </c>
      <c r="AB51" s="4">
        <f t="shared" si="71"/>
        <v>7.5954142542163563E-5</v>
      </c>
      <c r="AC51" s="47" t="str">
        <f t="shared" si="72"/>
        <v>16,8941087908579-26,3620696098827i</v>
      </c>
      <c r="AD51" s="20">
        <f t="shared" si="73"/>
        <v>29.913898473729091</v>
      </c>
      <c r="AE51" s="43">
        <f t="shared" si="74"/>
        <v>-57.346256685857128</v>
      </c>
      <c r="AF51" t="str">
        <f t="shared" si="54"/>
        <v>171,020291553806</v>
      </c>
      <c r="AG51" t="str">
        <f t="shared" si="55"/>
        <v>1+1,5697415219214i</v>
      </c>
      <c r="AH51">
        <f t="shared" si="75"/>
        <v>1.8612061803153657</v>
      </c>
      <c r="AI51">
        <f t="shared" si="76"/>
        <v>1.0035804702413649</v>
      </c>
      <c r="AJ51" t="str">
        <f t="shared" si="56"/>
        <v>1+0,00402996359642022i</v>
      </c>
      <c r="AK51">
        <f t="shared" si="77"/>
        <v>1.0000081202703248</v>
      </c>
      <c r="AL51">
        <f t="shared" si="78"/>
        <v>4.0299417802816921E-3</v>
      </c>
      <c r="AM51" t="str">
        <f t="shared" si="57"/>
        <v>1-0,000152977981964816i</v>
      </c>
      <c r="AN51">
        <f t="shared" si="79"/>
        <v>1.0000000117011314</v>
      </c>
      <c r="AO51">
        <f t="shared" si="80"/>
        <v>-1.5297798077147236E-4</v>
      </c>
      <c r="AP51" s="41" t="str">
        <f t="shared" si="81"/>
        <v>49,6699798936174-77,3059866218783i</v>
      </c>
      <c r="AQ51">
        <f t="shared" si="82"/>
        <v>39.26513376311037</v>
      </c>
      <c r="AR51" s="43">
        <f t="shared" si="83"/>
        <v>-57.278791683547801</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2088,87968447108+1471,10145124329i</v>
      </c>
      <c r="BG51" s="20">
        <f t="shared" si="94"/>
        <v>68.147507271558155</v>
      </c>
      <c r="BH51" s="43">
        <f t="shared" si="95"/>
        <v>35.155267122154186</v>
      </c>
      <c r="BI51" s="41" t="str">
        <f t="shared" si="101"/>
        <v>6125,12000026295+4324,43731022032i</v>
      </c>
      <c r="BJ51" s="20">
        <f t="shared" si="97"/>
        <v>77.498742560939448</v>
      </c>
      <c r="BK51" s="43">
        <f t="shared" si="102"/>
        <v>35.22273212446337</v>
      </c>
      <c r="BL51">
        <f t="shared" si="99"/>
        <v>68.147507271558155</v>
      </c>
      <c r="BM51" s="43">
        <f t="shared" si="100"/>
        <v>35.155267122154186</v>
      </c>
    </row>
    <row r="52" spans="1:65" x14ac:dyDescent="0.25">
      <c r="A52" t="s">
        <v>211</v>
      </c>
      <c r="B52" s="1">
        <f>1/(PI()*(((VIN_var/VOUT)*(1+(B48/B49)))-0.5))</f>
        <v>0.56296128630852249</v>
      </c>
      <c r="N52" s="9">
        <v>34</v>
      </c>
      <c r="O52" s="34">
        <f t="shared" si="62"/>
        <v>21.877616239495538</v>
      </c>
      <c r="P52" s="33" t="str">
        <f t="shared" si="50"/>
        <v>58,3492597405907</v>
      </c>
      <c r="Q52" s="4" t="str">
        <f t="shared" si="63"/>
        <v>1+1,60916385449664i</v>
      </c>
      <c r="R52" s="4">
        <f t="shared" si="64"/>
        <v>1.8945733848596322</v>
      </c>
      <c r="S52" s="4">
        <f t="shared" si="65"/>
        <v>1.0147605640315989</v>
      </c>
      <c r="T52" s="4" t="str">
        <f t="shared" si="51"/>
        <v>1+0,00412383350736336i</v>
      </c>
      <c r="U52" s="4">
        <f t="shared" si="66"/>
        <v>1.0000085029652479</v>
      </c>
      <c r="V52" s="4">
        <f t="shared" si="67"/>
        <v>4.1238101309604971E-3</v>
      </c>
      <c r="W52" t="str">
        <f t="shared" si="52"/>
        <v>1-0,000459635609674874i</v>
      </c>
      <c r="X52" s="4">
        <f t="shared" si="68"/>
        <v>1.0000001056324412</v>
      </c>
      <c r="Y52" s="4">
        <f t="shared" si="69"/>
        <v>-4.5963557730658872E-4</v>
      </c>
      <c r="Z52" t="str">
        <f t="shared" si="53"/>
        <v>0,99999999808548+0,0000777233418054467i</v>
      </c>
      <c r="AA52" s="4">
        <f t="shared" si="70"/>
        <v>1.0000000011059389</v>
      </c>
      <c r="AB52" s="4">
        <f t="shared" si="71"/>
        <v>7.7723341797742806E-5</v>
      </c>
      <c r="AC52" s="47" t="str">
        <f t="shared" si="72"/>
        <v>16,3498070828583-26,1002504597829i</v>
      </c>
      <c r="AD52" s="20">
        <f t="shared" si="73"/>
        <v>29.77055313641393</v>
      </c>
      <c r="AE52" s="43">
        <f t="shared" si="74"/>
        <v>-57.936009017456698</v>
      </c>
      <c r="AF52" t="str">
        <f t="shared" si="54"/>
        <v>171,020291553806</v>
      </c>
      <c r="AG52" t="str">
        <f t="shared" si="55"/>
        <v>1+1,6063054990743i</v>
      </c>
      <c r="AH52">
        <f t="shared" si="75"/>
        <v>1.892146230172588</v>
      </c>
      <c r="AI52">
        <f t="shared" si="76"/>
        <v>1.0139632119224042</v>
      </c>
      <c r="AJ52" t="str">
        <f t="shared" si="56"/>
        <v>1+0,00412383350736336i</v>
      </c>
      <c r="AK52">
        <f t="shared" si="77"/>
        <v>1.0000085029652479</v>
      </c>
      <c r="AL52">
        <f t="shared" si="78"/>
        <v>4.1238101309604971E-3</v>
      </c>
      <c r="AM52" t="str">
        <f t="shared" si="57"/>
        <v>1-0,000156541296917848i</v>
      </c>
      <c r="AN52">
        <f t="shared" si="79"/>
        <v>1.0000000122525887</v>
      </c>
      <c r="AO52">
        <f t="shared" si="80"/>
        <v>-1.5654129563915726E-4</v>
      </c>
      <c r="AP52" s="41" t="str">
        <f t="shared" si="81"/>
        <v>48,0725729697288-76,5407508454164i</v>
      </c>
      <c r="AQ52">
        <f t="shared" si="82"/>
        <v>39.121932875255659</v>
      </c>
      <c r="AR52" s="43">
        <f t="shared" si="83"/>
        <v>-57.868504864225145</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2021,04487600696+1395,45980319396i</v>
      </c>
      <c r="BG52" s="20">
        <f t="shared" si="94"/>
        <v>67.804563255704082</v>
      </c>
      <c r="BH52" s="43">
        <f t="shared" si="95"/>
        <v>34.623702723239951</v>
      </c>
      <c r="BI52" s="41" t="str">
        <f t="shared" si="101"/>
        <v>5926,40335664183+4102,2907798026i</v>
      </c>
      <c r="BJ52" s="20">
        <f t="shared" si="97"/>
        <v>77.155942994545811</v>
      </c>
      <c r="BK52" s="43">
        <f t="shared" si="102"/>
        <v>34.691206876471547</v>
      </c>
      <c r="BL52">
        <f t="shared" si="99"/>
        <v>67.804563255704082</v>
      </c>
      <c r="BM52" s="43">
        <f t="shared" si="100"/>
        <v>34.623702723239951</v>
      </c>
    </row>
    <row r="53" spans="1:65" x14ac:dyDescent="0.25">
      <c r="N53" s="9">
        <v>35</v>
      </c>
      <c r="O53" s="34">
        <f t="shared" si="62"/>
        <v>22.387211385683404</v>
      </c>
      <c r="P53" s="33" t="str">
        <f t="shared" si="50"/>
        <v>58,3492597405907</v>
      </c>
      <c r="Q53" s="4" t="str">
        <f t="shared" si="63"/>
        <v>1+1,6466460957379i</v>
      </c>
      <c r="R53" s="4">
        <f t="shared" si="64"/>
        <v>1.9265106707747224</v>
      </c>
      <c r="S53" s="4">
        <f t="shared" si="65"/>
        <v>1.0250300885081265</v>
      </c>
      <c r="T53" s="4" t="str">
        <f t="shared" si="51"/>
        <v>1+0,0042198899294175i</v>
      </c>
      <c r="U53" s="4">
        <f t="shared" si="66"/>
        <v>1.0000089036958704</v>
      </c>
      <c r="V53" s="4">
        <f t="shared" si="67"/>
        <v>4.2198648811625902E-3</v>
      </c>
      <c r="W53" t="str">
        <f t="shared" si="52"/>
        <v>1-0,000470341898382992i</v>
      </c>
      <c r="X53" s="4">
        <f t="shared" si="68"/>
        <v>1.0000001106107446</v>
      </c>
      <c r="Y53" s="4">
        <f t="shared" si="69"/>
        <v>-4.7034186369974962E-4</v>
      </c>
      <c r="Z53" t="str">
        <f t="shared" si="53"/>
        <v>0,999999997995251+0,0000795337510061556i</v>
      </c>
      <c r="AA53" s="4">
        <f t="shared" si="70"/>
        <v>1.0000000011580596</v>
      </c>
      <c r="AB53" s="4">
        <f t="shared" si="71"/>
        <v>7.9533750997900788E-5</v>
      </c>
      <c r="AC53" s="47" t="str">
        <f t="shared" si="72"/>
        <v>15,8164907880934-25,8300201981568i</v>
      </c>
      <c r="AD53" s="20">
        <f t="shared" si="73"/>
        <v>29.62535692244208</v>
      </c>
      <c r="AE53" s="43">
        <f t="shared" si="74"/>
        <v>-58.519623049610047</v>
      </c>
      <c r="AF53" t="str">
        <f t="shared" si="54"/>
        <v>171,020291553806</v>
      </c>
      <c r="AG53" t="str">
        <f t="shared" si="55"/>
        <v>1+1,64372116066477i</v>
      </c>
      <c r="AH53">
        <f t="shared" si="75"/>
        <v>1.9240112406161087</v>
      </c>
      <c r="AI53">
        <f t="shared" si="76"/>
        <v>1.0242409790452618</v>
      </c>
      <c r="AJ53" t="str">
        <f t="shared" si="56"/>
        <v>1+0,0042198899294175i</v>
      </c>
      <c r="AK53">
        <f t="shared" si="77"/>
        <v>1.0000089036958704</v>
      </c>
      <c r="AL53">
        <f t="shared" si="78"/>
        <v>4.2198648811625902E-3</v>
      </c>
      <c r="AM53" t="str">
        <f t="shared" si="57"/>
        <v>1-0,000160187612138575i</v>
      </c>
      <c r="AN53">
        <f t="shared" si="79"/>
        <v>1.0000000128300355</v>
      </c>
      <c r="AO53">
        <f t="shared" si="80"/>
        <v>-1.6018761076843317E-4</v>
      </c>
      <c r="AP53" s="41" t="str">
        <f t="shared" si="81"/>
        <v>46,5073027430017-75,7507461701919i</v>
      </c>
      <c r="AQ53">
        <f t="shared" si="82"/>
        <v>38.976878197615775</v>
      </c>
      <c r="AR53" s="43">
        <f t="shared" si="83"/>
        <v>-58.452082929862122</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1954,57914905318+1323,330978336i</v>
      </c>
      <c r="BG53" s="20">
        <f t="shared" si="94"/>
        <v>67.459787237130115</v>
      </c>
      <c r="BH53" s="43">
        <f t="shared" si="95"/>
        <v>34.099626280023088</v>
      </c>
      <c r="BI53" s="41" t="str">
        <f t="shared" si="101"/>
        <v>5731,68450250366+3890,44907259969i</v>
      </c>
      <c r="BJ53" s="20">
        <f t="shared" si="97"/>
        <v>76.811308512303839</v>
      </c>
      <c r="BK53" s="43">
        <f t="shared" si="102"/>
        <v>34.167166399770984</v>
      </c>
      <c r="BL53">
        <f t="shared" si="99"/>
        <v>67.459787237130115</v>
      </c>
      <c r="BM53" s="43">
        <f t="shared" si="100"/>
        <v>34.099626280023088</v>
      </c>
    </row>
    <row r="54" spans="1:65" ht="15.75" x14ac:dyDescent="0.25">
      <c r="A54" s="35" t="s">
        <v>225</v>
      </c>
      <c r="N54" s="9">
        <v>36</v>
      </c>
      <c r="O54" s="34">
        <f t="shared" si="62"/>
        <v>22.908676527677727</v>
      </c>
      <c r="P54" s="33" t="str">
        <f t="shared" si="50"/>
        <v>58,3492597405907</v>
      </c>
      <c r="Q54" s="4" t="str">
        <f t="shared" si="63"/>
        <v>1+1,68500141053506i</v>
      </c>
      <c r="R54" s="4">
        <f t="shared" si="64"/>
        <v>1.9593952519859645</v>
      </c>
      <c r="S54" s="4">
        <f t="shared" si="65"/>
        <v>1.0351911611143549</v>
      </c>
      <c r="T54" s="4" t="str">
        <f t="shared" si="51"/>
        <v>1+0,00431818379296905i</v>
      </c>
      <c r="U54" s="4">
        <f t="shared" si="66"/>
        <v>1.000009323312173</v>
      </c>
      <c r="V54" s="4">
        <f t="shared" si="67"/>
        <v>4.3181569532938667E-3</v>
      </c>
      <c r="W54" t="str">
        <f t="shared" si="52"/>
        <v>1-0,000481297568591341i</v>
      </c>
      <c r="X54" s="4">
        <f t="shared" si="68"/>
        <v>1.000000115823668</v>
      </c>
      <c r="Y54" s="4">
        <f t="shared" si="69"/>
        <v>-4.8129753142757745E-4</v>
      </c>
      <c r="Z54" t="str">
        <f t="shared" si="53"/>
        <v>0,99999999790077+0,0000813863300544013i</v>
      </c>
      <c r="AA54" s="4">
        <f t="shared" si="70"/>
        <v>1.0000000012126371</v>
      </c>
      <c r="AB54" s="4">
        <f t="shared" si="71"/>
        <v>8.1386330045556108E-5</v>
      </c>
      <c r="AC54" s="47" t="str">
        <f t="shared" si="72"/>
        <v>15,2943788607438-25,5519193256924i</v>
      </c>
      <c r="AD54" s="20">
        <f t="shared" si="73"/>
        <v>29.478347962851959</v>
      </c>
      <c r="AE54" s="43">
        <f t="shared" si="74"/>
        <v>-59.096911762863549</v>
      </c>
      <c r="AF54" t="str">
        <f t="shared" si="54"/>
        <v>171,020291553806</v>
      </c>
      <c r="AG54" t="str">
        <f t="shared" si="55"/>
        <v>1+1,68200834497185i</v>
      </c>
      <c r="AH54">
        <f t="shared" si="75"/>
        <v>1.9568219317441589</v>
      </c>
      <c r="AI54">
        <f t="shared" si="76"/>
        <v>1.0344105352874913</v>
      </c>
      <c r="AJ54" t="str">
        <f t="shared" si="56"/>
        <v>1+0,00431818379296905i</v>
      </c>
      <c r="AK54">
        <f t="shared" si="77"/>
        <v>1.000009323312173</v>
      </c>
      <c r="AL54">
        <f t="shared" si="78"/>
        <v>4.3181569532938667E-3</v>
      </c>
      <c r="AM54" t="str">
        <f t="shared" si="57"/>
        <v>1-0,000163918860951591i</v>
      </c>
      <c r="AN54">
        <f t="shared" si="79"/>
        <v>1.0000000134346965</v>
      </c>
      <c r="AO54">
        <f t="shared" si="80"/>
        <v>-1.6391885948345762E-4</v>
      </c>
      <c r="AP54" s="41" t="str">
        <f t="shared" si="81"/>
        <v>44,97481819683-74,9375559207945i</v>
      </c>
      <c r="AQ54">
        <f t="shared" si="82"/>
        <v>38.830007802737747</v>
      </c>
      <c r="AR54" s="43">
        <f t="shared" si="83"/>
        <v>-59.029337645973762</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1889,50979126069+1254,5915153679i</v>
      </c>
      <c r="BG54" s="20">
        <f t="shared" si="94"/>
        <v>67.113218232548434</v>
      </c>
      <c r="BH54" s="43">
        <f t="shared" si="95"/>
        <v>33.583255841955591</v>
      </c>
      <c r="BI54" s="41" t="str">
        <f t="shared" si="101"/>
        <v>5541,04417106684+3688,55079518571i</v>
      </c>
      <c r="BJ54" s="20">
        <f t="shared" si="97"/>
        <v>76.464878072434232</v>
      </c>
      <c r="BK54" s="43">
        <f t="shared" si="102"/>
        <v>33.650829958845371</v>
      </c>
      <c r="BL54">
        <f t="shared" si="99"/>
        <v>67.113218232548434</v>
      </c>
      <c r="BM54" s="43">
        <f t="shared" si="100"/>
        <v>33.583255841955591</v>
      </c>
    </row>
    <row r="55" spans="1:65" x14ac:dyDescent="0.25">
      <c r="A55" t="s">
        <v>191</v>
      </c>
      <c r="N55" s="9">
        <v>37</v>
      </c>
      <c r="O55" s="34">
        <f t="shared" si="62"/>
        <v>23.442288153199236</v>
      </c>
      <c r="P55" s="33" t="str">
        <f t="shared" si="50"/>
        <v>58,3492597405907</v>
      </c>
      <c r="Q55" s="4" t="str">
        <f t="shared" si="63"/>
        <v>1+1,72425013538371i</v>
      </c>
      <c r="R55" s="4">
        <f t="shared" si="64"/>
        <v>1.9932482357626062</v>
      </c>
      <c r="S55" s="4">
        <f t="shared" si="65"/>
        <v>1.0452407760636016</v>
      </c>
      <c r="T55" s="4" t="str">
        <f t="shared" si="51"/>
        <v>1+0,00441876721472557i</v>
      </c>
      <c r="U55" s="4">
        <f t="shared" si="66"/>
        <v>1.0000097627041937</v>
      </c>
      <c r="V55" s="4">
        <f t="shared" si="67"/>
        <v>4.4187384555106285E-3</v>
      </c>
      <c r="W55" t="str">
        <f t="shared" si="52"/>
        <v>1-0,000492508429141286i</v>
      </c>
      <c r="X55" s="4">
        <f t="shared" si="68"/>
        <v>1.0000001212822689</v>
      </c>
      <c r="Y55" s="4">
        <f t="shared" si="69"/>
        <v>-4.9250838931959621E-4</v>
      </c>
      <c r="Z55" t="str">
        <f t="shared" si="53"/>
        <v>0,999999997801836+0,0000832820612121175i</v>
      </c>
      <c r="AA55" s="4">
        <f t="shared" si="70"/>
        <v>1.0000000012697867</v>
      </c>
      <c r="AB55" s="4">
        <f t="shared" si="71"/>
        <v>8.3282061202639724E-5</v>
      </c>
      <c r="AC55" s="47" t="str">
        <f t="shared" si="72"/>
        <v>14,7836579079327-25,2664893138005i</v>
      </c>
      <c r="AD55" s="20">
        <f t="shared" si="73"/>
        <v>29.329565085472481</v>
      </c>
      <c r="AE55" s="43">
        <f t="shared" si="74"/>
        <v>-59.667700341849063</v>
      </c>
      <c r="AF55" t="str">
        <f t="shared" si="54"/>
        <v>171,020291553806</v>
      </c>
      <c r="AG55" t="str">
        <f t="shared" si="55"/>
        <v>1+1,72118735236744i</v>
      </c>
      <c r="AH55">
        <f t="shared" si="75"/>
        <v>1.9905993825854658</v>
      </c>
      <c r="AI55">
        <f t="shared" si="76"/>
        <v>1.0444688583271011</v>
      </c>
      <c r="AJ55" t="str">
        <f t="shared" si="56"/>
        <v>1+0,00441876721472557i</v>
      </c>
      <c r="AK55">
        <f t="shared" si="77"/>
        <v>1.0000097627041937</v>
      </c>
      <c r="AL55">
        <f t="shared" si="78"/>
        <v>4.4187384555106285E-3</v>
      </c>
      <c r="AM55" t="str">
        <f t="shared" si="57"/>
        <v>1-0,000167737021714407i</v>
      </c>
      <c r="AN55">
        <f t="shared" si="79"/>
        <v>1.0000000140678542</v>
      </c>
      <c r="AO55">
        <f t="shared" si="80"/>
        <v>-1.6773702014127371E-4</v>
      </c>
      <c r="AP55" s="41" t="str">
        <f t="shared" si="81"/>
        <v>43,4756733936199-74,1027667577433i</v>
      </c>
      <c r="AQ55">
        <f t="shared" si="82"/>
        <v>38.681360468541506</v>
      </c>
      <c r="AR55" s="43">
        <f t="shared" si="83"/>
        <v>-59.600092974039647</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1825,86005895646+1189,11910901213i</v>
      </c>
      <c r="BG55" s="20">
        <f t="shared" si="94"/>
        <v>66.764895996833971</v>
      </c>
      <c r="BH55" s="43">
        <f t="shared" si="95"/>
        <v>33.074797948183857</v>
      </c>
      <c r="BI55" s="41" t="str">
        <f t="shared" si="101"/>
        <v>5354,55128742496+3496,23788200474i</v>
      </c>
      <c r="BJ55" s="20">
        <f t="shared" si="97"/>
        <v>76.116691379903017</v>
      </c>
      <c r="BK55" s="43">
        <f t="shared" si="102"/>
        <v>33.142405315993372</v>
      </c>
      <c r="BL55">
        <f t="shared" si="99"/>
        <v>66.764895996833971</v>
      </c>
      <c r="BM55" s="43">
        <f t="shared" si="100"/>
        <v>33.074797948183857</v>
      </c>
    </row>
    <row r="56" spans="1:65" x14ac:dyDescent="0.25">
      <c r="A56" t="s">
        <v>189</v>
      </c>
      <c r="B56" s="3">
        <f>RFBT</f>
        <v>3740</v>
      </c>
      <c r="C56" s="2" t="s">
        <v>36</v>
      </c>
      <c r="E56" t="s">
        <v>192</v>
      </c>
      <c r="N56" s="9">
        <v>38</v>
      </c>
      <c r="O56" s="34">
        <f t="shared" si="62"/>
        <v>23.988329190194907</v>
      </c>
      <c r="P56" s="33" t="str">
        <f t="shared" si="50"/>
        <v>58,3492597405907</v>
      </c>
      <c r="Q56" s="4" t="str">
        <f t="shared" si="63"/>
        <v>1+1,76441308047729i</v>
      </c>
      <c r="R56" s="4">
        <f t="shared" si="64"/>
        <v>2.0280911021350496</v>
      </c>
      <c r="S56" s="4">
        <f t="shared" si="65"/>
        <v>1.0551761415639893</v>
      </c>
      <c r="T56" s="4" t="str">
        <f t="shared" si="51"/>
        <v>1+0,0045216935253486i</v>
      </c>
      <c r="U56" s="4">
        <f t="shared" si="66"/>
        <v>1.0000102228039158</v>
      </c>
      <c r="V56" s="4">
        <f t="shared" si="67"/>
        <v>4.5216627093116009E-3</v>
      </c>
      <c r="W56" t="str">
        <f t="shared" si="52"/>
        <v>1-0,000503980424179479i</v>
      </c>
      <c r="X56" s="4">
        <f t="shared" si="68"/>
        <v>1.000000126998126</v>
      </c>
      <c r="Y56" s="4">
        <f t="shared" si="69"/>
        <v>-5.0398038150976986E-4</v>
      </c>
      <c r="Z56" t="str">
        <f t="shared" si="53"/>
        <v>0,99999999769824+0,0000852219496210564i</v>
      </c>
      <c r="AA56" s="4">
        <f t="shared" si="70"/>
        <v>1.0000000013296302</v>
      </c>
      <c r="AB56" s="4">
        <f t="shared" si="71"/>
        <v>8.5221949610900753E-5</v>
      </c>
      <c r="AC56" s="47" t="str">
        <f t="shared" si="72"/>
        <v>14,2844828708076-24,9742704899592i</v>
      </c>
      <c r="AD56" s="20">
        <f t="shared" si="73"/>
        <v>29.179047704944558</v>
      </c>
      <c r="AE56" s="43">
        <f t="shared" si="74"/>
        <v>-60.231826171742576</v>
      </c>
      <c r="AF56" t="str">
        <f t="shared" si="54"/>
        <v>171,020291553806</v>
      </c>
      <c r="AG56" t="str">
        <f t="shared" si="55"/>
        <v>1+1,76127895607986i</v>
      </c>
      <c r="AH56">
        <f t="shared" si="75"/>
        <v>2.0253650439191846</v>
      </c>
      <c r="AI56">
        <f t="shared" si="76"/>
        <v>1.0544131398694079</v>
      </c>
      <c r="AJ56" t="str">
        <f t="shared" si="56"/>
        <v>1+0,0045216935253486i</v>
      </c>
      <c r="AK56">
        <f t="shared" si="77"/>
        <v>1.0000102228039158</v>
      </c>
      <c r="AL56">
        <f t="shared" si="78"/>
        <v>4.5216627093116009E-3</v>
      </c>
      <c r="AM56" t="str">
        <f t="shared" si="57"/>
        <v>1-0,000171644118866397i</v>
      </c>
      <c r="AN56">
        <f t="shared" si="79"/>
        <v>1.0000000147308516</v>
      </c>
      <c r="AO56">
        <f t="shared" si="80"/>
        <v>-1.7164411718075432E-4</v>
      </c>
      <c r="AP56" s="41" t="str">
        <f t="shared" si="81"/>
        <v>42,0103294363016-73,2479624563702i</v>
      </c>
      <c r="AQ56">
        <f t="shared" si="82"/>
        <v>38.530975568161836</v>
      </c>
      <c r="AR56" s="43">
        <f t="shared" si="83"/>
        <v>-60.164185071521864</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1763,64926202509+1126,79284449076i</v>
      </c>
      <c r="BG56" s="20">
        <f t="shared" si="94"/>
        <v>66.414860914960812</v>
      </c>
      <c r="BH56" s="43">
        <f t="shared" si="95"/>
        <v>32.574447645193032</v>
      </c>
      <c r="BI56" s="41" t="str">
        <f t="shared" si="101"/>
        <v>5172,2632125582+3313,15628407647i</v>
      </c>
      <c r="BJ56" s="20">
        <f t="shared" si="97"/>
        <v>75.766788778178096</v>
      </c>
      <c r="BK56" s="43">
        <f t="shared" si="102"/>
        <v>32.642088745413616</v>
      </c>
      <c r="BL56">
        <f t="shared" si="99"/>
        <v>66.414860914960812</v>
      </c>
      <c r="BM56" s="43">
        <f t="shared" si="100"/>
        <v>32.574447645193032</v>
      </c>
    </row>
    <row r="57" spans="1:65" x14ac:dyDescent="0.25">
      <c r="A57" t="s">
        <v>190</v>
      </c>
      <c r="B57" s="3">
        <f>RFBB</f>
        <v>30900</v>
      </c>
      <c r="C57" s="2" t="s">
        <v>36</v>
      </c>
      <c r="E57" t="s">
        <v>193</v>
      </c>
      <c r="N57" s="9">
        <v>39</v>
      </c>
      <c r="O57" s="34">
        <f t="shared" si="62"/>
        <v>24.547089156850316</v>
      </c>
      <c r="P57" s="33" t="str">
        <f t="shared" si="50"/>
        <v>58,3492597405907</v>
      </c>
      <c r="Q57" s="4" t="str">
        <f t="shared" si="63"/>
        <v>1+1,80551154074091i</v>
      </c>
      <c r="R57" s="4">
        <f t="shared" si="64"/>
        <v>2.0639457172485458</v>
      </c>
      <c r="S57" s="4">
        <f t="shared" si="65"/>
        <v>1.0649946789664877</v>
      </c>
      <c r="T57" s="4" t="str">
        <f t="shared" si="51"/>
        <v>1+0,00462701729773047i</v>
      </c>
      <c r="U57" s="4">
        <f t="shared" si="66"/>
        <v>1.0000107045872426</v>
      </c>
      <c r="V57" s="4">
        <f t="shared" si="67"/>
        <v>4.6269842777710048E-3</v>
      </c>
      <c r="W57" t="str">
        <f t="shared" si="52"/>
        <v>1-0,000515719636309541i</v>
      </c>
      <c r="X57" s="4">
        <f t="shared" si="68"/>
        <v>1.0000001329833628</v>
      </c>
      <c r="Y57" s="4">
        <f t="shared" si="69"/>
        <v>-5.1571959058812418E-4</v>
      </c>
      <c r="Z57" t="str">
        <f t="shared" si="53"/>
        <v>0,999999997589762+0,0000872070238357302i</v>
      </c>
      <c r="AA57" s="4">
        <f t="shared" si="70"/>
        <v>1.0000000013922945</v>
      </c>
      <c r="AB57" s="4">
        <f t="shared" si="71"/>
        <v>8.7207023824848189E-5</v>
      </c>
      <c r="AC57" s="47" t="str">
        <f t="shared" si="72"/>
        <v>13,7969778489855-24,6758000372322i</v>
      </c>
      <c r="AD57" s="20">
        <f t="shared" si="73"/>
        <v>29.026835715333739</v>
      </c>
      <c r="AE57" s="43">
        <f t="shared" si="74"/>
        <v>-60.78913878804206</v>
      </c>
      <c r="AF57" t="str">
        <f t="shared" si="54"/>
        <v>171,020291553806</v>
      </c>
      <c r="AG57" t="str">
        <f t="shared" si="55"/>
        <v>1+1,80230441320808i</v>
      </c>
      <c r="AH57">
        <f t="shared" si="75"/>
        <v>2.0611407515910507</v>
      </c>
      <c r="AI57">
        <f t="shared" si="76"/>
        <v>1.0642407848563089</v>
      </c>
      <c r="AJ57" t="str">
        <f t="shared" si="56"/>
        <v>1+0,00462701729773047i</v>
      </c>
      <c r="AK57">
        <f t="shared" si="77"/>
        <v>1.0000107045872426</v>
      </c>
      <c r="AL57">
        <f t="shared" si="78"/>
        <v>4.6269842777710048E-3</v>
      </c>
      <c r="AM57" t="str">
        <f t="shared" si="57"/>
        <v>1-0,000175642224002188i</v>
      </c>
      <c r="AN57">
        <f t="shared" si="79"/>
        <v>1.0000000154250952</v>
      </c>
      <c r="AO57">
        <f t="shared" si="80"/>
        <v>-1.7564222219598933E-4</v>
      </c>
      <c r="AP57" s="41" t="str">
        <f t="shared" si="81"/>
        <v>40,5791568533057-72,3747180180514i</v>
      </c>
      <c r="AQ57">
        <f t="shared" si="82"/>
        <v>38.378892962343912</v>
      </c>
      <c r="AR57" s="43">
        <f t="shared" si="83"/>
        <v>-60.72146224500321</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1702,89286665689+1067,49341843355i</v>
      </c>
      <c r="BG57" s="20">
        <f t="shared" si="94"/>
        <v>66.06315389661583</v>
      </c>
      <c r="BH57" s="43">
        <f t="shared" si="95"/>
        <v>32.082388551315262</v>
      </c>
      <c r="BI57" s="41" t="str">
        <f t="shared" si="101"/>
        <v>4994,22604002298+3138,95661829829i</v>
      </c>
      <c r="BJ57" s="20">
        <f t="shared" si="97"/>
        <v>75.415211143625967</v>
      </c>
      <c r="BK57" s="43">
        <f t="shared" si="102"/>
        <v>32.150065094354026</v>
      </c>
      <c r="BL57">
        <f t="shared" si="99"/>
        <v>66.06315389661583</v>
      </c>
      <c r="BM57" s="43">
        <f t="shared" si="100"/>
        <v>32.082388551315262</v>
      </c>
    </row>
    <row r="58" spans="1:65" x14ac:dyDescent="0.25">
      <c r="A58" t="s">
        <v>180</v>
      </c>
      <c r="B58" s="3">
        <f>RCOMP</f>
        <v>220000</v>
      </c>
      <c r="C58" s="2" t="s">
        <v>36</v>
      </c>
      <c r="E58" t="s">
        <v>186</v>
      </c>
      <c r="N58" s="9">
        <v>40</v>
      </c>
      <c r="O58" s="34">
        <f t="shared" si="62"/>
        <v>25.118864315095799</v>
      </c>
      <c r="P58" s="33" t="str">
        <f t="shared" si="50"/>
        <v>58,3492597405907</v>
      </c>
      <c r="Q58" s="4" t="str">
        <f t="shared" si="63"/>
        <v>1+1,8475673071222i</v>
      </c>
      <c r="R58" s="4">
        <f t="shared" si="64"/>
        <v>2.1008343471932238</v>
      </c>
      <c r="S58" s="4">
        <f t="shared" si="65"/>
        <v>1.0746940211458162</v>
      </c>
      <c r="T58" s="4" t="str">
        <f t="shared" si="51"/>
        <v>1+0,00473479437592945i</v>
      </c>
      <c r="U58" s="4">
        <f t="shared" si="66"/>
        <v>1.0000112090760696</v>
      </c>
      <c r="V58" s="4">
        <f t="shared" si="67"/>
        <v>4.7347589944268442E-3</v>
      </c>
      <c r="W58" t="str">
        <f t="shared" si="52"/>
        <v>1-0,000527732289817135i</v>
      </c>
      <c r="X58" s="4">
        <f t="shared" si="68"/>
        <v>1.0000001392506752</v>
      </c>
      <c r="Y58" s="4">
        <f t="shared" si="69"/>
        <v>-5.2773224082575468E-4</v>
      </c>
      <c r="Z58" t="str">
        <f t="shared" si="53"/>
        <v>0,999999997476171+0,0000892383363687638i</v>
      </c>
      <c r="AA58" s="4">
        <f t="shared" si="70"/>
        <v>1.0000000014579111</v>
      </c>
      <c r="AB58" s="4">
        <f t="shared" si="71"/>
        <v>8.9238336357103521E-5</v>
      </c>
      <c r="AC58" s="47" t="str">
        <f t="shared" si="72"/>
        <v>13,3212370532197-24,3716101167446i</v>
      </c>
      <c r="AD58" s="20">
        <f t="shared" si="73"/>
        <v>28.872969385800534</v>
      </c>
      <c r="AE58" s="43">
        <f t="shared" si="74"/>
        <v>-61.339499782362473</v>
      </c>
      <c r="AF58" t="str">
        <f t="shared" si="54"/>
        <v>171,020291553806</v>
      </c>
      <c r="AG58" t="str">
        <f t="shared" si="55"/>
        <v>1+1,84428547599252i</v>
      </c>
      <c r="AH58">
        <f t="shared" si="75"/>
        <v>2.0979487403072925</v>
      </c>
      <c r="AI58">
        <f t="shared" si="76"/>
        <v>1.0739494099046718</v>
      </c>
      <c r="AJ58" t="str">
        <f t="shared" si="56"/>
        <v>1+0,00473479437592945i</v>
      </c>
      <c r="AK58">
        <f t="shared" si="77"/>
        <v>1.0000112090760696</v>
      </c>
      <c r="AL58">
        <f t="shared" si="78"/>
        <v>4.7347589944268442E-3</v>
      </c>
      <c r="AM58" t="str">
        <f t="shared" si="57"/>
        <v>1-0,000179733456970046i</v>
      </c>
      <c r="AN58">
        <f t="shared" si="79"/>
        <v>1.0000000161520577</v>
      </c>
      <c r="AO58">
        <f t="shared" si="80"/>
        <v>-1.7973345503466927E-4</v>
      </c>
      <c r="AP58" s="41" t="str">
        <f t="shared" si="81"/>
        <v>39,1824383627253-71,4845941399407i</v>
      </c>
      <c r="AQ58">
        <f t="shared" si="82"/>
        <v>38.225152894861623</v>
      </c>
      <c r="AR58" s="43">
        <f t="shared" si="83"/>
        <v>-61.271784859121496</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1643,60261407626+1011,10334510899i</v>
      </c>
      <c r="BG58" s="20">
        <f t="shared" si="94"/>
        <v>65.70981627396128</v>
      </c>
      <c r="BH58" s="43">
        <f t="shared" si="95"/>
        <v>31.598792965401085</v>
      </c>
      <c r="BI58" s="41" t="str">
        <f t="shared" si="101"/>
        <v>4820,47493981262+2973,29477404426i</v>
      </c>
      <c r="BJ58" s="20">
        <f t="shared" si="97"/>
        <v>75.061999783022358</v>
      </c>
      <c r="BK58" s="43">
        <f t="shared" si="102"/>
        <v>31.666507888642233</v>
      </c>
      <c r="BL58">
        <f t="shared" si="99"/>
        <v>65.70981627396128</v>
      </c>
      <c r="BM58" s="43">
        <f t="shared" si="100"/>
        <v>31.598792965401085</v>
      </c>
    </row>
    <row r="59" spans="1:65" x14ac:dyDescent="0.25">
      <c r="A59" t="s">
        <v>184</v>
      </c>
      <c r="B59" s="3">
        <f>CCOMP</f>
        <v>1.5000000000000002E-9</v>
      </c>
      <c r="C59" s="2" t="s">
        <v>162</v>
      </c>
      <c r="E59" t="s">
        <v>187</v>
      </c>
      <c r="N59" s="9">
        <v>41</v>
      </c>
      <c r="O59" s="34">
        <f t="shared" si="62"/>
        <v>25.703957827688647</v>
      </c>
      <c r="P59" s="33" t="str">
        <f t="shared" si="50"/>
        <v>58,3492597405907</v>
      </c>
      <c r="Q59" s="4" t="str">
        <f t="shared" si="63"/>
        <v>1+1,89060267814517i</v>
      </c>
      <c r="R59" s="4">
        <f t="shared" si="64"/>
        <v>2.13877967229205</v>
      </c>
      <c r="S59" s="4">
        <f t="shared" si="65"/>
        <v>1.0842720101642669</v>
      </c>
      <c r="T59" s="4" t="str">
        <f t="shared" si="51"/>
        <v>1+0,00484508190477891i</v>
      </c>
      <c r="U59" s="4">
        <f t="shared" si="66"/>
        <v>1.0000117373404493</v>
      </c>
      <c r="V59" s="4">
        <f t="shared" si="67"/>
        <v>4.8450439928398514E-3</v>
      </c>
      <c r="W59" t="str">
        <f t="shared" si="52"/>
        <v>1-0,000540024753970149i</v>
      </c>
      <c r="X59" s="4">
        <f t="shared" si="68"/>
        <v>1.0000001458133569</v>
      </c>
      <c r="Y59" s="4">
        <f t="shared" si="69"/>
        <v>-5.4002470147493961E-4</v>
      </c>
      <c r="Z59" t="str">
        <f t="shared" si="53"/>
        <v>0,999999997357226+0,0000913169642489485i</v>
      </c>
      <c r="AA59" s="4">
        <f t="shared" si="70"/>
        <v>1.0000000015266199</v>
      </c>
      <c r="AB59" s="4">
        <f t="shared" si="71"/>
        <v>9.1316964236454331E-5</v>
      </c>
      <c r="AC59" s="47" t="str">
        <f t="shared" si="72"/>
        <v>12,8573258708859-24,0622261200129i</v>
      </c>
      <c r="AD59" s="20">
        <f t="shared" si="73"/>
        <v>28.717489259742415</v>
      </c>
      <c r="AE59" s="43">
        <f t="shared" si="74"/>
        <v>-61.88278266710946</v>
      </c>
      <c r="AF59" t="str">
        <f t="shared" si="54"/>
        <v>171,020291553806</v>
      </c>
      <c r="AG59" t="str">
        <f t="shared" si="55"/>
        <v>1+1,88724440334831i</v>
      </c>
      <c r="AH59">
        <f t="shared" si="75"/>
        <v>2.1358116578878201</v>
      </c>
      <c r="AI59">
        <f t="shared" si="76"/>
        <v>1.0835368410236657</v>
      </c>
      <c r="AJ59" t="str">
        <f t="shared" si="56"/>
        <v>1+0,00484508190477891i</v>
      </c>
      <c r="AK59">
        <f t="shared" si="77"/>
        <v>1.0000117373404493</v>
      </c>
      <c r="AL59">
        <f t="shared" si="78"/>
        <v>4.8450439928398514E-3</v>
      </c>
      <c r="AM59" t="str">
        <f t="shared" si="57"/>
        <v>1-0,000183919986995842i</v>
      </c>
      <c r="AN59">
        <f t="shared" si="79"/>
        <v>1.0000000169132806</v>
      </c>
      <c r="AO59">
        <f t="shared" si="80"/>
        <v>-1.8391998492204843E-4</v>
      </c>
      <c r="AP59" s="41" t="str">
        <f t="shared" si="81"/>
        <v>37,8203719705701-70,5791320638509i</v>
      </c>
      <c r="AQ59">
        <f t="shared" si="82"/>
        <v>38.069795891378398</v>
      </c>
      <c r="AR59" s="43">
        <f t="shared" si="83"/>
        <v>-61.815025204152882</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1585,78665333017+957,507147103672i</v>
      </c>
      <c r="BG59" s="20">
        <f t="shared" si="94"/>
        <v>65.354889702963149</v>
      </c>
      <c r="BH59" s="43">
        <f t="shared" si="95"/>
        <v>31.12382201678103</v>
      </c>
      <c r="BI59" s="41" t="str">
        <f t="shared" si="101"/>
        <v>4651,03454377825+2815,83247445117i</v>
      </c>
      <c r="BJ59" s="20">
        <f t="shared" si="97"/>
        <v>74.707196334599118</v>
      </c>
      <c r="BK59" s="43">
        <f t="shared" si="102"/>
        <v>31.191579479737722</v>
      </c>
      <c r="BL59">
        <f t="shared" si="99"/>
        <v>65.354889702963149</v>
      </c>
      <c r="BM59" s="43">
        <f t="shared" si="100"/>
        <v>31.12382201678103</v>
      </c>
    </row>
    <row r="60" spans="1:65" x14ac:dyDescent="0.25">
      <c r="A60" t="s">
        <v>185</v>
      </c>
      <c r="B60" s="3">
        <f>CHF</f>
        <v>2.1999999999999998E-11</v>
      </c>
      <c r="C60" s="2" t="s">
        <v>162</v>
      </c>
      <c r="E60" t="s">
        <v>188</v>
      </c>
      <c r="N60" s="9">
        <v>42</v>
      </c>
      <c r="O60" s="34">
        <f t="shared" si="62"/>
        <v>26.302679918953825</v>
      </c>
      <c r="P60" s="33" t="str">
        <f t="shared" si="50"/>
        <v>58,3492597405907</v>
      </c>
      <c r="Q60" s="4" t="str">
        <f t="shared" si="63"/>
        <v>1+1,93464047173317i</v>
      </c>
      <c r="R60" s="4">
        <f t="shared" si="64"/>
        <v>2.1778048018286542</v>
      </c>
      <c r="S60" s="4">
        <f t="shared" si="65"/>
        <v>1.0937266942708583</v>
      </c>
      <c r="T60" s="4" t="str">
        <f t="shared" si="51"/>
        <v>1+0,00495793836018654i</v>
      </c>
      <c r="U60" s="4">
        <f t="shared" si="66"/>
        <v>1.0000122905008635</v>
      </c>
      <c r="V60" s="4">
        <f t="shared" si="67"/>
        <v>4.9578977368389052E-3</v>
      </c>
      <c r="W60" t="str">
        <f t="shared" si="52"/>
        <v>1-0,000552603546395791i</v>
      </c>
      <c r="X60" s="4">
        <f t="shared" si="68"/>
        <v>1.0000001526853282</v>
      </c>
      <c r="Y60" s="4">
        <f t="shared" si="69"/>
        <v>-5.5260349014616111E-4</v>
      </c>
      <c r="Z60" t="str">
        <f t="shared" si="53"/>
        <v>0,999999997232676+0,000093444009592301i</v>
      </c>
      <c r="AA60" s="4">
        <f t="shared" si="70"/>
        <v>1.0000000015985673</v>
      </c>
      <c r="AB60" s="4">
        <f t="shared" si="71"/>
        <v>9.3444009578913246E-5</v>
      </c>
      <c r="AC60" s="47" t="str">
        <f t="shared" si="72"/>
        <v>12,4052820288392-23,7481650562033i</v>
      </c>
      <c r="AD60" s="20">
        <f t="shared" si="73"/>
        <v>28.560436057768626</v>
      </c>
      <c r="AE60" s="43">
        <f t="shared" si="74"/>
        <v>-62.41887270203641</v>
      </c>
      <c r="AF60" t="str">
        <f t="shared" si="54"/>
        <v>171,020291553806</v>
      </c>
      <c r="AG60" t="str">
        <f t="shared" si="55"/>
        <v>1+1,9312039726674i</v>
      </c>
      <c r="AH60">
        <f t="shared" si="75"/>
        <v>2.174752579960844</v>
      </c>
      <c r="AI60">
        <f t="shared" si="76"/>
        <v>1.0930011106633597</v>
      </c>
      <c r="AJ60" t="str">
        <f t="shared" si="56"/>
        <v>1+0,00495793836018654i</v>
      </c>
      <c r="AK60">
        <f t="shared" si="77"/>
        <v>1.0000122905008635</v>
      </c>
      <c r="AL60">
        <f t="shared" si="78"/>
        <v>4.9578977368389052E-3</v>
      </c>
      <c r="AM60" t="str">
        <f t="shared" si="57"/>
        <v>1-0,000188204033833213i</v>
      </c>
      <c r="AN60">
        <f t="shared" si="79"/>
        <v>1.0000000177103789</v>
      </c>
      <c r="AO60">
        <f t="shared" si="80"/>
        <v>-1.882040316111032E-4</v>
      </c>
      <c r="AP60" s="41" t="str">
        <f t="shared" si="81"/>
        <v>36,4930743578189-69,6598488195395i</v>
      </c>
      <c r="AQ60">
        <f t="shared" si="82"/>
        <v>37.912862662113334</v>
      </c>
      <c r="AR60" s="43">
        <f t="shared" si="83"/>
        <v>-62.351067325242262</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1529,4496862118+906,591529803465i</v>
      </c>
      <c r="BG60" s="20">
        <f t="shared" si="94"/>
        <v>64.998416068651068</v>
      </c>
      <c r="BH60" s="43">
        <f t="shared" si="95"/>
        <v>30.657625853507071</v>
      </c>
      <c r="BI60" s="41" t="str">
        <f t="shared" si="101"/>
        <v>4485,91936697705+2666,23779044912i</v>
      </c>
      <c r="BJ60" s="20">
        <f t="shared" si="97"/>
        <v>74.350842672995782</v>
      </c>
      <c r="BK60" s="43">
        <f t="shared" si="102"/>
        <v>30.725431230301211</v>
      </c>
      <c r="BL60">
        <f t="shared" si="99"/>
        <v>64.998416068651068</v>
      </c>
      <c r="BM60" s="43">
        <f t="shared" si="100"/>
        <v>30.657625853507071</v>
      </c>
    </row>
    <row r="61" spans="1:65" x14ac:dyDescent="0.25">
      <c r="N61" s="9">
        <v>43</v>
      </c>
      <c r="O61" s="34">
        <f t="shared" si="62"/>
        <v>26.915348039269158</v>
      </c>
      <c r="P61" s="33" t="str">
        <f t="shared" si="50"/>
        <v>58,3492597405907</v>
      </c>
      <c r="Q61" s="4" t="str">
        <f t="shared" si="63"/>
        <v>1+1,97970403730729i</v>
      </c>
      <c r="R61" s="4">
        <f t="shared" si="64"/>
        <v>2.2179332891975774</v>
      </c>
      <c r="S61" s="4">
        <f t="shared" si="65"/>
        <v>1.1030563242899121</v>
      </c>
      <c r="T61" s="4" t="str">
        <f t="shared" si="51"/>
        <v>1+0,00507342358013884i</v>
      </c>
      <c r="U61" s="4">
        <f t="shared" si="66"/>
        <v>1.0000128697305968</v>
      </c>
      <c r="V61" s="4">
        <f t="shared" si="67"/>
        <v>5.0733800514678618E-3</v>
      </c>
      <c r="W61" t="str">
        <f t="shared" si="52"/>
        <v>1-0,000565475336536306i</v>
      </c>
      <c r="X61" s="4">
        <f t="shared" si="68"/>
        <v>1.0000001598811652</v>
      </c>
      <c r="Y61" s="4">
        <f t="shared" si="69"/>
        <v>-5.654752762637422E-4</v>
      </c>
      <c r="Z61" t="str">
        <f t="shared" si="53"/>
        <v>0,999999997102256+0,0000956206001864174i</v>
      </c>
      <c r="AA61" s="4">
        <f t="shared" si="70"/>
        <v>1.0000000016739055</v>
      </c>
      <c r="AB61" s="4">
        <f t="shared" si="71"/>
        <v>9.5620600172072165E-5</v>
      </c>
      <c r="AC61" s="47" t="str">
        <f t="shared" si="72"/>
        <v>11,9651168383559-23,4299340776511i</v>
      </c>
      <c r="AD61" s="20">
        <f t="shared" si="73"/>
        <v>28.401850584816152</v>
      </c>
      <c r="AE61" s="43">
        <f t="shared" si="74"/>
        <v>-62.947666685784085</v>
      </c>
      <c r="AF61" t="str">
        <f t="shared" si="54"/>
        <v>171,020291553806</v>
      </c>
      <c r="AG61" t="str">
        <f t="shared" si="55"/>
        <v>1+1,9761874918953i</v>
      </c>
      <c r="AH61">
        <f t="shared" si="75"/>
        <v>2.2147950250809747</v>
      </c>
      <c r="AI61">
        <f t="shared" si="76"/>
        <v>1.1023404541484534</v>
      </c>
      <c r="AJ61" t="str">
        <f t="shared" si="56"/>
        <v>1+0,00507342358013884i</v>
      </c>
      <c r="AK61">
        <f t="shared" si="77"/>
        <v>1.0000128697305968</v>
      </c>
      <c r="AL61">
        <f t="shared" si="78"/>
        <v>5.0733800514678618E-3</v>
      </c>
      <c r="AM61" t="str">
        <f t="shared" si="57"/>
        <v>1-0,000192587868940497i</v>
      </c>
      <c r="AN61">
        <f t="shared" si="79"/>
        <v>1.0000000185450435</v>
      </c>
      <c r="AO61">
        <f t="shared" si="80"/>
        <v>-1.9258786655946343E-4</v>
      </c>
      <c r="AP61" s="41" t="str">
        <f t="shared" si="81"/>
        <v>35,2005845114465-68,7282328725686i</v>
      </c>
      <c r="AQ61">
        <f t="shared" si="82"/>
        <v>37.754394008628424</v>
      </c>
      <c r="AR61" s="43">
        <f t="shared" si="83"/>
        <v>-62.879806816365125</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1474,59312241425+858,245539247149i</v>
      </c>
      <c r="BG61" s="20">
        <f t="shared" si="94"/>
        <v>64.640437394622353</v>
      </c>
      <c r="BH61" s="43">
        <f t="shared" si="95"/>
        <v>30.200343865767955</v>
      </c>
      <c r="BI61" s="41" t="str">
        <f t="shared" si="101"/>
        <v>4325,13425936977+2524,18560623436i</v>
      </c>
      <c r="BJ61" s="20">
        <f t="shared" si="97"/>
        <v>73.99298081843466</v>
      </c>
      <c r="BK61" s="43">
        <f t="shared" si="102"/>
        <v>30.268203735186848</v>
      </c>
      <c r="BL61">
        <f t="shared" si="99"/>
        <v>64.640437394622353</v>
      </c>
      <c r="BM61" s="43">
        <f t="shared" si="100"/>
        <v>30.200343865767955</v>
      </c>
    </row>
    <row r="62" spans="1:65" x14ac:dyDescent="0.25">
      <c r="A62" t="s">
        <v>227</v>
      </c>
      <c r="B62" s="1">
        <f>(-gm_ea)/Kfb</f>
        <v>-1.6666666666666667E-5</v>
      </c>
      <c r="C62" t="s">
        <v>150</v>
      </c>
      <c r="N62" s="9">
        <v>44</v>
      </c>
      <c r="O62" s="34">
        <f t="shared" si="62"/>
        <v>27.542287033381665</v>
      </c>
      <c r="P62" s="33" t="str">
        <f t="shared" si="50"/>
        <v>58,3492597405907</v>
      </c>
      <c r="Q62" s="4" t="str">
        <f t="shared" si="63"/>
        <v>1+2,02581726816647i</v>
      </c>
      <c r="R62" s="4">
        <f t="shared" si="64"/>
        <v>2.2591891474600923</v>
      </c>
      <c r="S62" s="4">
        <f t="shared" si="65"/>
        <v>1.1122593494540953</v>
      </c>
      <c r="T62" s="4" t="str">
        <f t="shared" si="51"/>
        <v>1+0,00519159879642802i</v>
      </c>
      <c r="U62" s="4">
        <f t="shared" si="66"/>
        <v>1.0000134762582267</v>
      </c>
      <c r="V62" s="4">
        <f t="shared" si="67"/>
        <v>5.1915521546506823E-3</v>
      </c>
      <c r="W62" t="str">
        <f t="shared" si="52"/>
        <v>1-0,000578646949185205i</v>
      </c>
      <c r="X62" s="4">
        <f t="shared" si="68"/>
        <v>1.0000001674161318</v>
      </c>
      <c r="Y62" s="4">
        <f t="shared" si="69"/>
        <v>-5.786468846019899E-4</v>
      </c>
      <c r="Z62" t="str">
        <f t="shared" si="53"/>
        <v>0,99999999696569+0,0000978478900884409i</v>
      </c>
      <c r="AA62" s="4">
        <f t="shared" si="70"/>
        <v>1.0000000017527946</v>
      </c>
      <c r="AB62" s="4">
        <f t="shared" si="71"/>
        <v>9.7847890073069665E-5</v>
      </c>
      <c r="AC62" s="47" t="str">
        <f t="shared" si="72"/>
        <v>11,5368165072199-23,1080291453341i</v>
      </c>
      <c r="AD62" s="20">
        <f t="shared" si="73"/>
        <v>28.241773641662824</v>
      </c>
      <c r="AE62" s="43">
        <f t="shared" si="74"/>
        <v>-63.46907271555429</v>
      </c>
      <c r="AF62" t="str">
        <f t="shared" si="54"/>
        <v>171,020291553806</v>
      </c>
      <c r="AG62" t="str">
        <f t="shared" si="55"/>
        <v>1+2,02221881188935i</v>
      </c>
      <c r="AH62">
        <f t="shared" si="75"/>
        <v>2.2559629702544264</v>
      </c>
      <c r="AI62">
        <f t="shared" si="76"/>
        <v>1.1115533055522711</v>
      </c>
      <c r="AJ62" t="str">
        <f t="shared" si="56"/>
        <v>1+0,00519159879642802i</v>
      </c>
      <c r="AK62">
        <f t="shared" si="77"/>
        <v>1.0000134762582267</v>
      </c>
      <c r="AL62">
        <f t="shared" si="78"/>
        <v>5.1915521546506823E-3</v>
      </c>
      <c r="AM62" t="str">
        <f t="shared" si="57"/>
        <v>1-0,000197073816685095i</v>
      </c>
      <c r="AN62">
        <f t="shared" si="79"/>
        <v>1.0000000194190444</v>
      </c>
      <c r="AO62">
        <f t="shared" si="80"/>
        <v>-1.9707381413377155E-4</v>
      </c>
      <c r="AP62" s="41" t="str">
        <f t="shared" si="81"/>
        <v>33,9428675555232-67,7857401820393i</v>
      </c>
      <c r="AQ62">
        <f t="shared" si="82"/>
        <v>37.59443073499348</v>
      </c>
      <c r="AR62" s="43">
        <f t="shared" si="83"/>
        <v>-63.401150582179625</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1421,21524305213+812,360703127579i</v>
      </c>
      <c r="BG62" s="20">
        <f t="shared" si="94"/>
        <v>64.28099575705005</v>
      </c>
      <c r="BH62" s="43">
        <f t="shared" si="95"/>
        <v>29.752104941315199</v>
      </c>
      <c r="BI62" s="41" t="str">
        <f t="shared" si="101"/>
        <v>4168,67488240783+2389,35803548035i</v>
      </c>
      <c r="BJ62" s="20">
        <f t="shared" si="97"/>
        <v>73.633652850380685</v>
      </c>
      <c r="BK62" s="43">
        <f t="shared" si="102"/>
        <v>29.820027074689914</v>
      </c>
      <c r="BL62">
        <f t="shared" si="99"/>
        <v>64.28099575705005</v>
      </c>
      <c r="BM62" s="43">
        <f t="shared" si="100"/>
        <v>29.752104941315199</v>
      </c>
    </row>
    <row r="63" spans="1:65" x14ac:dyDescent="0.25">
      <c r="A63" t="s">
        <v>226</v>
      </c>
      <c r="B63" s="1">
        <f>1/(RCOMP*CCOMP)</f>
        <v>3030.30303030303</v>
      </c>
      <c r="E63" t="s">
        <v>240</v>
      </c>
      <c r="N63" s="9">
        <v>45</v>
      </c>
      <c r="O63" s="34">
        <f t="shared" si="62"/>
        <v>28.183829312644548</v>
      </c>
      <c r="P63" s="33" t="str">
        <f t="shared" si="50"/>
        <v>58,3492597405907</v>
      </c>
      <c r="Q63" s="4" t="str">
        <f t="shared" si="63"/>
        <v>1+2,07300461415609i</v>
      </c>
      <c r="R63" s="4">
        <f t="shared" si="64"/>
        <v>2.3015968652899317</v>
      </c>
      <c r="S63" s="4">
        <f t="shared" si="65"/>
        <v>1.1213344127374052</v>
      </c>
      <c r="T63" s="4" t="str">
        <f t="shared" si="51"/>
        <v>1+0,00531252666711799i</v>
      </c>
      <c r="U63" s="4">
        <f t="shared" si="66"/>
        <v>1.000014111370229</v>
      </c>
      <c r="V63" s="4">
        <f t="shared" si="67"/>
        <v>5.3124766895912313E-3</v>
      </c>
      <c r="W63" t="str">
        <f t="shared" si="52"/>
        <v>1-0,000592125368105858i</v>
      </c>
      <c r="X63" s="4">
        <f t="shared" si="68"/>
        <v>1.0000001753062104</v>
      </c>
      <c r="Y63" s="4">
        <f t="shared" si="69"/>
        <v>-5.9212529890369692E-4</v>
      </c>
      <c r="Z63" t="str">
        <f t="shared" si="53"/>
        <v>0,999999996822687+0,000100127060236959i</v>
      </c>
      <c r="AA63" s="4">
        <f t="shared" si="70"/>
        <v>1.0000000018354009</v>
      </c>
      <c r="AB63" s="4">
        <f t="shared" si="71"/>
        <v>1.0012706022048845E-4</v>
      </c>
      <c r="AC63" s="47" t="str">
        <f t="shared" si="72"/>
        <v>11,1203435045172-22,7829338344767i</v>
      </c>
      <c r="AD63" s="20">
        <f t="shared" si="73"/>
        <v>28.080245941043451</v>
      </c>
      <c r="AE63" s="43">
        <f t="shared" si="74"/>
        <v>-63.983009918094609</v>
      </c>
      <c r="AF63" t="str">
        <f t="shared" si="54"/>
        <v>171,020291553806</v>
      </c>
      <c r="AG63" t="str">
        <f t="shared" si="55"/>
        <v>1+2,06932233906468i</v>
      </c>
      <c r="AH63">
        <f t="shared" si="75"/>
        <v>2.2982808668550758</v>
      </c>
      <c r="AI63">
        <f t="shared" si="76"/>
        <v>1.1206382930663572</v>
      </c>
      <c r="AJ63" t="str">
        <f t="shared" si="56"/>
        <v>1+0,00531252666711799i</v>
      </c>
      <c r="AK63">
        <f t="shared" si="77"/>
        <v>1.000014111370229</v>
      </c>
      <c r="AL63">
        <f t="shared" si="78"/>
        <v>5.3124766895912313E-3</v>
      </c>
      <c r="AM63" t="str">
        <f t="shared" si="57"/>
        <v>1-0,00020166425557588i</v>
      </c>
      <c r="AN63">
        <f t="shared" si="79"/>
        <v>1.0000000203342359</v>
      </c>
      <c r="AO63">
        <f t="shared" si="80"/>
        <v>-2.0166425284208771E-4</v>
      </c>
      <c r="AP63" s="41" t="str">
        <f t="shared" si="81"/>
        <v>32,7198187399741-66,8337906690622i</v>
      </c>
      <c r="AQ63">
        <f t="shared" si="82"/>
        <v>37.433013563540776</v>
      </c>
      <c r="AR63" s="43">
        <f t="shared" si="83"/>
        <v>-63.915016570938221</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1369,31137075211+768,831154905074i</v>
      </c>
      <c r="BG63" s="20">
        <f t="shared" si="94"/>
        <v>63.920133203406081</v>
      </c>
      <c r="BH63" s="43">
        <f t="shared" si="95"/>
        <v>29.313027749713346</v>
      </c>
      <c r="BI63" s="41" t="str">
        <f t="shared" si="101"/>
        <v>4016,52820523299+2261,44478814373i</v>
      </c>
      <c r="BJ63" s="20">
        <f t="shared" si="97"/>
        <v>73.272900825903406</v>
      </c>
      <c r="BK63" s="43">
        <f t="shared" si="102"/>
        <v>29.381021096869706</v>
      </c>
      <c r="BL63">
        <f t="shared" si="99"/>
        <v>63.920133203406081</v>
      </c>
      <c r="BM63" s="43">
        <f t="shared" si="100"/>
        <v>29.313027749713346</v>
      </c>
    </row>
    <row r="64" spans="1:65" x14ac:dyDescent="0.25">
      <c r="A64" t="s">
        <v>231</v>
      </c>
      <c r="B64" s="1">
        <f>(CCOMP+CHF)</f>
        <v>1.5220000000000001E-9</v>
      </c>
      <c r="E64" t="s">
        <v>241</v>
      </c>
      <c r="N64" s="9">
        <v>46</v>
      </c>
      <c r="O64" s="34">
        <f t="shared" si="62"/>
        <v>28.840315031266066</v>
      </c>
      <c r="P64" s="33" t="str">
        <f t="shared" si="50"/>
        <v>58,3492597405907</v>
      </c>
      <c r="Q64" s="4" t="str">
        <f t="shared" si="63"/>
        <v>1+2,1212910946316i</v>
      </c>
      <c r="R64" s="4">
        <f t="shared" si="64"/>
        <v>2.3451814232940129</v>
      </c>
      <c r="S64" s="4">
        <f t="shared" si="65"/>
        <v>1.1302803457432877</v>
      </c>
      <c r="T64" s="4" t="str">
        <f t="shared" si="51"/>
        <v>1+0,00543627130976647i</v>
      </c>
      <c r="U64" s="4">
        <f t="shared" si="66"/>
        <v>1.0000147764137055</v>
      </c>
      <c r="V64" s="4">
        <f t="shared" si="67"/>
        <v>5.4362177579244568E-3</v>
      </c>
      <c r="W64" t="str">
        <f t="shared" si="52"/>
        <v>1-0,000605917739734386i</v>
      </c>
      <c r="X64" s="4">
        <f t="shared" si="68"/>
        <v>1.0000001835681369</v>
      </c>
      <c r="Y64" s="4">
        <f t="shared" si="69"/>
        <v>-6.0591766558293521E-4</v>
      </c>
      <c r="Z64" t="str">
        <f t="shared" si="53"/>
        <v>0,999999996672945+0,000102459319078153i</v>
      </c>
      <c r="AA64" s="4">
        <f t="shared" si="70"/>
        <v>1.0000000019219009</v>
      </c>
      <c r="AB64" s="4">
        <f t="shared" si="71"/>
        <v>1.0245931906050447E-4</v>
      </c>
      <c r="AC64" s="47" t="str">
        <f t="shared" si="72"/>
        <v>10,7156379643447-22,4551182790764i</v>
      </c>
      <c r="AD64" s="20">
        <f t="shared" si="73"/>
        <v>27.91730802852625</v>
      </c>
      <c r="AE64" s="43">
        <f t="shared" si="74"/>
        <v>-64.489408155159012</v>
      </c>
      <c r="AF64" t="str">
        <f t="shared" si="54"/>
        <v>171,020291553806</v>
      </c>
      <c r="AG64" t="str">
        <f t="shared" si="55"/>
        <v>1+2,11752304833491i</v>
      </c>
      <c r="AH64">
        <f t="shared" si="75"/>
        <v>2.3417736569168186</v>
      </c>
      <c r="AI64">
        <f t="shared" si="76"/>
        <v>1.129594233921011</v>
      </c>
      <c r="AJ64" t="str">
        <f t="shared" si="56"/>
        <v>1+0,00543627130976647i</v>
      </c>
      <c r="AK64">
        <f t="shared" si="77"/>
        <v>1.0000147764137055</v>
      </c>
      <c r="AL64">
        <f t="shared" si="78"/>
        <v>5.4362177579244568E-3</v>
      </c>
      <c r="AM64" t="str">
        <f t="shared" si="57"/>
        <v>1-0,000206361619524313i</v>
      </c>
      <c r="AN64">
        <f t="shared" si="79"/>
        <v>1.0000000212925588</v>
      </c>
      <c r="AO64">
        <f t="shared" si="80"/>
        <v>-2.0636161659500177E-4</v>
      </c>
      <c r="AP64" s="41" t="str">
        <f t="shared" si="81"/>
        <v>31,5312675464094-65,8737650927112i</v>
      </c>
      <c r="AQ64">
        <f t="shared" si="82"/>
        <v>37.270183055368847</v>
      </c>
      <c r="AR64" s="43">
        <f t="shared" si="83"/>
        <v>-64.42133348162865</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1318,87404459335+727,553741170498i</v>
      </c>
      <c r="BG64" s="20">
        <f t="shared" si="94"/>
        <v>63.557891676061232</v>
      </c>
      <c r="BH64" s="43">
        <f t="shared" si="95"/>
        <v>28.883221052235349</v>
      </c>
      <c r="BI64" s="41" t="str">
        <f t="shared" si="101"/>
        <v>3868,67301544074+2140,14348822929i</v>
      </c>
      <c r="BJ64" s="20">
        <f t="shared" si="97"/>
        <v>72.910766702903814</v>
      </c>
      <c r="BK64" s="43">
        <f t="shared" si="102"/>
        <v>28.951295725765728</v>
      </c>
      <c r="BL64">
        <f t="shared" si="99"/>
        <v>63.557891676061232</v>
      </c>
      <c r="BM64" s="43">
        <f t="shared" si="100"/>
        <v>28.883221052235349</v>
      </c>
    </row>
    <row r="65" spans="1:65" x14ac:dyDescent="0.25">
      <c r="A65" t="s">
        <v>232</v>
      </c>
      <c r="B65" s="1">
        <f>(CCOMP+CHF)/(RCOMP*CHF*CCOMP)</f>
        <v>209641.87327823692</v>
      </c>
      <c r="E65" t="s">
        <v>242</v>
      </c>
      <c r="N65" s="9">
        <v>47</v>
      </c>
      <c r="O65" s="34">
        <f t="shared" si="62"/>
        <v>29.512092266663863</v>
      </c>
      <c r="P65" s="33" t="str">
        <f t="shared" si="50"/>
        <v>58,3492597405907</v>
      </c>
      <c r="Q65" s="4" t="str">
        <f t="shared" si="63"/>
        <v>1+2,17070231172408i</v>
      </c>
      <c r="R65" s="4">
        <f t="shared" si="64"/>
        <v>2.3899683106945715</v>
      </c>
      <c r="S65" s="4">
        <f t="shared" si="65"/>
        <v>1.139096163202395</v>
      </c>
      <c r="T65" s="4" t="str">
        <f t="shared" si="51"/>
        <v>1+0,00556289833542094i</v>
      </c>
      <c r="U65" s="4">
        <f t="shared" si="66"/>
        <v>1.0000154727992414</v>
      </c>
      <c r="V65" s="4">
        <f t="shared" si="67"/>
        <v>5.5628409536363438E-3</v>
      </c>
      <c r="W65" t="str">
        <f t="shared" si="52"/>
        <v>1-0,00062003137696879i</v>
      </c>
      <c r="X65" s="4">
        <f t="shared" si="68"/>
        <v>1.0000001922194357</v>
      </c>
      <c r="Y65" s="4">
        <f t="shared" si="69"/>
        <v>-6.2003129751407972E-4</v>
      </c>
      <c r="Z65" t="str">
        <f t="shared" si="53"/>
        <v>0,999999996516146+0,000104845903206532i</v>
      </c>
      <c r="AA65" s="4">
        <f t="shared" si="70"/>
        <v>1.0000000020124775</v>
      </c>
      <c r="AB65" s="4">
        <f t="shared" si="71"/>
        <v>1.0484590318762124E-4</v>
      </c>
      <c r="AC65" s="47" t="str">
        <f t="shared" si="72"/>
        <v>10,3226191153962-22,1250382528966i</v>
      </c>
      <c r="AD65" s="20">
        <f t="shared" si="73"/>
        <v>27.753000208260662</v>
      </c>
      <c r="AE65" s="43">
        <f t="shared" si="74"/>
        <v>-64.988207706561951</v>
      </c>
      <c r="AF65" t="str">
        <f t="shared" si="54"/>
        <v>171,020291553806</v>
      </c>
      <c r="AG65" t="str">
        <f t="shared" si="55"/>
        <v>1+2,16684649635409i</v>
      </c>
      <c r="AH65">
        <f t="shared" si="75"/>
        <v>2.3864667897881997</v>
      </c>
      <c r="AI65">
        <f t="shared" si="76"/>
        <v>1.1384201289112557</v>
      </c>
      <c r="AJ65" t="str">
        <f t="shared" si="56"/>
        <v>1+0,00556289833542094i</v>
      </c>
      <c r="AK65">
        <f t="shared" si="77"/>
        <v>1.0000154727992414</v>
      </c>
      <c r="AL65">
        <f t="shared" si="78"/>
        <v>5.5628409536363438E-3</v>
      </c>
      <c r="AM65" t="str">
        <f t="shared" si="57"/>
        <v>1-0,000211168399134936i</v>
      </c>
      <c r="AN65">
        <f t="shared" si="79"/>
        <v>1.0000000222960461</v>
      </c>
      <c r="AO65">
        <f t="shared" si="80"/>
        <v>-2.1116839599612247E-4</v>
      </c>
      <c r="AP65" s="41" t="str">
        <f t="shared" si="81"/>
        <v>30,3769818726505-64,9070023265435i</v>
      </c>
      <c r="AQ65">
        <f t="shared" si="82"/>
        <v>37.105979535711491</v>
      </c>
      <c r="AR65" s="43">
        <f t="shared" si="83"/>
        <v>-64.920040448465272</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1269,89319827267+688,42811255124i</v>
      </c>
      <c r="BG65" s="20">
        <f t="shared" si="94"/>
        <v>63.194312940877289</v>
      </c>
      <c r="BH65" s="43">
        <f t="shared" si="95"/>
        <v>28.462784034277071</v>
      </c>
      <c r="BI65" s="41" t="str">
        <f t="shared" si="101"/>
        <v>3725,0804396331+2025,15994333892i</v>
      </c>
      <c r="BJ65" s="20">
        <f t="shared" si="97"/>
        <v>72.547292268328164</v>
      </c>
      <c r="BK65" s="43">
        <f t="shared" si="102"/>
        <v>28.530951292373732</v>
      </c>
      <c r="BL65">
        <f t="shared" si="99"/>
        <v>63.194312940877289</v>
      </c>
      <c r="BM65" s="43">
        <f t="shared" si="100"/>
        <v>28.462784034277071</v>
      </c>
    </row>
    <row r="66" spans="1:65" x14ac:dyDescent="0.25">
      <c r="N66" s="9">
        <v>48</v>
      </c>
      <c r="O66" s="34">
        <f t="shared" si="62"/>
        <v>30.199517204020164</v>
      </c>
      <c r="P66" s="33" t="str">
        <f t="shared" si="50"/>
        <v>58,3492597405907</v>
      </c>
      <c r="Q66" s="4" t="str">
        <f t="shared" si="63"/>
        <v>1+2,22126446391489i</v>
      </c>
      <c r="R66" s="4">
        <f t="shared" si="64"/>
        <v>2.4359835423604785</v>
      </c>
      <c r="S66" s="4">
        <f t="shared" si="65"/>
        <v>1.147781057133308</v>
      </c>
      <c r="T66" s="4" t="str">
        <f t="shared" si="51"/>
        <v>1+0,00569247488340652i</v>
      </c>
      <c r="U66" s="4">
        <f t="shared" si="66"/>
        <v>1.0000162020038965</v>
      </c>
      <c r="V66" s="4">
        <f t="shared" si="67"/>
        <v>5.6924133977703578E-3</v>
      </c>
      <c r="W66" t="str">
        <f t="shared" si="52"/>
        <v>1-0,00063447376304635i</v>
      </c>
      <c r="X66" s="4">
        <f t="shared" si="68"/>
        <v>1.0000002012784577</v>
      </c>
      <c r="Y66" s="4">
        <f t="shared" si="69"/>
        <v>-6.3447367790909505E-4</v>
      </c>
      <c r="Z66" t="str">
        <f t="shared" si="53"/>
        <v>0,999999996351957+0,00010728807802059i</v>
      </c>
      <c r="AA66" s="4">
        <f t="shared" si="70"/>
        <v>1.0000000021073228</v>
      </c>
      <c r="AB66" s="4">
        <f t="shared" si="71"/>
        <v>1.0728807800032676E-4</v>
      </c>
      <c r="AC66" s="47" t="str">
        <f t="shared" si="72"/>
        <v>9,94118672423141-21,7931343833733i</v>
      </c>
      <c r="AD66" s="20">
        <f t="shared" si="73"/>
        <v>27.587362473663994</v>
      </c>
      <c r="AE66" s="43">
        <f t="shared" si="74"/>
        <v>-65.479358933884427</v>
      </c>
      <c r="AF66" t="str">
        <f t="shared" si="54"/>
        <v>171,020291553806</v>
      </c>
      <c r="AG66" t="str">
        <f t="shared" si="55"/>
        <v>1+2,21731883506725i</v>
      </c>
      <c r="AH66">
        <f t="shared" si="75"/>
        <v>2.4323862391371947</v>
      </c>
      <c r="AI66">
        <f t="shared" si="76"/>
        <v>1.1471151565817221</v>
      </c>
      <c r="AJ66" t="str">
        <f t="shared" si="56"/>
        <v>1+0,00569247488340652i</v>
      </c>
      <c r="AK66">
        <f t="shared" si="77"/>
        <v>1.0000162020038965</v>
      </c>
      <c r="AL66">
        <f t="shared" si="78"/>
        <v>5.6924133977703578E-3</v>
      </c>
      <c r="AM66" t="str">
        <f t="shared" si="57"/>
        <v>1-0,000216087143025926i</v>
      </c>
      <c r="AN66">
        <f t="shared" si="79"/>
        <v>1.0000000233468265</v>
      </c>
      <c r="AO66">
        <f t="shared" si="80"/>
        <v>-2.1608713966262668E-4</v>
      </c>
      <c r="AP66" s="41" t="str">
        <f t="shared" si="81"/>
        <v>29,2566722600131-63,9347970254951i</v>
      </c>
      <c r="AQ66">
        <f t="shared" si="82"/>
        <v>36.940443024241091</v>
      </c>
      <c r="AR66" s="43">
        <f t="shared" si="83"/>
        <v>-65.411086705795057</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1222,35633997535+651,356798590318i</v>
      </c>
      <c r="BG66" s="20">
        <f t="shared" si="94"/>
        <v>62.82943852086548</v>
      </c>
      <c r="BH66" s="43">
        <f t="shared" si="95"/>
        <v>28.05180665721214</v>
      </c>
      <c r="BI66" s="41" t="str">
        <f t="shared" si="101"/>
        <v>3585,71446929088+1916,20836723319i</v>
      </c>
      <c r="BJ66" s="20">
        <f t="shared" si="97"/>
        <v>72.182519071442556</v>
      </c>
      <c r="BK66" s="43">
        <f t="shared" si="102"/>
        <v>28.120078885301648</v>
      </c>
      <c r="BL66">
        <f t="shared" si="99"/>
        <v>62.82943852086548</v>
      </c>
      <c r="BM66" s="43">
        <f t="shared" si="100"/>
        <v>28.05180665721214</v>
      </c>
    </row>
    <row r="67" spans="1:65" x14ac:dyDescent="0.25">
      <c r="N67" s="9">
        <v>49</v>
      </c>
      <c r="O67" s="34">
        <f t="shared" si="62"/>
        <v>30.902954325135919</v>
      </c>
      <c r="P67" s="33" t="str">
        <f t="shared" si="50"/>
        <v>58,3492597405907</v>
      </c>
      <c r="Q67" s="4" t="str">
        <f t="shared" si="63"/>
        <v>1+2,27300435992637i</v>
      </c>
      <c r="R67" s="4">
        <f t="shared" si="64"/>
        <v>2.4832536761765374</v>
      </c>
      <c r="S67" s="4">
        <f t="shared" si="65"/>
        <v>1.1563343907178851</v>
      </c>
      <c r="T67" s="4" t="str">
        <f t="shared" si="51"/>
        <v>1+0,00582506965692409i</v>
      </c>
      <c r="U67" s="4">
        <f t="shared" si="66"/>
        <v>1.0000169655743387</v>
      </c>
      <c r="V67" s="4">
        <f t="shared" si="67"/>
        <v>5.8250037739383149E-3</v>
      </c>
      <c r="W67" t="str">
        <f t="shared" si="52"/>
        <v>1-0,000649252555511329i</v>
      </c>
      <c r="X67" s="4">
        <f t="shared" si="68"/>
        <v>1.0000002107644181</v>
      </c>
      <c r="Y67" s="4">
        <f t="shared" si="69"/>
        <v>-6.4925246428511774E-4</v>
      </c>
      <c r="Z67" t="str">
        <f t="shared" si="53"/>
        <v>0,99999999618003+0,000109787138393741i</v>
      </c>
      <c r="AA67" s="4">
        <f t="shared" si="70"/>
        <v>1.0000000022066378</v>
      </c>
      <c r="AB67" s="4">
        <f t="shared" si="71"/>
        <v>1.0978713837202855E-4</v>
      </c>
      <c r="AC67" s="47" t="str">
        <f t="shared" si="72"/>
        <v>9,57122254095225-21,4598314939295i</v>
      </c>
      <c r="AD67" s="20">
        <f t="shared" si="73"/>
        <v>27.420434443074949</v>
      </c>
      <c r="AE67" s="43">
        <f t="shared" si="74"/>
        <v>-65.962821927787402</v>
      </c>
      <c r="AF67" t="str">
        <f t="shared" si="54"/>
        <v>171,020291553806</v>
      </c>
      <c r="AG67" t="str">
        <f t="shared" si="55"/>
        <v>1+2,26896682557644i</v>
      </c>
      <c r="AH67">
        <f t="shared" si="75"/>
        <v>2.4795585202947779</v>
      </c>
      <c r="AI67">
        <f t="shared" si="76"/>
        <v>1.1556786671222348</v>
      </c>
      <c r="AJ67" t="str">
        <f t="shared" si="56"/>
        <v>1+0,00582506965692409i</v>
      </c>
      <c r="AK67">
        <f t="shared" si="77"/>
        <v>1.0000169655743387</v>
      </c>
      <c r="AL67">
        <f t="shared" si="78"/>
        <v>5.8250037739383149E-3</v>
      </c>
      <c r="AM67" t="str">
        <f t="shared" si="57"/>
        <v>1-0,000221120459180399i</v>
      </c>
      <c r="AN67">
        <f t="shared" si="79"/>
        <v>1.0000000244471285</v>
      </c>
      <c r="AO67">
        <f t="shared" si="80"/>
        <v>-2.2112045557655887E-4</v>
      </c>
      <c r="AP67" s="41" t="str">
        <f t="shared" si="81"/>
        <v>28,1699961300983-62,958397670159i</v>
      </c>
      <c r="AQ67">
        <f t="shared" si="82"/>
        <v>36.773613170338514</v>
      </c>
      <c r="AR67" s="43">
        <f t="shared" si="83"/>
        <v>-65.894431236382559</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1176,2487325455+616,245267148027i</v>
      </c>
      <c r="BG67" s="20">
        <f t="shared" si="94"/>
        <v>62.463309634941979</v>
      </c>
      <c r="BH67" s="43">
        <f t="shared" si="95"/>
        <v>27.650370026721472</v>
      </c>
      <c r="BI67" s="41" t="str">
        <f t="shared" si="101"/>
        <v>3450,53248782807+1813,01155698806i</v>
      </c>
      <c r="BJ67" s="20">
        <f t="shared" si="97"/>
        <v>71.816488362205533</v>
      </c>
      <c r="BK67" s="43">
        <f t="shared" si="102"/>
        <v>27.718760718126362</v>
      </c>
      <c r="BL67">
        <f t="shared" si="99"/>
        <v>62.463309634941979</v>
      </c>
      <c r="BM67" s="43">
        <f t="shared" si="100"/>
        <v>27.650370026721472</v>
      </c>
    </row>
    <row r="68" spans="1:65" x14ac:dyDescent="0.25">
      <c r="N68" s="9">
        <v>50</v>
      </c>
      <c r="O68" s="34">
        <f t="shared" si="62"/>
        <v>31.622776601683803</v>
      </c>
      <c r="P68" s="33" t="str">
        <f t="shared" si="50"/>
        <v>58,3492597405907</v>
      </c>
      <c r="Q68" s="4" t="str">
        <f t="shared" si="63"/>
        <v>1+2,32594943293625i</v>
      </c>
      <c r="R68" s="4">
        <f t="shared" si="64"/>
        <v>2.5318058307414617</v>
      </c>
      <c r="S68" s="4">
        <f t="shared" si="65"/>
        <v>1.1647556919410507</v>
      </c>
      <c r="T68" s="4" t="str">
        <f t="shared" si="51"/>
        <v>1+0,00596075295947767i</v>
      </c>
      <c r="U68" s="4">
        <f t="shared" si="66"/>
        <v>1.0000177651301221</v>
      </c>
      <c r="V68" s="4">
        <f t="shared" si="67"/>
        <v>5.9606823646542574E-3</v>
      </c>
      <c r="W68" t="str">
        <f t="shared" si="52"/>
        <v>1-0,000664375590275113i</v>
      </c>
      <c r="X68" s="4">
        <f t="shared" si="68"/>
        <v>1.0000002206974381</v>
      </c>
      <c r="Y68" s="4">
        <f t="shared" si="69"/>
        <v>-6.6437549252446764E-4</v>
      </c>
      <c r="Z68" t="str">
        <f t="shared" si="53"/>
        <v>0,999999996+0,000112344409360872i</v>
      </c>
      <c r="AA68" s="4">
        <f t="shared" si="70"/>
        <v>1.000000002310633</v>
      </c>
      <c r="AB68" s="4">
        <f t="shared" si="71"/>
        <v>1.1234440933760673E-4</v>
      </c>
      <c r="AC68" s="47" t="str">
        <f t="shared" si="72"/>
        <v>9,21259173696595-21,1255380693853i</v>
      </c>
      <c r="AD68" s="20">
        <f t="shared" si="73"/>
        <v>27.2522553003638</v>
      </c>
      <c r="AE68" s="43">
        <f t="shared" si="74"/>
        <v>-66.438566141789764</v>
      </c>
      <c r="AF68" t="str">
        <f t="shared" si="54"/>
        <v>171,020291553806</v>
      </c>
      <c r="AG68" t="str">
        <f t="shared" si="55"/>
        <v>1+2,32181785232987i</v>
      </c>
      <c r="AH68">
        <f t="shared" si="75"/>
        <v>2.5280107079278147</v>
      </c>
      <c r="AI68">
        <f t="shared" si="76"/>
        <v>1.164110176024062</v>
      </c>
      <c r="AJ68" t="str">
        <f t="shared" si="56"/>
        <v>1+0,00596075295947767i</v>
      </c>
      <c r="AK68">
        <f t="shared" si="77"/>
        <v>1.0000177651301221</v>
      </c>
      <c r="AL68">
        <f t="shared" si="78"/>
        <v>5.9606823646542574E-3</v>
      </c>
      <c r="AM68" t="str">
        <f t="shared" si="57"/>
        <v>1-0,000226271016329204i</v>
      </c>
      <c r="AN68">
        <f t="shared" si="79"/>
        <v>1.0000000255992862</v>
      </c>
      <c r="AO68">
        <f t="shared" si="80"/>
        <v>-2.2627101246761974E-4</v>
      </c>
      <c r="AP68" s="41" t="str">
        <f t="shared" si="81"/>
        <v>27,1165620006283-61,9790049730412i</v>
      </c>
      <c r="AQ68">
        <f t="shared" si="82"/>
        <v>36.605529193321431</v>
      </c>
      <c r="AR68" s="43">
        <f t="shared" si="83"/>
        <v>-66.37004240593788</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1131,55357267072+583,001968976112i</v>
      </c>
      <c r="BG68" s="20">
        <f t="shared" si="94"/>
        <v>62.095967141778743</v>
      </c>
      <c r="BH68" s="43">
        <f t="shared" si="95"/>
        <v>27.258546774716663</v>
      </c>
      <c r="BI68" s="41" t="str">
        <f t="shared" si="101"/>
        <v>3319,48579504007+1715,30102662676i</v>
      </c>
      <c r="BJ68" s="20">
        <f t="shared" si="97"/>
        <v>71.44924103473636</v>
      </c>
      <c r="BK68" s="43">
        <f t="shared" si="102"/>
        <v>27.327070510568621</v>
      </c>
      <c r="BL68">
        <f t="shared" si="99"/>
        <v>62.095967141778743</v>
      </c>
      <c r="BM68" s="43">
        <f t="shared" si="100"/>
        <v>27.258546774716663</v>
      </c>
    </row>
    <row r="69" spans="1:65" x14ac:dyDescent="0.25">
      <c r="A69" s="49" t="s">
        <v>457</v>
      </c>
      <c r="N69" s="9">
        <v>51</v>
      </c>
      <c r="O69" s="34">
        <f t="shared" si="62"/>
        <v>32.359365692962832</v>
      </c>
      <c r="P69" s="33" t="str">
        <f t="shared" si="50"/>
        <v>58,3492597405907</v>
      </c>
      <c r="Q69" s="4" t="str">
        <f t="shared" si="63"/>
        <v>1+2,38012775512306i</v>
      </c>
      <c r="R69" s="4">
        <f t="shared" si="64"/>
        <v>2.5816677033861537</v>
      </c>
      <c r="S69" s="4">
        <f t="shared" si="65"/>
        <v>1.1730446470425018</v>
      </c>
      <c r="T69" s="4" t="str">
        <f t="shared" si="51"/>
        <v>1+0,00609959673215026i</v>
      </c>
      <c r="U69" s="4">
        <f t="shared" si="66"/>
        <v>1.0000186023671234</v>
      </c>
      <c r="V69" s="4">
        <f t="shared" si="67"/>
        <v>6.0995210885101212E-3</v>
      </c>
      <c r="W69" t="str">
        <f t="shared" si="52"/>
        <v>1-0,000679850885770912i</v>
      </c>
      <c r="X69" s="4">
        <f t="shared" si="68"/>
        <v>1.0000002310985867</v>
      </c>
      <c r="Y69" s="4">
        <f t="shared" si="69"/>
        <v>-6.7985078102920969E-4</v>
      </c>
      <c r="Z69" t="str">
        <f t="shared" si="53"/>
        <v>0,999999995811486+0,000114961246820901i</v>
      </c>
      <c r="AA69" s="4">
        <f t="shared" si="70"/>
        <v>1.0000000024195301</v>
      </c>
      <c r="AB69" s="4">
        <f t="shared" si="71"/>
        <v>1.1496124679597179E-4</v>
      </c>
      <c r="AC69" s="47" t="str">
        <f t="shared" si="72"/>
        <v>8,86514432550922-20,7906458384875i</v>
      </c>
      <c r="AD69" s="20">
        <f t="shared" si="73"/>
        <v>27.082863740456091</v>
      </c>
      <c r="AE69" s="43">
        <f t="shared" si="74"/>
        <v>-66.906570015226592</v>
      </c>
      <c r="AF69" t="str">
        <f t="shared" si="54"/>
        <v>171,020291553806</v>
      </c>
      <c r="AG69" t="str">
        <f t="shared" si="55"/>
        <v>1+2,37589993764151i</v>
      </c>
      <c r="AH69">
        <f t="shared" si="75"/>
        <v>2.5777704540328901</v>
      </c>
      <c r="AI69">
        <f t="shared" si="76"/>
        <v>1.1724093575445109</v>
      </c>
      <c r="AJ69" t="str">
        <f t="shared" si="56"/>
        <v>1+0,00609959673215026i</v>
      </c>
      <c r="AK69">
        <f t="shared" si="77"/>
        <v>1.0000186023671234</v>
      </c>
      <c r="AL69">
        <f t="shared" si="78"/>
        <v>6.0995210885101212E-3</v>
      </c>
      <c r="AM69" t="str">
        <f t="shared" si="57"/>
        <v>1-0,000231541545365919i</v>
      </c>
      <c r="AN69">
        <f t="shared" si="79"/>
        <v>1.0000000268057432</v>
      </c>
      <c r="AO69">
        <f t="shared" si="80"/>
        <v>-2.3154154122815692E-4</v>
      </c>
      <c r="AP69" s="41" t="str">
        <f t="shared" si="81"/>
        <v>26,095933652772-60,9977706294204i</v>
      </c>
      <c r="AQ69">
        <f t="shared" si="82"/>
        <v>36.436229827590537</v>
      </c>
      <c r="AR69" s="43">
        <f t="shared" si="83"/>
        <v>-66.837897586616492</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1088,25216791793+551,538368197609i</v>
      </c>
      <c r="BG69" s="20">
        <f t="shared" si="94"/>
        <v>61.727451488709136</v>
      </c>
      <c r="BH69" s="43">
        <f t="shared" si="95"/>
        <v>26.876401452128206</v>
      </c>
      <c r="BI69" s="41" t="str">
        <f t="shared" si="101"/>
        <v>3192,52012551683+1622,8170993542i</v>
      </c>
      <c r="BJ69" s="20">
        <f t="shared" si="97"/>
        <v>71.080817575843611</v>
      </c>
      <c r="BK69" s="43">
        <f t="shared" si="102"/>
        <v>26.945073880738132</v>
      </c>
      <c r="BL69">
        <f t="shared" si="99"/>
        <v>61.727451488709136</v>
      </c>
      <c r="BM69" s="43">
        <f t="shared" si="100"/>
        <v>26.876401452128206</v>
      </c>
    </row>
    <row r="70" spans="1:65" x14ac:dyDescent="0.25">
      <c r="A70" t="s">
        <v>480</v>
      </c>
      <c r="B70">
        <f>SQRT((2*IOUT*Lm*Fsw*(VOUT-VIN_var)/(VIN_var^2)))</f>
        <v>2.2776083947860748</v>
      </c>
      <c r="E70" s="31"/>
      <c r="N70" s="9">
        <v>52</v>
      </c>
      <c r="O70" s="34">
        <f t="shared" si="62"/>
        <v>33.113112148259127</v>
      </c>
      <c r="P70" s="33" t="str">
        <f t="shared" si="50"/>
        <v>58,3492597405907</v>
      </c>
      <c r="Q70" s="4" t="str">
        <f t="shared" si="63"/>
        <v>1+2,43556805255036i</v>
      </c>
      <c r="R70" s="4">
        <f t="shared" si="64"/>
        <v>2.6328675885057251</v>
      </c>
      <c r="S70" s="4">
        <f t="shared" si="65"/>
        <v>1.1812010938254018</v>
      </c>
      <c r="T70" s="4" t="str">
        <f t="shared" si="51"/>
        <v>1+0,00624167459174797i</v>
      </c>
      <c r="U70" s="4">
        <f t="shared" si="66"/>
        <v>1.0000194790611376</v>
      </c>
      <c r="V70" s="4">
        <f t="shared" si="67"/>
        <v>6.241593538212512E-3</v>
      </c>
      <c r="W70" t="str">
        <f t="shared" si="52"/>
        <v>1-0,000695686647205241i</v>
      </c>
      <c r="X70" s="4">
        <f t="shared" si="68"/>
        <v>1.0000002419899263</v>
      </c>
      <c r="Y70" s="4">
        <f t="shared" si="69"/>
        <v>-6.9568653497248639E-4</v>
      </c>
      <c r="Z70" t="str">
        <f t="shared" si="53"/>
        <v>0,999999995614087+0,000117639038255686i</v>
      </c>
      <c r="AA70" s="4">
        <f t="shared" si="70"/>
        <v>1.0000000025335587</v>
      </c>
      <c r="AB70" s="4">
        <f t="shared" si="71"/>
        <v>1.1763903822897393E-4</v>
      </c>
      <c r="AC70" s="47" t="str">
        <f t="shared" si="72"/>
        <v>8,5287165566029-20,455529467054i</v>
      </c>
      <c r="AD70" s="20">
        <f t="shared" si="73"/>
        <v>26.912297919695661</v>
      </c>
      <c r="AE70" s="43">
        <f t="shared" si="74"/>
        <v>-67.366820587970736</v>
      </c>
      <c r="AF70" t="str">
        <f t="shared" si="54"/>
        <v>171,020291553806</v>
      </c>
      <c r="AG70" t="str">
        <f t="shared" si="55"/>
        <v>1+2,43124175654884i</v>
      </c>
      <c r="AH70">
        <f t="shared" si="75"/>
        <v>2.6288660062442681</v>
      </c>
      <c r="AI70">
        <f t="shared" si="76"/>
        <v>1.1805760380251127</v>
      </c>
      <c r="AJ70" t="str">
        <f t="shared" si="56"/>
        <v>1+0,00624167459174797i</v>
      </c>
      <c r="AK70">
        <f t="shared" si="77"/>
        <v>1.0000194790611376</v>
      </c>
      <c r="AL70">
        <f t="shared" si="78"/>
        <v>6.241593538212512E-3</v>
      </c>
      <c r="AM70" t="str">
        <f t="shared" si="57"/>
        <v>1-0,000236934840794802i</v>
      </c>
      <c r="AN70">
        <f t="shared" si="79"/>
        <v>1.0000000280690591</v>
      </c>
      <c r="AO70">
        <f t="shared" si="80"/>
        <v>-2.3693483636111007E-4</v>
      </c>
      <c r="AP70" s="41" t="str">
        <f t="shared" si="81"/>
        <v>25,1076342253284-60,0157963938604i</v>
      </c>
      <c r="AQ70">
        <f t="shared" si="82"/>
        <v>36.265753272622383</v>
      </c>
      <c r="AR70" s="43">
        <f t="shared" si="83"/>
        <v>-67.297982772082548</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1046,32411058276+521,76895949148i</v>
      </c>
      <c r="BG70" s="20">
        <f t="shared" si="94"/>
        <v>61.357802665622486</v>
      </c>
      <c r="BH70" s="43">
        <f t="shared" si="95"/>
        <v>26.503990929949094</v>
      </c>
      <c r="BI70" s="41" t="str">
        <f t="shared" si="101"/>
        <v>3069,57615795721+1535,30896071844i</v>
      </c>
      <c r="BJ70" s="20">
        <f t="shared" si="97"/>
        <v>70.711258018549245</v>
      </c>
      <c r="BK70" s="43">
        <f t="shared" si="102"/>
        <v>26.572828745837256</v>
      </c>
      <c r="BL70">
        <f t="shared" si="99"/>
        <v>61.357802665622486</v>
      </c>
      <c r="BM70" s="43">
        <f t="shared" si="100"/>
        <v>26.503990929949094</v>
      </c>
    </row>
    <row r="71" spans="1:65" x14ac:dyDescent="0.25">
      <c r="A71" t="s">
        <v>459</v>
      </c>
      <c r="B71">
        <f>(Fsw*Gcomp)/((R_cs*Acs*(VIN_var/Lm))+((R_sl+Rsl_int)*Isl))</f>
        <v>8.3333270833380215</v>
      </c>
      <c r="C71" t="s">
        <v>150</v>
      </c>
      <c r="E71" s="158"/>
      <c r="N71" s="9">
        <v>53</v>
      </c>
      <c r="O71" s="34">
        <f t="shared" si="62"/>
        <v>33.884415613920268</v>
      </c>
      <c r="P71" s="33" t="str">
        <f t="shared" si="50"/>
        <v>58,3492597405907</v>
      </c>
      <c r="Q71" s="4" t="str">
        <f t="shared" si="63"/>
        <v>1+2,49229972039765i</v>
      </c>
      <c r="R71" s="4">
        <f t="shared" si="64"/>
        <v>2.6854343962000269</v>
      </c>
      <c r="S71" s="4">
        <f t="shared" si="65"/>
        <v>1.1892250148644536</v>
      </c>
      <c r="T71" s="4" t="str">
        <f t="shared" si="51"/>
        <v>1+0,00638706186983251i</v>
      </c>
      <c r="U71" s="4">
        <f t="shared" si="66"/>
        <v>1.0000203970716444</v>
      </c>
      <c r="V71" s="4">
        <f t="shared" si="67"/>
        <v>6.3869750195001841E-3</v>
      </c>
      <c r="W71" t="str">
        <f t="shared" si="52"/>
        <v>1-0,000711891270908413i</v>
      </c>
      <c r="X71" s="4">
        <f t="shared" si="68"/>
        <v>1.0000002533945587</v>
      </c>
      <c r="Y71" s="4">
        <f t="shared" si="69"/>
        <v>-7.1189115064885134E-4</v>
      </c>
      <c r="Z71" t="str">
        <f t="shared" si="53"/>
        <v>0,999999995407385+0,000120379203465691i</v>
      </c>
      <c r="AA71" s="4">
        <f t="shared" si="70"/>
        <v>1.0000000026529614</v>
      </c>
      <c r="AB71" s="4">
        <f t="shared" si="71"/>
        <v>1.2037920343706852E-4</v>
      </c>
      <c r="AC71" s="47" t="str">
        <f t="shared" si="72"/>
        <v>8,20313227910301-20,120546354833i</v>
      </c>
      <c r="AD71" s="20">
        <f t="shared" si="73"/>
        <v>26.740595410947453</v>
      </c>
      <c r="AE71" s="43">
        <f t="shared" si="74"/>
        <v>-67.819313109345842</v>
      </c>
      <c r="AF71" t="str">
        <f t="shared" si="54"/>
        <v>171,020291553806</v>
      </c>
      <c r="AG71" t="str">
        <f t="shared" si="55"/>
        <v>1+2,48787265201677i</v>
      </c>
      <c r="AH71">
        <f t="shared" si="75"/>
        <v>2.6813262264508135</v>
      </c>
      <c r="AI71">
        <f t="shared" si="76"/>
        <v>1.1886101891060254</v>
      </c>
      <c r="AJ71" t="str">
        <f t="shared" si="56"/>
        <v>1+0,00638706186983251i</v>
      </c>
      <c r="AK71">
        <f t="shared" si="77"/>
        <v>1.0000203970716444</v>
      </c>
      <c r="AL71">
        <f t="shared" si="78"/>
        <v>6.3869750195001841E-3</v>
      </c>
      <c r="AM71" t="str">
        <f t="shared" si="57"/>
        <v>1-0,000242453762212476i</v>
      </c>
      <c r="AN71">
        <f t="shared" si="79"/>
        <v>1.0000000293919131</v>
      </c>
      <c r="AO71">
        <f t="shared" si="80"/>
        <v>-2.4245375746168951E-4</v>
      </c>
      <c r="AP71" s="41" t="str">
        <f t="shared" si="81"/>
        <v>24,1511502140451-59,0341334622227i</v>
      </c>
      <c r="AQ71">
        <f t="shared" si="82"/>
        <v>36.094137147709439</v>
      </c>
      <c r="AR71" s="43">
        <f t="shared" si="83"/>
        <v>-67.750292186578719</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1005,74744743811+493,611272831119i</v>
      </c>
      <c r="BG71" s="20">
        <f t="shared" si="94"/>
        <v>60.9870601637516</v>
      </c>
      <c r="BH71" s="43">
        <f t="shared" si="95"/>
        <v>26.14136480608687</v>
      </c>
      <c r="BI71" s="41" t="str">
        <f t="shared" si="101"/>
        <v>2950,59001268236+1452,53467517229i</v>
      </c>
      <c r="BJ71" s="20">
        <f t="shared" si="97"/>
        <v>70.340601900513548</v>
      </c>
      <c r="BK71" s="43">
        <f t="shared" si="102"/>
        <v>26.210385728854131</v>
      </c>
      <c r="BL71">
        <f t="shared" si="99"/>
        <v>60.9870601637516</v>
      </c>
      <c r="BM71" s="43">
        <f t="shared" si="100"/>
        <v>26.14136480608687</v>
      </c>
    </row>
    <row r="72" spans="1:65" x14ac:dyDescent="0.25">
      <c r="A72" t="s">
        <v>458</v>
      </c>
      <c r="B72">
        <f>(B71*2*VOUT/DC_VIN_var_DCM)*(((VOUT/VIN_var)-1)/((2*VOUT/VIN_var)-1))</f>
        <v>171.02029155380589</v>
      </c>
      <c r="C72" t="s">
        <v>150</v>
      </c>
      <c r="N72" s="9">
        <v>54</v>
      </c>
      <c r="O72" s="34">
        <f t="shared" si="62"/>
        <v>34.67368504525318</v>
      </c>
      <c r="P72" s="33" t="str">
        <f t="shared" si="50"/>
        <v>58,3492597405907</v>
      </c>
      <c r="Q72" s="4" t="str">
        <f t="shared" si="63"/>
        <v>1+2,5503528385462i</v>
      </c>
      <c r="R72" s="4">
        <f t="shared" si="64"/>
        <v>2.7393976712191059</v>
      </c>
      <c r="S72" s="4">
        <f t="shared" si="65"/>
        <v>1.1971165306529761</v>
      </c>
      <c r="T72" s="4" t="str">
        <f t="shared" si="51"/>
        <v>1+0,00653583565266322i</v>
      </c>
      <c r="U72" s="4">
        <f t="shared" si="66"/>
        <v>1.0000213583457498</v>
      </c>
      <c r="V72" s="4">
        <f t="shared" si="67"/>
        <v>6.535742590962814E-3</v>
      </c>
      <c r="W72" t="str">
        <f t="shared" si="52"/>
        <v>1-0,000728473348786419i</v>
      </c>
      <c r="X72" s="4">
        <f t="shared" si="68"/>
        <v>1.0000002653366746</v>
      </c>
      <c r="Y72" s="4">
        <f t="shared" si="69"/>
        <v>-7.2847321992597889E-4</v>
      </c>
      <c r="Z72" t="str">
        <f t="shared" si="53"/>
        <v>0,999999995190942+0,00012318319532278i</v>
      </c>
      <c r="AA72" s="4">
        <f t="shared" si="70"/>
        <v>1.0000000027779918</v>
      </c>
      <c r="AB72" s="4">
        <f t="shared" si="71"/>
        <v>1.2318319529211043E-4</v>
      </c>
      <c r="AC72" s="47" t="str">
        <f t="shared" si="72"/>
        <v>7,8882042634862-19,7860365288913i</v>
      </c>
      <c r="AD72" s="20">
        <f t="shared" si="73"/>
        <v>26.567793163313969</v>
      </c>
      <c r="AE72" s="43">
        <f t="shared" si="74"/>
        <v>-68.264050643500212</v>
      </c>
      <c r="AF72" t="str">
        <f t="shared" si="54"/>
        <v>171,020291553806</v>
      </c>
      <c r="AG72" t="str">
        <f t="shared" si="55"/>
        <v>1+2,5458226504957i</v>
      </c>
      <c r="AH72">
        <f t="shared" si="75"/>
        <v>2.7351806097179305</v>
      </c>
      <c r="AI72">
        <f t="shared" si="76"/>
        <v>1.1965119208764656</v>
      </c>
      <c r="AJ72" t="str">
        <f t="shared" si="56"/>
        <v>1+0,00653583565266322i</v>
      </c>
      <c r="AK72">
        <f t="shared" si="77"/>
        <v>1.0000213583457498</v>
      </c>
      <c r="AL72">
        <f t="shared" si="78"/>
        <v>6.535742590962814E-3</v>
      </c>
      <c r="AM72" t="str">
        <f t="shared" si="57"/>
        <v>1-0,000248101235824131i</v>
      </c>
      <c r="AN72">
        <f t="shared" si="79"/>
        <v>1.0000000307771111</v>
      </c>
      <c r="AO72">
        <f t="shared" si="80"/>
        <v>-2.4810123073357155E-4</v>
      </c>
      <c r="AP72" s="41" t="str">
        <f t="shared" si="81"/>
        <v>23,2259353572245-58,0537821381903i</v>
      </c>
      <c r="AQ72">
        <f t="shared" si="82"/>
        <v>35.92141845132565</v>
      </c>
      <c r="AR72" s="43">
        <f t="shared" si="83"/>
        <v>-68.194827890279527</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966,498844589327+466,985866660788i</v>
      </c>
      <c r="BG72" s="20">
        <f t="shared" si="94"/>
        <v>60.615262939235343</v>
      </c>
      <c r="BH72" s="43">
        <f t="shared" si="95"/>
        <v>25.788565815726866</v>
      </c>
      <c r="BI72" s="41" t="str">
        <f t="shared" si="101"/>
        <v>2835,49373500324+1374,26116861546i</v>
      </c>
      <c r="BJ72" s="20">
        <f t="shared" si="97"/>
        <v>69.968888227247021</v>
      </c>
      <c r="BK72" s="43">
        <f t="shared" si="102"/>
        <v>25.857788568947569</v>
      </c>
      <c r="BL72">
        <f t="shared" si="99"/>
        <v>60.615262939235343</v>
      </c>
      <c r="BM72" s="43">
        <f t="shared" si="100"/>
        <v>25.788565815726866</v>
      </c>
    </row>
    <row r="73" spans="1:65" x14ac:dyDescent="0.25">
      <c r="A73" t="s">
        <v>483</v>
      </c>
      <c r="B73">
        <f>(IOUT_VAR*((2*VOUT)-VIN_var))/(Cout*VOUT*(VOUT-VIN_var))</f>
        <v>85.575948654430803</v>
      </c>
      <c r="C73" t="s">
        <v>385</v>
      </c>
      <c r="N73" s="9">
        <v>55</v>
      </c>
      <c r="O73" s="34">
        <f t="shared" si="62"/>
        <v>35.481338923357555</v>
      </c>
      <c r="P73" s="33" t="str">
        <f t="shared" si="50"/>
        <v>58,3492597405907</v>
      </c>
      <c r="Q73" s="4" t="str">
        <f t="shared" si="63"/>
        <v>1+2,60975818752766i</v>
      </c>
      <c r="R73" s="4">
        <f t="shared" si="64"/>
        <v>2.7947876122109276</v>
      </c>
      <c r="S73" s="4">
        <f t="shared" si="65"/>
        <v>1.2048758927256609</v>
      </c>
      <c r="T73" s="4" t="str">
        <f t="shared" si="51"/>
        <v>1+0,00668807482206898i</v>
      </c>
      <c r="U73" s="4">
        <f t="shared" si="66"/>
        <v>1.0000223649223179</v>
      </c>
      <c r="V73" s="4">
        <f t="shared" si="67"/>
        <v>6.6879751047808625E-3</v>
      </c>
      <c r="W73" t="str">
        <f t="shared" si="52"/>
        <v>1-0,000745441672876436i</v>
      </c>
      <c r="X73" s="4">
        <f t="shared" si="68"/>
        <v>1.0000002778416053</v>
      </c>
      <c r="Y73" s="4">
        <f t="shared" si="69"/>
        <v>-7.4544153479998881E-4</v>
      </c>
      <c r="Z73" t="str">
        <f t="shared" si="53"/>
        <v>0,999999994964298+0,000126052500540553i</v>
      </c>
      <c r="AA73" s="4">
        <f t="shared" si="70"/>
        <v>1.0000000029089144</v>
      </c>
      <c r="AB73" s="4">
        <f t="shared" si="71"/>
        <v>1.2605250050768999E-4</v>
      </c>
      <c r="AC73" s="47" t="str">
        <f t="shared" si="72"/>
        <v>7,58373547995854-19,4523226261854i</v>
      </c>
      <c r="AD73" s="20">
        <f t="shared" si="73"/>
        <v>26.393927466323372</v>
      </c>
      <c r="AE73" s="43">
        <f t="shared" si="74"/>
        <v>-68.701043673339157</v>
      </c>
      <c r="AF73" t="str">
        <f t="shared" si="54"/>
        <v>171,020291553806</v>
      </c>
      <c r="AG73" t="str">
        <f t="shared" si="55"/>
        <v>1+2,60512247784186i</v>
      </c>
      <c r="AH73">
        <f t="shared" si="75"/>
        <v>2.7904593035120424</v>
      </c>
      <c r="AI73">
        <f t="shared" si="76"/>
        <v>1.2042814749981055</v>
      </c>
      <c r="AJ73" t="str">
        <f t="shared" si="56"/>
        <v>1+0,00668807482206898i</v>
      </c>
      <c r="AK73">
        <f t="shared" si="77"/>
        <v>1.0000223649223179</v>
      </c>
      <c r="AL73">
        <f t="shared" si="78"/>
        <v>6.6879751047808625E-3</v>
      </c>
      <c r="AM73" t="str">
        <f t="shared" si="57"/>
        <v>1-0,000253880255995028i</v>
      </c>
      <c r="AN73">
        <f t="shared" si="79"/>
        <v>1.0000000322275917</v>
      </c>
      <c r="AO73">
        <f t="shared" si="80"/>
        <v>-2.5388025054039534E-4</v>
      </c>
      <c r="AP73" s="41" t="str">
        <f t="shared" si="81"/>
        <v>22,331414391537-57,0756917627905i</v>
      </c>
      <c r="AQ73">
        <f t="shared" si="82"/>
        <v>35.747633524974397</v>
      </c>
      <c r="AR73" s="43">
        <f t="shared" si="83"/>
        <v>-68.631599383046236</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928,553746761251+441,816310415563i</v>
      </c>
      <c r="BG73" s="20">
        <f t="shared" si="94"/>
        <v>60.242449381319652</v>
      </c>
      <c r="BH73" s="43">
        <f t="shared" si="95"/>
        <v>25.44563024308097</v>
      </c>
      <c r="BI73" s="41" t="str">
        <f t="shared" si="101"/>
        <v>2724,21576244183+1300,26417956134i</v>
      </c>
      <c r="BJ73" s="20">
        <f t="shared" si="97"/>
        <v>69.596155439970687</v>
      </c>
      <c r="BK73" s="43">
        <f t="shared" si="102"/>
        <v>25.515074533373838</v>
      </c>
      <c r="BL73">
        <f t="shared" si="99"/>
        <v>60.242449381319652</v>
      </c>
      <c r="BM73" s="43">
        <f t="shared" si="100"/>
        <v>25.44563024308097</v>
      </c>
    </row>
    <row r="74" spans="1:65" x14ac:dyDescent="0.25">
      <c r="B74">
        <f>B73/(2*PI())</f>
        <v>13.619835238130893</v>
      </c>
      <c r="C74" t="s">
        <v>65</v>
      </c>
      <c r="N74" s="9">
        <v>56</v>
      </c>
      <c r="O74" s="34">
        <f t="shared" si="62"/>
        <v>36.307805477010156</v>
      </c>
      <c r="P74" s="33" t="str">
        <f t="shared" si="50"/>
        <v>58,3492597405907</v>
      </c>
      <c r="Q74" s="4" t="str">
        <f t="shared" si="63"/>
        <v>1+2,67054726484438i</v>
      </c>
      <c r="R74" s="4">
        <f t="shared" si="64"/>
        <v>2.8516350912709361</v>
      </c>
      <c r="S74" s="4">
        <f t="shared" si="65"/>
        <v>1.2125034767908796</v>
      </c>
      <c r="T74" s="4" t="str">
        <f t="shared" si="51"/>
        <v>1+0,00684386009727256i</v>
      </c>
      <c r="U74" s="4">
        <f t="shared" si="66"/>
        <v>1.0000234189362922</v>
      </c>
      <c r="V74" s="4">
        <f t="shared" si="67"/>
        <v>6.843753248408419E-3</v>
      </c>
      <c r="W74" t="str">
        <f t="shared" si="52"/>
        <v>1-0,000762805240008502i</v>
      </c>
      <c r="X74" s="4">
        <f t="shared" si="68"/>
        <v>1.0000002909358747</v>
      </c>
      <c r="Y74" s="4">
        <f t="shared" si="69"/>
        <v>-7.6280509205692564E-4</v>
      </c>
      <c r="Z74" t="str">
        <f t="shared" si="53"/>
        <v>0,999999994726973+0,000128988640462614i</v>
      </c>
      <c r="AA74" s="4">
        <f t="shared" si="70"/>
        <v>1.0000000030460077</v>
      </c>
      <c r="AB74" s="4">
        <f t="shared" si="71"/>
        <v>1.2898864042740061E-4</v>
      </c>
      <c r="AC74" s="47" t="str">
        <f t="shared" si="72"/>
        <v>7,28952032737263-19,1197099578937i</v>
      </c>
      <c r="AD74" s="20">
        <f t="shared" si="73"/>
        <v>26.21903391842622</v>
      </c>
      <c r="AE74" s="43">
        <f t="shared" si="74"/>
        <v>-69.130309704960808</v>
      </c>
      <c r="AF74" t="str">
        <f t="shared" si="54"/>
        <v>171,020291553806</v>
      </c>
      <c r="AG74" t="str">
        <f t="shared" si="55"/>
        <v>1+2,66580357560866i</v>
      </c>
      <c r="AH74">
        <f t="shared" si="75"/>
        <v>2.8471931272268689</v>
      </c>
      <c r="AI74">
        <f t="shared" si="76"/>
        <v>1.2119192178355098</v>
      </c>
      <c r="AJ74" t="str">
        <f t="shared" si="56"/>
        <v>1+0,00684386009727256i</v>
      </c>
      <c r="AK74">
        <f t="shared" si="77"/>
        <v>1.0000234189362922</v>
      </c>
      <c r="AL74">
        <f t="shared" si="78"/>
        <v>6.843753248408419E-3</v>
      </c>
      <c r="AM74" t="str">
        <f t="shared" si="57"/>
        <v>1-0,000259793886838157i</v>
      </c>
      <c r="AN74">
        <f t="shared" si="79"/>
        <v>1.0000000337464312</v>
      </c>
      <c r="AO74">
        <f t="shared" si="80"/>
        <v>-2.597938809934128E-4</v>
      </c>
      <c r="AP74" s="41" t="str">
        <f t="shared" si="81"/>
        <v>21,4669866646224-56,1007608851756i</v>
      </c>
      <c r="AQ74">
        <f t="shared" si="82"/>
        <v>35.572818021357804</v>
      </c>
      <c r="AR74" s="43">
        <f t="shared" si="83"/>
        <v>-69.060623208531993</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891,886530454815+418,029157298843i</v>
      </c>
      <c r="BG74" s="20">
        <f t="shared" si="94"/>
        <v>59.868657285040086</v>
      </c>
      <c r="BH74" s="43">
        <f t="shared" si="95"/>
        <v>25.112588332550725</v>
      </c>
      <c r="BI74" s="41" t="str">
        <f t="shared" si="101"/>
        <v>2616,68137413711+1230,32818160204i</v>
      </c>
      <c r="BJ74" s="20">
        <f t="shared" si="97"/>
        <v>69.222441387971656</v>
      </c>
      <c r="BK74" s="43">
        <f t="shared" si="102"/>
        <v>25.182274828979498</v>
      </c>
      <c r="BL74">
        <f t="shared" si="99"/>
        <v>59.868657285040086</v>
      </c>
      <c r="BM74" s="43">
        <f t="shared" si="100"/>
        <v>25.112588332550725</v>
      </c>
    </row>
    <row r="75" spans="1:65" x14ac:dyDescent="0.25">
      <c r="A75" t="s">
        <v>461</v>
      </c>
      <c r="B75">
        <f>1/(Cout*Resr)</f>
        <v>33333.333333333336</v>
      </c>
      <c r="C75" t="s">
        <v>385</v>
      </c>
      <c r="N75" s="9">
        <v>57</v>
      </c>
      <c r="O75" s="34">
        <f t="shared" si="62"/>
        <v>37.15352290971726</v>
      </c>
      <c r="P75" s="33" t="str">
        <f t="shared" si="50"/>
        <v>58,3492597405907</v>
      </c>
      <c r="Q75" s="4" t="str">
        <f t="shared" si="63"/>
        <v>1+2,73275230166979i</v>
      </c>
      <c r="R75" s="4">
        <f t="shared" si="64"/>
        <v>2.9099716737936703</v>
      </c>
      <c r="S75" s="4">
        <f t="shared" si="65"/>
        <v>1.2199997759033658</v>
      </c>
      <c r="T75" s="4" t="str">
        <f t="shared" si="51"/>
        <v>1+0,00700327407768889i</v>
      </c>
      <c r="U75" s="4">
        <f t="shared" si="66"/>
        <v>1.0000245226232241</v>
      </c>
      <c r="V75" s="4">
        <f t="shared" si="67"/>
        <v>7.0031595872198519E-3</v>
      </c>
      <c r="W75" t="str">
        <f t="shared" si="52"/>
        <v>1-0,000780573256575739i</v>
      </c>
      <c r="X75" s="4">
        <f t="shared" si="68"/>
        <v>1.0000003046472581</v>
      </c>
      <c r="Y75" s="4">
        <f t="shared" si="69"/>
        <v>-7.8057309804277118E-4</v>
      </c>
      <c r="Z75" t="str">
        <f t="shared" si="53"/>
        <v>0,999999994478463+0,000131993171869214i</v>
      </c>
      <c r="AA75" s="4">
        <f t="shared" si="70"/>
        <v>1.0000000031895617</v>
      </c>
      <c r="AB75" s="4">
        <f t="shared" si="71"/>
        <v>1.3199317183148216E-4</v>
      </c>
      <c r="AC75" s="47" t="str">
        <f t="shared" si="72"/>
        <v>7,0053458093026-18,7884866481086i</v>
      </c>
      <c r="AD75" s="20">
        <f t="shared" si="73"/>
        <v>26.04314739962545</v>
      </c>
      <c r="AE75" s="43">
        <f t="shared" si="74"/>
        <v>-69.551872874354686</v>
      </c>
      <c r="AF75" t="str">
        <f t="shared" si="54"/>
        <v>171,020291553806</v>
      </c>
      <c r="AG75" t="str">
        <f t="shared" si="55"/>
        <v>1+2,72789811771732i</v>
      </c>
      <c r="AH75">
        <f t="shared" si="75"/>
        <v>2.9054135920115911</v>
      </c>
      <c r="AI75">
        <f t="shared" si="76"/>
        <v>1.2194256336246581</v>
      </c>
      <c r="AJ75" t="str">
        <f t="shared" si="56"/>
        <v>1+0,00700327407768889i</v>
      </c>
      <c r="AK75">
        <f t="shared" si="77"/>
        <v>1.0000245226232241</v>
      </c>
      <c r="AL75">
        <f t="shared" si="78"/>
        <v>7.0031595872198519E-3</v>
      </c>
      <c r="AM75" t="str">
        <f t="shared" si="57"/>
        <v>1-0,000265845263838865i</v>
      </c>
      <c r="AN75">
        <f t="shared" si="79"/>
        <v>1.0000000353368514</v>
      </c>
      <c r="AO75">
        <f t="shared" si="80"/>
        <v>-2.6584525757610873E-4</v>
      </c>
      <c r="AP75" s="41" t="str">
        <f t="shared" si="81"/>
        <v>20,6320295935903-55,1298376529753i</v>
      </c>
      <c r="AQ75">
        <f t="shared" si="82"/>
        <v>35.39700687669464</v>
      </c>
      <c r="AR75" s="43">
        <f t="shared" si="83"/>
        <v>-69.481922560417487</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856,47065051796+395,553908229626i</v>
      </c>
      <c r="BG75" s="20">
        <f t="shared" si="94"/>
        <v>59.493923828218158</v>
      </c>
      <c r="BH75" s="43">
        <f t="shared" si="95"/>
        <v>24.78946469750921</v>
      </c>
      <c r="BI75" s="41" t="str">
        <f t="shared" si="101"/>
        <v>2512,81312108085+1164,24627984101i</v>
      </c>
      <c r="BJ75" s="20">
        <f t="shared" si="97"/>
        <v>68.847783305287336</v>
      </c>
      <c r="BK75" s="43">
        <f t="shared" si="102"/>
        <v>24.859415011446423</v>
      </c>
      <c r="BL75">
        <f t="shared" si="99"/>
        <v>59.493923828218158</v>
      </c>
      <c r="BM75" s="43">
        <f t="shared" si="100"/>
        <v>24.78946469750921</v>
      </c>
    </row>
    <row r="76" spans="1:65" x14ac:dyDescent="0.25">
      <c r="B76">
        <f>B75/(2*PI())</f>
        <v>5305.1647697298449</v>
      </c>
      <c r="C76" t="s">
        <v>65</v>
      </c>
      <c r="N76" s="9">
        <v>58</v>
      </c>
      <c r="O76" s="34">
        <f t="shared" si="62"/>
        <v>38.018939632056139</v>
      </c>
      <c r="P76" s="33" t="str">
        <f t="shared" si="50"/>
        <v>58,3492597405907</v>
      </c>
      <c r="Q76" s="4" t="str">
        <f t="shared" si="63"/>
        <v>1+2,7964062799378i</v>
      </c>
      <c r="R76" s="4">
        <f t="shared" si="64"/>
        <v>2.9698296386283789</v>
      </c>
      <c r="S76" s="4">
        <f t="shared" si="65"/>
        <v>1.2273653937052578</v>
      </c>
      <c r="T76" s="4" t="str">
        <f t="shared" si="51"/>
        <v>1+0,0071664012867205i</v>
      </c>
      <c r="U76" s="4">
        <f t="shared" si="66"/>
        <v>1.0000256783240131</v>
      </c>
      <c r="V76" s="4">
        <f t="shared" si="67"/>
        <v>7.1662786081427921E-3</v>
      </c>
      <c r="W76" t="str">
        <f t="shared" si="52"/>
        <v>1-0,00079875514341572i</v>
      </c>
      <c r="X76" s="4">
        <f t="shared" si="68"/>
        <v>1.0000003190048388</v>
      </c>
      <c r="Y76" s="4">
        <f t="shared" si="69"/>
        <v>-7.9875497354458744E-4</v>
      </c>
      <c r="Z76" t="str">
        <f t="shared" si="53"/>
        <v>0,999999994218241+0,000135067687802676i</v>
      </c>
      <c r="AA76" s="4">
        <f t="shared" si="70"/>
        <v>1.000000003339881</v>
      </c>
      <c r="AB76" s="4">
        <f t="shared" si="71"/>
        <v>1.3506768776224559E-4</v>
      </c>
      <c r="AC76" s="47" t="str">
        <f t="shared" si="72"/>
        <v>6,73099265442593-18,4589238395886i</v>
      </c>
      <c r="AD76" s="20">
        <f t="shared" si="73"/>
        <v>25.866302048053917</v>
      </c>
      <c r="AE76" s="43">
        <f t="shared" si="74"/>
        <v>-69.965763557969041</v>
      </c>
      <c r="AF76" t="str">
        <f t="shared" si="54"/>
        <v>171,020291553806</v>
      </c>
      <c r="AG76" t="str">
        <f t="shared" si="55"/>
        <v>1+2,79143902751599i</v>
      </c>
      <c r="AH76">
        <f t="shared" si="75"/>
        <v>2.9651529209029701</v>
      </c>
      <c r="AI76">
        <f t="shared" si="76"/>
        <v>1.2268013177077841</v>
      </c>
      <c r="AJ76" t="str">
        <f t="shared" si="56"/>
        <v>1+0,0071664012867205i</v>
      </c>
      <c r="AK76">
        <f t="shared" si="77"/>
        <v>1.0000256783240131</v>
      </c>
      <c r="AL76">
        <f t="shared" si="78"/>
        <v>7.1662786081427921E-3</v>
      </c>
      <c r="AM76" t="str">
        <f t="shared" si="57"/>
        <v>1-0,000272037595517339i</v>
      </c>
      <c r="AN76">
        <f t="shared" si="79"/>
        <v>1.0000000370022259</v>
      </c>
      <c r="AO76">
        <f t="shared" si="80"/>
        <v>-2.7203758880667479E-4</v>
      </c>
      <c r="AP76" s="41" t="str">
        <f t="shared" si="81"/>
        <v>19,8259019608881-54,1637204007813i</v>
      </c>
      <c r="AQ76">
        <f t="shared" si="82"/>
        <v>35.220234286999222</v>
      </c>
      <c r="AR76" s="43">
        <f t="shared" si="83"/>
        <v>-69.895526892390123</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822,278779775711+374,322967859638i</v>
      </c>
      <c r="BG76" s="20">
        <f t="shared" si="94"/>
        <v>59.118285552591693</v>
      </c>
      <c r="BH76" s="43">
        <f t="shared" si="95"/>
        <v>24.476278725062787</v>
      </c>
      <c r="BI76" s="41" t="str">
        <f t="shared" si="101"/>
        <v>2412,53123612183+1101,82008392945i</v>
      </c>
      <c r="BJ76" s="20">
        <f t="shared" si="97"/>
        <v>68.472217791536977</v>
      </c>
      <c r="BK76" s="43">
        <f t="shared" si="102"/>
        <v>24.546515390641741</v>
      </c>
      <c r="BL76">
        <f t="shared" si="99"/>
        <v>59.118285552591693</v>
      </c>
      <c r="BM76" s="43">
        <f t="shared" si="100"/>
        <v>24.476278725062787</v>
      </c>
    </row>
    <row r="77" spans="1:65" x14ac:dyDescent="0.25">
      <c r="A77" t="s">
        <v>462</v>
      </c>
      <c r="B77">
        <f>2*Fsw/(DC_VIN_var_DCM)</f>
        <v>878114.07991752273</v>
      </c>
      <c r="C77" t="s">
        <v>385</v>
      </c>
      <c r="N77" s="9">
        <v>59</v>
      </c>
      <c r="O77" s="34">
        <f t="shared" si="62"/>
        <v>38.904514499428053</v>
      </c>
      <c r="P77" s="33" t="str">
        <f t="shared" si="50"/>
        <v>58,3492597405907</v>
      </c>
      <c r="Q77" s="4" t="str">
        <f t="shared" si="63"/>
        <v>1+2,86154294983024i</v>
      </c>
      <c r="R77" s="4">
        <f t="shared" si="64"/>
        <v>3.0312419985417121</v>
      </c>
      <c r="S77" s="4">
        <f t="shared" si="65"/>
        <v>1.2346010377605885</v>
      </c>
      <c r="T77" s="4" t="str">
        <f t="shared" si="51"/>
        <v>1+0,00733332821657287i</v>
      </c>
      <c r="U77" s="4">
        <f t="shared" si="66"/>
        <v>1.0000268884898706</v>
      </c>
      <c r="V77" s="4">
        <f t="shared" si="67"/>
        <v>7.3331967642994086E-3</v>
      </c>
      <c r="W77" t="str">
        <f t="shared" si="52"/>
        <v>1-0,000817360540805516i</v>
      </c>
      <c r="X77" s="4">
        <f t="shared" si="68"/>
        <v>1.0000003340390711</v>
      </c>
      <c r="Y77" s="4">
        <f t="shared" si="69"/>
        <v>-8.1736035878532138E-4</v>
      </c>
      <c r="Z77" t="str">
        <f t="shared" si="53"/>
        <v>0,999999993945755+0,000138213818412043i</v>
      </c>
      <c r="AA77" s="4">
        <f t="shared" si="70"/>
        <v>1.0000000034972847</v>
      </c>
      <c r="AB77" s="4">
        <f t="shared" si="71"/>
        <v>1.3821381836872106E-4</v>
      </c>
      <c r="AC77" s="47" t="str">
        <f t="shared" si="72"/>
        <v>6,46623637910787-18,1312759594318i</v>
      </c>
      <c r="AD77" s="20">
        <f t="shared" si="73"/>
        <v>25.68853124030403</v>
      </c>
      <c r="AE77" s="43">
        <f t="shared" si="74"/>
        <v>-70.372017988582584</v>
      </c>
      <c r="AF77" t="str">
        <f t="shared" si="54"/>
        <v>171,020291553806</v>
      </c>
      <c r="AG77" t="str">
        <f t="shared" si="55"/>
        <v>1+2,85645999523612i</v>
      </c>
      <c r="AH77">
        <f t="shared" si="75"/>
        <v>3.0264440692641807</v>
      </c>
      <c r="AI77">
        <f t="shared" si="76"/>
        <v>1.2340469698598231</v>
      </c>
      <c r="AJ77" t="str">
        <f t="shared" si="56"/>
        <v>1+0,00733332821657287i</v>
      </c>
      <c r="AK77">
        <f t="shared" si="77"/>
        <v>1.0000268884898706</v>
      </c>
      <c r="AL77">
        <f t="shared" si="78"/>
        <v>7.3331967642994086E-3</v>
      </c>
      <c r="AM77" t="str">
        <f t="shared" si="57"/>
        <v>1-0,000278374165129799i</v>
      </c>
      <c r="AN77">
        <f t="shared" si="79"/>
        <v>1.0000000387460872</v>
      </c>
      <c r="AO77">
        <f t="shared" si="80"/>
        <v>-2.7837415793919277E-4</v>
      </c>
      <c r="AP77" s="41" t="str">
        <f t="shared" si="81"/>
        <v>19,047947041209-53,2031584158131i</v>
      </c>
      <c r="AQ77">
        <f t="shared" si="82"/>
        <v>35.042533688127932</v>
      </c>
      <c r="AR77" s="43">
        <f t="shared" si="83"/>
        <v>-70.301471533317809</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789,282941457134+354,271593540153i</v>
      </c>
      <c r="BG77" s="20">
        <f t="shared" si="94"/>
        <v>58.741778348891785</v>
      </c>
      <c r="BH77" s="43">
        <f t="shared" si="95"/>
        <v>24.173044975318589</v>
      </c>
      <c r="BI77" s="41" t="str">
        <f t="shared" si="101"/>
        <v>2315,75402295182+1042,8595602855i</v>
      </c>
      <c r="BJ77" s="20">
        <f t="shared" si="97"/>
        <v>68.095780796715701</v>
      </c>
      <c r="BK77" s="43">
        <f t="shared" si="102"/>
        <v>24.243591430583461</v>
      </c>
      <c r="BL77">
        <f t="shared" si="99"/>
        <v>58.741778348891785</v>
      </c>
      <c r="BM77" s="43">
        <f t="shared" si="100"/>
        <v>24.173044975318589</v>
      </c>
    </row>
    <row r="78" spans="1:65" x14ac:dyDescent="0.25">
      <c r="B78">
        <f>B77/(2*PI())</f>
        <v>139756.19641746537</v>
      </c>
      <c r="C78" t="s">
        <v>65</v>
      </c>
      <c r="N78" s="9">
        <v>60</v>
      </c>
      <c r="O78" s="34">
        <f t="shared" si="62"/>
        <v>39.810717055349755</v>
      </c>
      <c r="P78" s="33" t="str">
        <f t="shared" si="50"/>
        <v>58,3492597405907</v>
      </c>
      <c r="Q78" s="4" t="str">
        <f t="shared" si="63"/>
        <v>1+2,92819684767168i</v>
      </c>
      <c r="R78" s="4">
        <f t="shared" si="64"/>
        <v>3.0942425209919096</v>
      </c>
      <c r="S78" s="4">
        <f t="shared" si="65"/>
        <v>1.2417075130055661</v>
      </c>
      <c r="T78" s="4" t="str">
        <f t="shared" si="51"/>
        <v>1+0,00750414337411372i</v>
      </c>
      <c r="U78" s="4">
        <f t="shared" si="66"/>
        <v>1.0000281556875183</v>
      </c>
      <c r="V78" s="4">
        <f t="shared" si="67"/>
        <v>7.5040025206791717E-3</v>
      </c>
      <c r="W78" t="str">
        <f t="shared" si="52"/>
        <v>1-0,00083639931357309i</v>
      </c>
      <c r="X78" s="4">
        <f t="shared" si="68"/>
        <v>1.0000003497818446</v>
      </c>
      <c r="Y78" s="4">
        <f t="shared" si="69"/>
        <v>-8.3639911853494113E-4</v>
      </c>
      <c r="Z78" t="str">
        <f t="shared" si="53"/>
        <v>0,999999993660427+0,000141433231817408i</v>
      </c>
      <c r="AA78" s="4">
        <f t="shared" si="70"/>
        <v>1.0000000036621066</v>
      </c>
      <c r="AB78" s="4">
        <f t="shared" si="71"/>
        <v>1.4143323177098771E-4</v>
      </c>
      <c r="AC78" s="47" t="str">
        <f t="shared" si="72"/>
        <v>6,21084829076813-17,8057810377535i</v>
      </c>
      <c r="AD78" s="20">
        <f t="shared" si="73"/>
        <v>25.509867575307791</v>
      </c>
      <c r="AE78" s="43">
        <f t="shared" si="74"/>
        <v>-70.770677877758175</v>
      </c>
      <c r="AF78" t="str">
        <f t="shared" si="54"/>
        <v>171,020291553806</v>
      </c>
      <c r="AG78" t="str">
        <f t="shared" si="55"/>
        <v>1+2,92299549585543i</v>
      </c>
      <c r="AH78">
        <f t="shared" si="75"/>
        <v>3.0893207455347089</v>
      </c>
      <c r="AI78">
        <f t="shared" si="76"/>
        <v>1.2411633877290096</v>
      </c>
      <c r="AJ78" t="str">
        <f t="shared" si="56"/>
        <v>1+0,00750414337411372i</v>
      </c>
      <c r="AK78">
        <f t="shared" si="77"/>
        <v>1.0000281556875183</v>
      </c>
      <c r="AL78">
        <f t="shared" si="78"/>
        <v>7.5040025206791717E-3</v>
      </c>
      <c r="AM78" t="str">
        <f t="shared" si="57"/>
        <v>1-0,000284858332409328i</v>
      </c>
      <c r="AN78">
        <f t="shared" si="79"/>
        <v>1.0000000405721339</v>
      </c>
      <c r="AO78">
        <f t="shared" si="80"/>
        <v>-2.848583247044546E-4</v>
      </c>
      <c r="AP78" s="41" t="str">
        <f t="shared" si="81"/>
        <v>18,2974955551319-52,248852860443i</v>
      </c>
      <c r="AQ78">
        <f t="shared" si="82"/>
        <v>34.863937739392483</v>
      </c>
      <c r="AR78" s="43">
        <f t="shared" si="83"/>
        <v>-70.699797308905929</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757,454634242124+335,337838090841i</v>
      </c>
      <c r="BG78" s="20">
        <f t="shared" si="94"/>
        <v>58.364437445670838</v>
      </c>
      <c r="BH78" s="43">
        <f t="shared" si="95"/>
        <v>23.879773573838552</v>
      </c>
      <c r="BI78" s="41" t="str">
        <f t="shared" si="101"/>
        <v>2222,39822353685+987,182865996002i</v>
      </c>
      <c r="BJ78" s="20">
        <f t="shared" si="97"/>
        <v>67.71850760975552</v>
      </c>
      <c r="BK78" s="43">
        <f t="shared" si="102"/>
        <v>23.950654142690844</v>
      </c>
      <c r="BL78">
        <f t="shared" si="99"/>
        <v>58.364437445670838</v>
      </c>
      <c r="BM78" s="43">
        <f t="shared" si="100"/>
        <v>23.879773573838552</v>
      </c>
    </row>
    <row r="79" spans="1:65" x14ac:dyDescent="0.25">
      <c r="N79" s="9">
        <v>61</v>
      </c>
      <c r="O79" s="34">
        <f t="shared" si="62"/>
        <v>40.738027780411279</v>
      </c>
      <c r="P79" s="33" t="str">
        <f t="shared" si="50"/>
        <v>58,3492597405907</v>
      </c>
      <c r="Q79" s="4" t="str">
        <f t="shared" si="63"/>
        <v>1+2,99640331424103i</v>
      </c>
      <c r="R79" s="4">
        <f t="shared" si="64"/>
        <v>3.1588657492199048</v>
      </c>
      <c r="S79" s="4">
        <f t="shared" si="65"/>
        <v>1.2486857153342656</v>
      </c>
      <c r="T79" s="4" t="str">
        <f t="shared" si="51"/>
        <v>1+0,00767893732780063i</v>
      </c>
      <c r="U79" s="4">
        <f t="shared" si="66"/>
        <v>1.0000294826046301</v>
      </c>
      <c r="V79" s="4">
        <f t="shared" si="67"/>
        <v>7.6787864008666194E-3</v>
      </c>
      <c r="W79" t="str">
        <f t="shared" si="52"/>
        <v>1-0,000855881556327776i</v>
      </c>
      <c r="X79" s="4">
        <f t="shared" si="68"/>
        <v>1.0000003662665522</v>
      </c>
      <c r="Y79" s="4">
        <f t="shared" si="69"/>
        <v>-8.5588134734063852E-4</v>
      </c>
      <c r="Z79" t="str">
        <f t="shared" si="53"/>
        <v>0,999999993361652+0,000144727634994373i</v>
      </c>
      <c r="AA79" s="4">
        <f t="shared" si="70"/>
        <v>1.0000000038346961</v>
      </c>
      <c r="AB79" s="4">
        <f t="shared" si="71"/>
        <v>1.4472763494463283E-4</v>
      </c>
      <c r="AC79" s="47" t="str">
        <f t="shared" si="72"/>
        <v>5,96459643123387-17,4826610727237i</v>
      </c>
      <c r="AD79" s="20">
        <f t="shared" si="73"/>
        <v>25.330342861563526</v>
      </c>
      <c r="AE79" s="43">
        <f t="shared" si="74"/>
        <v>-71.161790046003333</v>
      </c>
      <c r="AF79" t="str">
        <f t="shared" si="54"/>
        <v>171,020291553806</v>
      </c>
      <c r="AG79" t="str">
        <f t="shared" si="55"/>
        <v>1+2,99108080737707i</v>
      </c>
      <c r="AH79">
        <f t="shared" si="75"/>
        <v>3.1538174322968451</v>
      </c>
      <c r="AI79">
        <f t="shared" si="76"/>
        <v>1.2481514604114827</v>
      </c>
      <c r="AJ79" t="str">
        <f t="shared" si="56"/>
        <v>1+0,00767893732780063i</v>
      </c>
      <c r="AK79">
        <f t="shared" si="77"/>
        <v>1.0000294826046301</v>
      </c>
      <c r="AL79">
        <f t="shared" si="78"/>
        <v>7.6787864008666194E-3</v>
      </c>
      <c r="AM79" t="str">
        <f t="shared" si="57"/>
        <v>1-0,000291493535347247i</v>
      </c>
      <c r="AN79">
        <f t="shared" si="79"/>
        <v>1.0000000424842397</v>
      </c>
      <c r="AO79">
        <f t="shared" si="80"/>
        <v>-2.9149352709132641E-4</v>
      </c>
      <c r="AP79" s="41" t="str">
        <f t="shared" si="81"/>
        <v>17,5738684470223-51,3014578320352i</v>
      </c>
      <c r="AQ79">
        <f t="shared" si="82"/>
        <v>34.684478310534949</v>
      </c>
      <c r="AR79" s="43">
        <f t="shared" si="83"/>
        <v>-71.090550170973643</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726,764949828885+317,46248718985i</v>
      </c>
      <c r="BG79" s="20">
        <f t="shared" si="94"/>
        <v>57.986297401686429</v>
      </c>
      <c r="BH79" s="43">
        <f t="shared" si="95"/>
        <v>23.596470596111697</v>
      </c>
      <c r="BI79" s="41" t="str">
        <f t="shared" si="101"/>
        <v>2132,37936368684+934,616166804968i</v>
      </c>
      <c r="BJ79" s="20">
        <f t="shared" si="97"/>
        <v>67.340432850657862</v>
      </c>
      <c r="BK79" s="43">
        <f t="shared" si="102"/>
        <v>23.667710471141376</v>
      </c>
      <c r="BL79">
        <f t="shared" si="99"/>
        <v>57.986297401686429</v>
      </c>
      <c r="BM79" s="43">
        <f t="shared" si="100"/>
        <v>23.596470596111697</v>
      </c>
    </row>
    <row r="80" spans="1:65" x14ac:dyDescent="0.25">
      <c r="N80" s="9">
        <v>62</v>
      </c>
      <c r="O80" s="34">
        <f t="shared" si="62"/>
        <v>41.686938347033561</v>
      </c>
      <c r="P80" s="33" t="str">
        <f t="shared" si="50"/>
        <v>58,3492597405907</v>
      </c>
      <c r="Q80" s="4" t="str">
        <f t="shared" si="63"/>
        <v>1+3,06619851350968i</v>
      </c>
      <c r="R80" s="4">
        <f t="shared" si="64"/>
        <v>3.2251470236640336</v>
      </c>
      <c r="S80" s="4">
        <f t="shared" si="65"/>
        <v>1.2555366253368136</v>
      </c>
      <c r="T80" s="4" t="str">
        <f t="shared" si="51"/>
        <v>1+0,0078578027557015i</v>
      </c>
      <c r="U80" s="4">
        <f t="shared" si="66"/>
        <v>1.000030872055532</v>
      </c>
      <c r="V80" s="4">
        <f t="shared" si="67"/>
        <v>7.8576410348476667E-3</v>
      </c>
      <c r="W80" t="str">
        <f t="shared" si="52"/>
        <v>1-0,000875817598812561i</v>
      </c>
      <c r="X80" s="4">
        <f t="shared" si="68"/>
        <v>1.0000003835281597</v>
      </c>
      <c r="Y80" s="4">
        <f t="shared" si="69"/>
        <v>-8.758173748788133E-4</v>
      </c>
      <c r="Z80" t="str">
        <f t="shared" si="53"/>
        <v>0,999999993048797+0,000148098774679109i</v>
      </c>
      <c r="AA80" s="4">
        <f t="shared" si="70"/>
        <v>1.0000000040154207</v>
      </c>
      <c r="AB80" s="4">
        <f t="shared" si="71"/>
        <v>1.4809877462581129E-4</v>
      </c>
      <c r="AC80" s="47" t="str">
        <f t="shared" si="72"/>
        <v>5,72724645984156-17,1621224356212i</v>
      </c>
      <c r="AD80" s="20">
        <f t="shared" si="73"/>
        <v>25.149988107501656</v>
      </c>
      <c r="AE80" s="43">
        <f t="shared" si="74"/>
        <v>-71.545406061613818</v>
      </c>
      <c r="AF80" t="str">
        <f t="shared" si="54"/>
        <v>171,020291553806</v>
      </c>
      <c r="AG80" t="str">
        <f t="shared" si="55"/>
        <v>1+3,06075202953443i</v>
      </c>
      <c r="AH80">
        <f t="shared" si="75"/>
        <v>3.2199694076650998</v>
      </c>
      <c r="AI80">
        <f t="shared" si="76"/>
        <v>1.2550121621771406</v>
      </c>
      <c r="AJ80" t="str">
        <f t="shared" si="56"/>
        <v>1+0,0078578027557015i</v>
      </c>
      <c r="AK80">
        <f t="shared" si="77"/>
        <v>1.000030872055532</v>
      </c>
      <c r="AL80">
        <f t="shared" si="78"/>
        <v>7.8576410348476667E-3</v>
      </c>
      <c r="AM80" t="str">
        <f t="shared" si="57"/>
        <v>1-0,000298283292015981i</v>
      </c>
      <c r="AN80">
        <f t="shared" si="79"/>
        <v>1.0000000444864603</v>
      </c>
      <c r="AO80">
        <f t="shared" si="80"/>
        <v>-2.9828328316960272E-4</v>
      </c>
      <c r="AP80" s="41" t="str">
        <f t="shared" si="81"/>
        <v>16,8763794863813-50,3615815414487i</v>
      </c>
      <c r="AQ80">
        <f t="shared" si="82"/>
        <v>34.50418647185824</v>
      </c>
      <c r="AR80" s="43">
        <f t="shared" si="83"/>
        <v>-71.473780835337536</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697,184682992427+300,58899216617i</v>
      </c>
      <c r="BG80" s="20">
        <f t="shared" si="94"/>
        <v>57.607392101639647</v>
      </c>
      <c r="BH80" s="43">
        <f t="shared" si="95"/>
        <v>23.323138443020124</v>
      </c>
      <c r="BI80" s="41" t="str">
        <f t="shared" si="101"/>
        <v>2045,61207666202+884,993441482207i</v>
      </c>
      <c r="BJ80" s="20">
        <f t="shared" si="97"/>
        <v>66.961590465996238</v>
      </c>
      <c r="BK80" s="43">
        <f t="shared" si="102"/>
        <v>23.394763669296438</v>
      </c>
      <c r="BL80">
        <f t="shared" si="99"/>
        <v>57.607392101639647</v>
      </c>
      <c r="BM80" s="43">
        <f t="shared" si="100"/>
        <v>23.323138443020124</v>
      </c>
    </row>
    <row r="81" spans="14:65" x14ac:dyDescent="0.25">
      <c r="N81" s="9">
        <v>63</v>
      </c>
      <c r="O81" s="34">
        <f t="shared" si="62"/>
        <v>42.657951880159267</v>
      </c>
      <c r="P81" s="33" t="str">
        <f t="shared" si="50"/>
        <v>58,3492597405907</v>
      </c>
      <c r="Q81" s="4" t="str">
        <f t="shared" si="63"/>
        <v>1+3,13761945181612i</v>
      </c>
      <c r="R81" s="4">
        <f t="shared" si="64"/>
        <v>3.2931225037060021</v>
      </c>
      <c r="S81" s="4">
        <f t="shared" si="65"/>
        <v>1.26226130220469</v>
      </c>
      <c r="T81" s="4" t="str">
        <f t="shared" si="51"/>
        <v>1+0,00804083449463374i</v>
      </c>
      <c r="U81" s="4">
        <f t="shared" si="66"/>
        <v>1.000032326987168</v>
      </c>
      <c r="V81" s="4">
        <f t="shared" si="67"/>
        <v>8.0406612079193373E-3</v>
      </c>
      <c r="W81" t="str">
        <f t="shared" si="52"/>
        <v>1-0,00089621801138105i</v>
      </c>
      <c r="X81" s="4">
        <f t="shared" si="68"/>
        <v>1.0000004016032813</v>
      </c>
      <c r="Y81" s="4">
        <f t="shared" si="69"/>
        <v>-8.9621777143172139E-4</v>
      </c>
      <c r="Z81" t="str">
        <f t="shared" si="53"/>
        <v>0,999999992721197+0,000151548438294499i</v>
      </c>
      <c r="AA81" s="4">
        <f t="shared" si="70"/>
        <v>1.0000000042046615</v>
      </c>
      <c r="AB81" s="4">
        <f t="shared" si="71"/>
        <v>1.5154843823738946E-4</v>
      </c>
      <c r="AC81" s="47" t="str">
        <f t="shared" si="72"/>
        <v>5,49856247655039-16,8443563099014i</v>
      </c>
      <c r="AD81" s="20">
        <f t="shared" si="73"/>
        <v>24.968833514783668</v>
      </c>
      <c r="AE81" s="43">
        <f t="shared" si="74"/>
        <v>-71.921581889038237</v>
      </c>
      <c r="AF81" t="str">
        <f t="shared" si="54"/>
        <v>171,020291553806</v>
      </c>
      <c r="AG81" t="str">
        <f t="shared" si="55"/>
        <v>1+3,13204610293167i</v>
      </c>
      <c r="AH81">
        <f t="shared" si="75"/>
        <v>3.2878127670062756</v>
      </c>
      <c r="AI81">
        <f t="shared" si="76"/>
        <v>1.2617465463615687</v>
      </c>
      <c r="AJ81" t="str">
        <f t="shared" si="56"/>
        <v>1+0,00804083449463374i</v>
      </c>
      <c r="AK81">
        <f t="shared" si="77"/>
        <v>1.000032326987168</v>
      </c>
      <c r="AL81">
        <f t="shared" si="78"/>
        <v>8.0406612079193373E-3</v>
      </c>
      <c r="AM81" t="str">
        <f t="shared" si="57"/>
        <v>1-0,000305231202434387i</v>
      </c>
      <c r="AN81">
        <f t="shared" si="79"/>
        <v>1.0000000465830423</v>
      </c>
      <c r="AO81">
        <f t="shared" si="80"/>
        <v>-3.0523119295532196E-4</v>
      </c>
      <c r="AP81" s="41" t="str">
        <f t="shared" si="81"/>
        <v>16,2043376933056-49,4297875925302i</v>
      </c>
      <c r="AQ81">
        <f t="shared" si="82"/>
        <v>34.323092487305679</v>
      </c>
      <c r="AR81" s="43">
        <f t="shared" si="83"/>
        <v>-71.849544429149333</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668,684434166941+284,663398933859i</v>
      </c>
      <c r="BG81" s="20">
        <f t="shared" si="94"/>
        <v>57.227754755071054</v>
      </c>
      <c r="BH81" s="43">
        <f t="shared" si="95"/>
        <v>23.059776206408824</v>
      </c>
      <c r="BI81" s="41" t="str">
        <f t="shared" si="101"/>
        <v>1962,01040489906+838,156274745156i</v>
      </c>
      <c r="BJ81" s="20">
        <f t="shared" si="97"/>
        <v>66.582013727593065</v>
      </c>
      <c r="BK81" s="43">
        <f t="shared" si="102"/>
        <v>23.131813666297734</v>
      </c>
      <c r="BL81">
        <f t="shared" si="99"/>
        <v>57.227754755071054</v>
      </c>
      <c r="BM81" s="43">
        <f t="shared" si="100"/>
        <v>23.059776206408824</v>
      </c>
    </row>
    <row r="82" spans="14:65" x14ac:dyDescent="0.25">
      <c r="N82" s="9">
        <v>64</v>
      </c>
      <c r="O82" s="34">
        <f t="shared" si="62"/>
        <v>43.651583224016633</v>
      </c>
      <c r="P82" s="33" t="str">
        <f t="shared" si="50"/>
        <v>58,3492597405907</v>
      </c>
      <c r="Q82" s="4" t="str">
        <f t="shared" si="63"/>
        <v>1+3,21070399748721i</v>
      </c>
      <c r="R82" s="4">
        <f t="shared" si="64"/>
        <v>3.3628291897567961</v>
      </c>
      <c r="S82" s="4">
        <f t="shared" si="65"/>
        <v>1.2688608778154757</v>
      </c>
      <c r="T82" s="4" t="str">
        <f t="shared" si="51"/>
        <v>1+0,00822812959044805i</v>
      </c>
      <c r="U82" s="4">
        <f t="shared" si="66"/>
        <v>1.000033850485351</v>
      </c>
      <c r="V82" s="4">
        <f t="shared" si="67"/>
        <v>8.2279439107276788E-3</v>
      </c>
      <c r="W82" t="str">
        <f t="shared" si="52"/>
        <v>1-0,00091709361060202i</v>
      </c>
      <c r="X82" s="4">
        <f t="shared" si="68"/>
        <v>1.0000004205302568</v>
      </c>
      <c r="Y82" s="4">
        <f t="shared" si="69"/>
        <v>-9.1709335349168797E-4</v>
      </c>
      <c r="Z82" t="str">
        <f t="shared" si="53"/>
        <v>0,999999992378157+0,000155078454897853i</v>
      </c>
      <c r="AA82" s="4">
        <f t="shared" si="70"/>
        <v>1.0000000044028206</v>
      </c>
      <c r="AB82" s="4">
        <f t="shared" si="71"/>
        <v>1.5507845483665915E-4</v>
      </c>
      <c r="AC82" s="47" t="str">
        <f t="shared" si="72"/>
        <v>5,27830778576813-16,5295391586273i</v>
      </c>
      <c r="AD82" s="20">
        <f t="shared" si="73"/>
        <v>24.786908474328616</v>
      </c>
      <c r="AE82" s="43">
        <f t="shared" si="74"/>
        <v>-72.290377547466733</v>
      </c>
      <c r="AF82" t="str">
        <f t="shared" si="54"/>
        <v>171,020291553806</v>
      </c>
      <c r="AG82" t="str">
        <f t="shared" si="55"/>
        <v>1+3,20500082863022i</v>
      </c>
      <c r="AH82">
        <f t="shared" si="75"/>
        <v>3.3573844449988743</v>
      </c>
      <c r="AI82">
        <f t="shared" si="76"/>
        <v>1.2683557394365499</v>
      </c>
      <c r="AJ82" t="str">
        <f t="shared" si="56"/>
        <v>1+0,00822812959044805i</v>
      </c>
      <c r="AK82">
        <f t="shared" si="77"/>
        <v>1.000033850485351</v>
      </c>
      <c r="AL82">
        <f t="shared" si="78"/>
        <v>8.2279439107276788E-3</v>
      </c>
      <c r="AM82" t="str">
        <f t="shared" si="57"/>
        <v>1-0,000312340950476536i</v>
      </c>
      <c r="AN82">
        <f t="shared" si="79"/>
        <v>1.0000000487784335</v>
      </c>
      <c r="AO82">
        <f t="shared" si="80"/>
        <v>-3.1234094031953484E-4</v>
      </c>
      <c r="AP82" s="41" t="str">
        <f t="shared" si="81"/>
        <v>15,5570495900167-48,5065963459587i</v>
      </c>
      <c r="AQ82">
        <f t="shared" si="82"/>
        <v>34.141225810283593</v>
      </c>
      <c r="AR82" s="43">
        <f t="shared" si="83"/>
        <v>-72.217900148403444</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641,234704639254+269,63427376335i</v>
      </c>
      <c r="BG82" s="20">
        <f t="shared" si="94"/>
        <v>56.847417898215163</v>
      </c>
      <c r="BH82" s="43">
        <f t="shared" si="95"/>
        <v>22.806380024001612</v>
      </c>
      <c r="BI82" s="41" t="str">
        <f t="shared" si="101"/>
        <v>1881,48808010015+793,953640777389i</v>
      </c>
      <c r="BJ82" s="20">
        <f t="shared" si="97"/>
        <v>66.201735234170116</v>
      </c>
      <c r="BK82" s="43">
        <f t="shared" si="102"/>
        <v>22.878857423064982</v>
      </c>
      <c r="BL82">
        <f t="shared" si="99"/>
        <v>56.847417898215163</v>
      </c>
      <c r="BM82" s="43">
        <f t="shared" si="100"/>
        <v>22.806380024001612</v>
      </c>
    </row>
    <row r="83" spans="14:65" x14ac:dyDescent="0.25">
      <c r="N83" s="9">
        <v>65</v>
      </c>
      <c r="O83" s="34">
        <f t="shared" si="62"/>
        <v>44.668359215096324</v>
      </c>
      <c r="P83" s="33" t="str">
        <f t="shared" ref="P83:P146" si="103">COMPLEX(Adc,0)</f>
        <v>58,3492597405907</v>
      </c>
      <c r="Q83" s="4" t="str">
        <f t="shared" ref="Q83:Q146" si="104">IMSUM(COMPLEX(1,0),IMDIV(COMPLEX(0,2*PI()*O83),COMPLEX(wp_lf,0)))</f>
        <v>1+3,28549090091646i</v>
      </c>
      <c r="R83" s="4">
        <f t="shared" si="64"/>
        <v>3.4343049456920465</v>
      </c>
      <c r="S83" s="4">
        <f t="shared" si="65"/>
        <v>1.2753365510071981</v>
      </c>
      <c r="T83" s="4" t="str">
        <f t="shared" ref="T83:T146" si="105">IMSUM(COMPLEX(1,0),IMDIV(COMPLEX(0,2*PI()*O83),COMPLEX(wz_esr,0)))</f>
        <v>1+0,0084197873494834i</v>
      </c>
      <c r="U83" s="4">
        <f t="shared" si="66"/>
        <v>1.0000354457813037</v>
      </c>
      <c r="V83" s="4">
        <f t="shared" si="67"/>
        <v>8.4195883904593007E-3</v>
      </c>
      <c r="W83" t="str">
        <f t="shared" ref="W83:W146" si="106">IMSUB(COMPLEX(1,0),IMDIV(COMPLEX(0,2*PI()*O83),COMPLEX(wz_rhp,0)))</f>
        <v>1-0,000938455464994502i</v>
      </c>
      <c r="X83" s="4">
        <f t="shared" si="68"/>
        <v>1.0000004403492329</v>
      </c>
      <c r="Y83" s="4">
        <f t="shared" si="69"/>
        <v>-9.3845518949582424E-4</v>
      </c>
      <c r="Z83" t="str">
        <f t="shared" ref="Z83:Z146" si="107">IMSUM(COMPLEX(1,0),IMDIV(COMPLEX(0,2*PI()*O83),COMPLEX(Q*(wsl/2),0)),IMDIV(IMPOWER(COMPLEX(0,2*PI()*O83),2),IMPOWER(COMPLEX(wsl/2,0),2)))</f>
        <v>0,999999992018951+0,0001586906961507i</v>
      </c>
      <c r="AA83" s="4">
        <f t="shared" si="70"/>
        <v>1.0000000046103195</v>
      </c>
      <c r="AB83" s="4">
        <f t="shared" si="71"/>
        <v>1.5869069608512955E-4</v>
      </c>
      <c r="AC83" s="47" t="str">
        <f t="shared" si="72"/>
        <v>5,06624560197177-16,2178332149892i</v>
      </c>
      <c r="AD83" s="20">
        <f t="shared" si="73"/>
        <v>24.604241564866427</v>
      </c>
      <c r="AE83" s="43">
        <f t="shared" si="74"/>
        <v>-72.651856780226581</v>
      </c>
      <c r="AF83" t="str">
        <f t="shared" ref="AF83:AF146" si="108">COMPLEX($B$72,0)</f>
        <v>171,020291553806</v>
      </c>
      <c r="AG83" t="str">
        <f t="shared" ref="AG83:AG146" si="109">IMSUM(COMPLEX(1,0),IMDIV(COMPLEX(0,2*PI()*O83),COMPLEX(wp_lf_DCM,0)))</f>
        <v>1+3,27965488819132i</v>
      </c>
      <c r="AH83">
        <f t="shared" si="75"/>
        <v>3.4287222380410491</v>
      </c>
      <c r="AI83">
        <f t="shared" si="76"/>
        <v>1.2748409352694494</v>
      </c>
      <c r="AJ83" t="str">
        <f t="shared" ref="AJ83:AJ146" si="110">IMSUM(COMPLEX(1,0),IMDIV(COMPLEX(0,2*PI()*O83),COMPLEX(wz1_dcm,0)))</f>
        <v>1+0,0084197873494834i</v>
      </c>
      <c r="AK83">
        <f t="shared" si="77"/>
        <v>1.0000354457813037</v>
      </c>
      <c r="AL83">
        <f t="shared" si="78"/>
        <v>8.4195883904593007E-3</v>
      </c>
      <c r="AM83" t="str">
        <f t="shared" ref="AM83:AM146" si="111">IMSUB(COMPLEX(1,0),IMDIV(COMPLEX(0,2*PI()*O83),COMPLEX(wz2_dcm,0)))</f>
        <v>1-0,000319616305824949i</v>
      </c>
      <c r="AN83">
        <f t="shared" si="79"/>
        <v>1.0000000510772902</v>
      </c>
      <c r="AO83">
        <f t="shared" si="80"/>
        <v>-3.1961629494152622E-4</v>
      </c>
      <c r="AP83" s="41" t="str">
        <f t="shared" si="81"/>
        <v>14,9338212815533-47,5924863518997i</v>
      </c>
      <c r="AQ83">
        <f t="shared" si="82"/>
        <v>33.958615082026157</v>
      </c>
      <c r="AR83" s="43">
        <f t="shared" si="83"/>
        <v>-72.578910926203136</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614,80598448841+255,452626539102i</v>
      </c>
      <c r="BG83" s="20">
        <f t="shared" si="94"/>
        <v>56.466413398622109</v>
      </c>
      <c r="BH83" s="43">
        <f t="shared" si="95"/>
        <v>22.562943423019799</v>
      </c>
      <c r="BI83" s="41" t="str">
        <f t="shared" si="101"/>
        <v>1803,95878207026+752,241679253502i</v>
      </c>
      <c r="BJ83" s="20">
        <f t="shared" si="97"/>
        <v>65.820786915781838</v>
      </c>
      <c r="BK83" s="43">
        <f t="shared" si="102"/>
        <v>22.635889277043233</v>
      </c>
      <c r="BL83">
        <f t="shared" si="99"/>
        <v>56.466413398622109</v>
      </c>
      <c r="BM83" s="43">
        <f t="shared" si="100"/>
        <v>22.562943423019799</v>
      </c>
    </row>
    <row r="84" spans="14:65" x14ac:dyDescent="0.25">
      <c r="N84" s="9">
        <v>66</v>
      </c>
      <c r="O84" s="34">
        <f t="shared" ref="O84:O118" si="116">10^(1+(N84/100))</f>
        <v>45.70881896148753</v>
      </c>
      <c r="P84" s="33" t="str">
        <f t="shared" si="103"/>
        <v>58,3492597405907</v>
      </c>
      <c r="Q84" s="4" t="str">
        <f t="shared" si="104"/>
        <v>1+3,36201981511i</v>
      </c>
      <c r="R84" s="4">
        <f t="shared" ref="R84:R147" si="117">IMABS(Q84)</f>
        <v>3.5075885216473552</v>
      </c>
      <c r="S84" s="4">
        <f t="shared" ref="S84:S147" si="118">IMARGUMENT(Q84)</f>
        <v>1.2816895820504322</v>
      </c>
      <c r="T84" s="4" t="str">
        <f t="shared" si="105"/>
        <v>1+0,00861590939122051i</v>
      </c>
      <c r="U84" s="4">
        <f t="shared" ref="U84:U147" si="119">IMABS(T84)</f>
        <v>1.0000371162585107</v>
      </c>
      <c r="V84" s="4">
        <f t="shared" ref="V84:V147" si="120">IMARGUMENT(T84)</f>
        <v>8.6156962032125778E-3</v>
      </c>
      <c r="W84" t="str">
        <f t="shared" si="106"/>
        <v>1-0,00096031490089645i</v>
      </c>
      <c r="X84" s="4">
        <f t="shared" ref="X84:X147" si="121">IMABS(W84)</f>
        <v>1.0000004611022482</v>
      </c>
      <c r="Y84" s="4">
        <f t="shared" ref="Y84:Y147" si="122">IMARGUMENT(W84)</f>
        <v>-9.6031460569430546E-4</v>
      </c>
      <c r="Z84" t="str">
        <f t="shared" si="107"/>
        <v>0,999999991642816+0,000162387077311166i</v>
      </c>
      <c r="AA84" s="4">
        <f t="shared" ref="AA84:AA147" si="123">IMABS(Z84)</f>
        <v>1.0000000048275977</v>
      </c>
      <c r="AB84" s="4">
        <f t="shared" ref="AB84:AB147" si="124">IMARGUMENT(Z84)</f>
        <v>1.6238707724090589E-4</v>
      </c>
      <c r="AC84" s="47" t="str">
        <f t="shared" ref="AC84:AC147" si="125">(IMDIV(IMPRODUCT(P84,T84,W84),IMPRODUCT(Q84,Z84)))</f>
        <v>4,86213969853047-15,9093869910124i</v>
      </c>
      <c r="AD84" s="20">
        <f t="shared" ref="AD84:AD147" si="126">20*LOG(IMABS(AC84))</f>
        <v>24.420860553819558</v>
      </c>
      <c r="AE84" s="43">
        <f t="shared" ref="AE84:AE147" si="127">(180/PI())*IMARGUMENT(AC84)</f>
        <v>-73.006086735449657</v>
      </c>
      <c r="AF84" t="str">
        <f t="shared" si="108"/>
        <v>171,020291553806</v>
      </c>
      <c r="AG84" t="str">
        <f t="shared" si="109"/>
        <v>1+3,35604786418549i</v>
      </c>
      <c r="AH84">
        <f t="shared" ref="AH84:AH147" si="128">IMABS(AG84)</f>
        <v>3.5018648270177404</v>
      </c>
      <c r="AI84">
        <f t="shared" ref="AI84:AI147" si="129">IMARGUMENT(AG84)</f>
        <v>1.2812033895798001</v>
      </c>
      <c r="AJ84" t="str">
        <f t="shared" si="110"/>
        <v>1+0,00861590939122051i</v>
      </c>
      <c r="AK84">
        <f t="shared" ref="AK84:AK147" si="130">IMABS(AJ84)</f>
        <v>1.0000371162585107</v>
      </c>
      <c r="AL84">
        <f t="shared" ref="AL84:AL147" si="131">IMARGUMENT(AJ84)</f>
        <v>8.6156962032125778E-3</v>
      </c>
      <c r="AM84" t="str">
        <f t="shared" si="111"/>
        <v>1-0,000327061125969333i</v>
      </c>
      <c r="AN84">
        <f t="shared" ref="AN84:AN147" si="132">IMABS(AM84)</f>
        <v>1.0000000534844886</v>
      </c>
      <c r="AO84">
        <f t="shared" ref="AO84:AO147" si="133">IMARGUMENT(AM84)</f>
        <v>-3.2706111430753541E-4</v>
      </c>
      <c r="AP84" s="41" t="str">
        <f t="shared" ref="AP84:AP147" si="134">(IMDIV(IMPRODUCT(AF84,AJ84,AM84),IMPRODUCT(AG84)))</f>
        <v>14,3339603696832-46,6878958370263i</v>
      </c>
      <c r="AQ84">
        <f t="shared" ref="AQ84:AQ147" si="135">20*LOG(IMABS(AP84))</f>
        <v>33.77528813230407</v>
      </c>
      <c r="AR84" s="43">
        <f t="shared" ref="AR84:AR147" si="136">(180/PI())*IMARGUMENT(AP84)</f>
        <v>-72.932643112259655</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589,368833446637+242,071832105722i</v>
      </c>
      <c r="BG84" s="20">
        <f t="shared" ref="BG84:BG147" si="147">20*LOG(IMABS(BF84))</f>
        <v>56.084772462353996</v>
      </c>
      <c r="BH84" s="43">
        <f t="shared" ref="BH84:BH147" si="148">(180/PI())*IMARGUMENT(BF84)</f>
        <v>22.329457651974977</v>
      </c>
      <c r="BI84" s="41" t="str">
        <f t="shared" si="101"/>
        <v>1729,33637680659+712,883465642235i</v>
      </c>
      <c r="BJ84" s="20">
        <f t="shared" ref="BJ84:BJ147" si="149">20*LOG(IMABS(BI84))</f>
        <v>65.439200040838486</v>
      </c>
      <c r="BK84" s="43">
        <f t="shared" si="102"/>
        <v>22.402901275165053</v>
      </c>
      <c r="BL84">
        <f t="shared" ref="BL84:BL147" si="150">IF($B$31=0,BJ84,BG84)</f>
        <v>56.084772462353996</v>
      </c>
      <c r="BM84" s="43">
        <f t="shared" ref="BM84:BM147" si="151">IF($B$31=0,BK84,BH84)</f>
        <v>22.329457651974977</v>
      </c>
    </row>
    <row r="85" spans="14:65" x14ac:dyDescent="0.25">
      <c r="N85" s="9">
        <v>67</v>
      </c>
      <c r="O85" s="34">
        <f t="shared" si="116"/>
        <v>46.773514128719818</v>
      </c>
      <c r="P85" s="33" t="str">
        <f t="shared" si="103"/>
        <v>58,3492597405907</v>
      </c>
      <c r="Q85" s="4" t="str">
        <f t="shared" si="104"/>
        <v>1+3,4403313167111i</v>
      </c>
      <c r="R85" s="4">
        <f t="shared" si="117"/>
        <v>3.5827195771847857</v>
      </c>
      <c r="S85" s="4">
        <f t="shared" si="118"/>
        <v>1.2879212873244399</v>
      </c>
      <c r="T85" s="4" t="str">
        <f t="shared" si="105"/>
        <v>1+0,00881659970216188i</v>
      </c>
      <c r="U85" s="4">
        <f t="shared" si="119"/>
        <v>1.000038865459892</v>
      </c>
      <c r="V85" s="4">
        <f t="shared" si="120"/>
        <v>8.8163712675752171E-3</v>
      </c>
      <c r="W85" t="str">
        <f t="shared" si="106"/>
        <v>1-0,000982683508470124i</v>
      </c>
      <c r="X85" s="4">
        <f t="shared" si="121"/>
        <v>1.0000004828333224</v>
      </c>
      <c r="Y85" s="4">
        <f t="shared" si="122"/>
        <v>-9.826831921553353E-4</v>
      </c>
      <c r="Z85" t="str">
        <f t="shared" si="107"/>
        <v>0,999999991248954+0,000166169558249469i</v>
      </c>
      <c r="AA85" s="4">
        <f t="shared" si="123"/>
        <v>1.0000000050551152</v>
      </c>
      <c r="AB85" s="4">
        <f t="shared" si="124"/>
        <v>1.6616955817418398E-4</v>
      </c>
      <c r="AC85" s="47" t="str">
        <f t="shared" si="125"/>
        <v>4,66575500141378-15,6043357999366i</v>
      </c>
      <c r="AD85" s="20">
        <f t="shared" si="126"/>
        <v>24.236792400321299</v>
      </c>
      <c r="AE85" s="43">
        <f t="shared" si="127"/>
        <v>-73.353137658369619</v>
      </c>
      <c r="AF85" t="str">
        <f t="shared" si="108"/>
        <v>171,020291553806</v>
      </c>
      <c r="AG85" t="str">
        <f t="shared" si="109"/>
        <v>1+3,43422026117981i</v>
      </c>
      <c r="AH85">
        <f t="shared" si="128"/>
        <v>3.57685180043819</v>
      </c>
      <c r="AI85">
        <f t="shared" si="129"/>
        <v>1.2874444145995116</v>
      </c>
      <c r="AJ85" t="str">
        <f t="shared" si="110"/>
        <v>1+0,00881659970216188i</v>
      </c>
      <c r="AK85">
        <f t="shared" si="130"/>
        <v>1.000038865459892</v>
      </c>
      <c r="AL85">
        <f t="shared" si="131"/>
        <v>8.8163712675752171E-3</v>
      </c>
      <c r="AM85" t="str">
        <f t="shared" si="111"/>
        <v>1-0,000334679358251871i</v>
      </c>
      <c r="AN85">
        <f t="shared" si="132"/>
        <v>1.0000000560051348</v>
      </c>
      <c r="AO85">
        <f t="shared" si="133"/>
        <v>-3.3467934575602976E-4</v>
      </c>
      <c r="AP85" s="41" t="str">
        <f t="shared" si="134"/>
        <v>13,7567777049052-45,7932242325804i</v>
      </c>
      <c r="AQ85">
        <f t="shared" si="135"/>
        <v>33.591271982283686</v>
      </c>
      <c r="AR85" s="43">
        <f t="shared" si="136"/>
        <v>-73.2791661639925</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564,893954891574+229,447550257554i</v>
      </c>
      <c r="BG85" s="20">
        <f t="shared" si="147"/>
        <v>55.702525643574972</v>
      </c>
      <c r="BH85" s="43">
        <f t="shared" si="148"/>
        <v>22.105912000209418</v>
      </c>
      <c r="BI85" s="41" t="str">
        <f t="shared" si="101"/>
        <v>1657,53513444705+675,748777421595i</v>
      </c>
      <c r="BJ85" s="20">
        <f t="shared" si="149"/>
        <v>65.057005225537367</v>
      </c>
      <c r="BK85" s="43">
        <f t="shared" si="102"/>
        <v>22.179883494586562</v>
      </c>
      <c r="BL85">
        <f t="shared" si="150"/>
        <v>55.702525643574972</v>
      </c>
      <c r="BM85" s="43">
        <f t="shared" si="151"/>
        <v>22.105912000209418</v>
      </c>
    </row>
    <row r="86" spans="14:65" x14ac:dyDescent="0.25">
      <c r="N86" s="9">
        <v>68</v>
      </c>
      <c r="O86" s="34">
        <f t="shared" si="116"/>
        <v>47.863009232263877</v>
      </c>
      <c r="P86" s="33" t="str">
        <f t="shared" si="103"/>
        <v>58,3492597405907</v>
      </c>
      <c r="Q86" s="4" t="str">
        <f t="shared" si="104"/>
        <v>1+3,52046692751449i</v>
      </c>
      <c r="R86" s="4">
        <f t="shared" si="117"/>
        <v>3.6597387048426437</v>
      </c>
      <c r="S86" s="4">
        <f t="shared" si="118"/>
        <v>1.2940330342019351</v>
      </c>
      <c r="T86" s="4" t="str">
        <f t="shared" si="105"/>
        <v>1+0,00902196469096684i</v>
      </c>
      <c r="U86" s="4">
        <f t="shared" si="119"/>
        <v>1.0000406970953157</v>
      </c>
      <c r="V86" s="4">
        <f t="shared" si="120"/>
        <v>9.0217199194352303E-3</v>
      </c>
      <c r="W86" t="str">
        <f t="shared" si="106"/>
        <v>1-0,00100557314784734i</v>
      </c>
      <c r="X86" s="4">
        <f t="shared" si="121"/>
        <v>1.0000005055885499</v>
      </c>
      <c r="Y86" s="4">
        <f t="shared" si="122"/>
        <v>-1.0055728089099468E-3</v>
      </c>
      <c r="Z86" t="str">
        <f t="shared" si="107"/>
        <v>0,999999990836529+0,00017004014448707i</v>
      </c>
      <c r="AA86" s="4">
        <f t="shared" si="123"/>
        <v>1.0000000052933544</v>
      </c>
      <c r="AB86" s="4">
        <f t="shared" si="124"/>
        <v>1.7004014440640084E-4</v>
      </c>
      <c r="AC86" s="47" t="str">
        <f t="shared" si="125"/>
        <v>4,47685812969272-15,3028022881282i</v>
      </c>
      <c r="AD86" s="20">
        <f t="shared" si="126"/>
        <v>24.052063260184706</v>
      </c>
      <c r="AE86" s="43">
        <f t="shared" si="127"/>
        <v>-73.693082595512166</v>
      </c>
      <c r="AF86" t="str">
        <f t="shared" si="108"/>
        <v>171,020291553806</v>
      </c>
      <c r="AG86" t="str">
        <f t="shared" si="109"/>
        <v>1+3,51421352721388i</v>
      </c>
      <c r="AH86">
        <f t="shared" si="128"/>
        <v>3.6537236779555484</v>
      </c>
      <c r="AI86">
        <f t="shared" si="129"/>
        <v>1.2935653739413884</v>
      </c>
      <c r="AJ86" t="str">
        <f t="shared" si="110"/>
        <v>1+0,00902196469096684i</v>
      </c>
      <c r="AK86">
        <f t="shared" si="130"/>
        <v>1.0000406970953157</v>
      </c>
      <c r="AL86">
        <f t="shared" si="131"/>
        <v>9.0217199194352303E-3</v>
      </c>
      <c r="AM86" t="str">
        <f t="shared" si="111"/>
        <v>1-0,00034247504196016i</v>
      </c>
      <c r="AN86">
        <f t="shared" si="132"/>
        <v>1.0000000586445754</v>
      </c>
      <c r="AO86">
        <f t="shared" si="133"/>
        <v>-3.4247502857062494E-4</v>
      </c>
      <c r="AP86" s="41" t="str">
        <f t="shared" si="134"/>
        <v>13,2015889820906-44,9088337312692i</v>
      </c>
      <c r="AQ86">
        <f t="shared" si="135"/>
        <v>33.406592849351718</v>
      </c>
      <c r="AR86" s="43">
        <f t="shared" si="136"/>
        <v>-73.618552349496667</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541,352263207403+217,537644879516i</v>
      </c>
      <c r="BG86" s="20">
        <f t="shared" si="147"/>
        <v>55.31970285635451</v>
      </c>
      <c r="BH86" s="43">
        <f t="shared" si="148"/>
        <v>21.892294104846396</v>
      </c>
      <c r="BI86" s="41" t="str">
        <f t="shared" si="101"/>
        <v>1588,46992776705+640,713857702053i</v>
      </c>
      <c r="BJ86" s="20">
        <f t="shared" si="149"/>
        <v>64.674232445521525</v>
      </c>
      <c r="BK86" s="43">
        <f t="shared" si="102"/>
        <v>21.96682435086187</v>
      </c>
      <c r="BL86">
        <f t="shared" si="150"/>
        <v>55.31970285635451</v>
      </c>
      <c r="BM86" s="43">
        <f t="shared" si="151"/>
        <v>21.892294104846396</v>
      </c>
    </row>
    <row r="87" spans="14:65" x14ac:dyDescent="0.25">
      <c r="N87" s="9">
        <v>69</v>
      </c>
      <c r="O87" s="34">
        <f t="shared" si="116"/>
        <v>48.977881936844632</v>
      </c>
      <c r="P87" s="33" t="str">
        <f t="shared" si="103"/>
        <v>58,3492597405907</v>
      </c>
      <c r="Q87" s="4" t="str">
        <f t="shared" si="104"/>
        <v>1+3,60246913648174i</v>
      </c>
      <c r="R87" s="4">
        <f t="shared" si="117"/>
        <v>3.7386874540811101</v>
      </c>
      <c r="S87" s="4">
        <f t="shared" si="118"/>
        <v>1.3000262361454702</v>
      </c>
      <c r="T87" s="4" t="str">
        <f t="shared" si="105"/>
        <v>1+0,00923211324487078i</v>
      </c>
      <c r="U87" s="4">
        <f t="shared" si="119"/>
        <v>1.0000426150494617</v>
      </c>
      <c r="V87" s="4">
        <f t="shared" si="120"/>
        <v>9.2318509680529137E-3</v>
      </c>
      <c r="W87" t="str">
        <f t="shared" si="106"/>
        <v>1-0,00102899595541789i</v>
      </c>
      <c r="X87" s="4">
        <f t="shared" si="121"/>
        <v>1.000000529416198</v>
      </c>
      <c r="Y87" s="4">
        <f t="shared" si="122"/>
        <v>-1.0289955922399402E-3</v>
      </c>
      <c r="Z87" t="str">
        <f t="shared" si="107"/>
        <v>0,999999990404668+0,000174000888260026i</v>
      </c>
      <c r="AA87" s="4">
        <f t="shared" si="123"/>
        <v>1.0000000055428226</v>
      </c>
      <c r="AB87" s="4">
        <f t="shared" si="124"/>
        <v>1.7400088817358738E-4</v>
      </c>
      <c r="AC87" s="47" t="str">
        <f t="shared" si="125"/>
        <v>4,29521788492391-15,0048969727583i</v>
      </c>
      <c r="AD87" s="20">
        <f t="shared" si="126"/>
        <v>23.866698492642723</v>
      </c>
      <c r="AE87" s="43">
        <f t="shared" si="127"/>
        <v>-74.025997110946747</v>
      </c>
      <c r="AF87" t="str">
        <f t="shared" si="108"/>
        <v>171,020291553806</v>
      </c>
      <c r="AG87" t="str">
        <f t="shared" si="109"/>
        <v>1+3,5960700757762i</v>
      </c>
      <c r="AH87">
        <f t="shared" si="128"/>
        <v>3.7325219342815714</v>
      </c>
      <c r="AI87">
        <f t="shared" si="129"/>
        <v>1.2995676776791119</v>
      </c>
      <c r="AJ87" t="str">
        <f t="shared" si="110"/>
        <v>1+0,00923211324487078i</v>
      </c>
      <c r="AK87">
        <f t="shared" si="130"/>
        <v>1.0000426150494617</v>
      </c>
      <c r="AL87">
        <f t="shared" si="131"/>
        <v>9.2318509680529137E-3</v>
      </c>
      <c r="AM87" t="str">
        <f t="shared" si="111"/>
        <v>1-0,000350452310468889i</v>
      </c>
      <c r="AN87">
        <f t="shared" si="132"/>
        <v>1.000000061408409</v>
      </c>
      <c r="AO87">
        <f t="shared" si="133"/>
        <v>-3.5045229612174373E-4</v>
      </c>
      <c r="AP87" s="41" t="str">
        <f t="shared" si="134"/>
        <v>12,6677161858474-44,035050861868i</v>
      </c>
      <c r="AQ87">
        <f t="shared" si="135"/>
        <v>33.221276153724141</v>
      </c>
      <c r="AR87" s="43">
        <f t="shared" si="136"/>
        <v>-73.95087646255601</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518,714944775442+206,302102700977i</v>
      </c>
      <c r="BG87" s="20">
        <f t="shared" si="147"/>
        <v>54.936333388514946</v>
      </c>
      <c r="BH87" s="43">
        <f t="shared" si="148"/>
        <v>21.688590244903462</v>
      </c>
      <c r="BI87" s="41" t="str">
        <f t="shared" si="101"/>
        <v>1522,05641198222+607,661177618564i</v>
      </c>
      <c r="BJ87" s="20">
        <f t="shared" si="149"/>
        <v>64.290911049596389</v>
      </c>
      <c r="BK87" s="43">
        <f t="shared" si="102"/>
        <v>21.763710893294157</v>
      </c>
      <c r="BL87">
        <f t="shared" si="150"/>
        <v>54.936333388514946</v>
      </c>
      <c r="BM87" s="43">
        <f t="shared" si="151"/>
        <v>21.688590244903462</v>
      </c>
    </row>
    <row r="88" spans="14:65" x14ac:dyDescent="0.25">
      <c r="N88" s="9">
        <v>70</v>
      </c>
      <c r="O88" s="34">
        <f t="shared" si="116"/>
        <v>50.118723362727238</v>
      </c>
      <c r="P88" s="33" t="str">
        <f t="shared" si="103"/>
        <v>58,3492597405907</v>
      </c>
      <c r="Q88" s="4" t="str">
        <f t="shared" si="104"/>
        <v>1+3,68638142226945i</v>
      </c>
      <c r="R88" s="4">
        <f t="shared" si="117"/>
        <v>3.8196083556371763</v>
      </c>
      <c r="S88" s="4">
        <f t="shared" si="118"/>
        <v>1.3059023480170528</v>
      </c>
      <c r="T88" s="4" t="str">
        <f t="shared" si="105"/>
        <v>1+0,00944715678741859i</v>
      </c>
      <c r="U88" s="4">
        <f t="shared" si="119"/>
        <v>1.0000446233900597</v>
      </c>
      <c r="V88" s="4">
        <f t="shared" si="120"/>
        <v>9.446875753422207E-3</v>
      </c>
      <c r="W88" t="str">
        <f t="shared" si="106"/>
        <v>1-0,00105296435026436i</v>
      </c>
      <c r="X88" s="4">
        <f t="shared" si="121"/>
        <v>1.0000005543668078</v>
      </c>
      <c r="Y88" s="4">
        <f t="shared" si="122"/>
        <v>-1.0529639611121873E-3</v>
      </c>
      <c r="Z88" t="str">
        <f t="shared" si="107"/>
        <v>0,999999989952454+0,000178053889607111i</v>
      </c>
      <c r="AA88" s="4">
        <f t="shared" si="123"/>
        <v>1.0000000058040479</v>
      </c>
      <c r="AB88" s="4">
        <f t="shared" si="124"/>
        <v>1.7805388951449034E-4</v>
      </c>
      <c r="AC88" s="47" t="str">
        <f t="shared" si="125"/>
        <v>4,12060569164684-14,7107187818433i</v>
      </c>
      <c r="AD88" s="20">
        <f t="shared" si="126"/>
        <v>23.680722668688627</v>
      </c>
      <c r="AE88" s="43">
        <f t="shared" si="127"/>
        <v>-74.351959014692213</v>
      </c>
      <c r="AF88" t="str">
        <f t="shared" si="108"/>
        <v>171,020291553806</v>
      </c>
      <c r="AG88" t="str">
        <f t="shared" si="109"/>
        <v>1+3,6798333082923i</v>
      </c>
      <c r="AH88">
        <f t="shared" si="128"/>
        <v>3.8132890235094234</v>
      </c>
      <c r="AI88">
        <f t="shared" si="129"/>
        <v>1.3054527776403626</v>
      </c>
      <c r="AJ88" t="str">
        <f t="shared" si="110"/>
        <v>1+0,00944715678741859i</v>
      </c>
      <c r="AK88">
        <f t="shared" si="130"/>
        <v>1.0000446233900597</v>
      </c>
      <c r="AL88">
        <f t="shared" si="131"/>
        <v>9.446875753422207E-3</v>
      </c>
      <c r="AM88" t="str">
        <f t="shared" si="111"/>
        <v>1-0,000358615393431413i</v>
      </c>
      <c r="AN88">
        <f t="shared" si="132"/>
        <v>1.0000000643024982</v>
      </c>
      <c r="AO88">
        <f t="shared" si="133"/>
        <v>-3.586153780581699E-4</v>
      </c>
      <c r="AP88" s="41" t="str">
        <f t="shared" si="134"/>
        <v>12,1544888921164-43,1721680714801i</v>
      </c>
      <c r="AQ88">
        <f t="shared" si="135"/>
        <v>33.035346526668555</v>
      </c>
      <c r="AR88" s="43">
        <f t="shared" si="136"/>
        <v>-74.276215549798735</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496,9535128721+195,702952079369i</v>
      </c>
      <c r="BG88" s="20">
        <f t="shared" si="147"/>
        <v>54.552445917359236</v>
      </c>
      <c r="BH88" s="43">
        <f t="shared" si="148"/>
        <v>21.494785622391319</v>
      </c>
      <c r="BI88" s="41" t="str">
        <f t="shared" si="101"/>
        <v>1458,21118666635+576,479198720323i</v>
      </c>
      <c r="BJ88" s="20">
        <f t="shared" si="149"/>
        <v>63.907069775339174</v>
      </c>
      <c r="BK88" s="43">
        <f t="shared" si="102"/>
        <v>21.570529087284715</v>
      </c>
      <c r="BL88">
        <f t="shared" si="150"/>
        <v>54.552445917359236</v>
      </c>
      <c r="BM88" s="43">
        <f t="shared" si="151"/>
        <v>21.494785622391319</v>
      </c>
    </row>
    <row r="89" spans="14:65" x14ac:dyDescent="0.25">
      <c r="N89" s="9">
        <v>71</v>
      </c>
      <c r="O89" s="34">
        <f t="shared" si="116"/>
        <v>51.28613839913649</v>
      </c>
      <c r="P89" s="33" t="str">
        <f t="shared" si="103"/>
        <v>58,3492597405907</v>
      </c>
      <c r="Q89" s="4" t="str">
        <f t="shared" si="104"/>
        <v>1+3,77224827628229i</v>
      </c>
      <c r="R89" s="4">
        <f t="shared" si="117"/>
        <v>3.9025449463029518</v>
      </c>
      <c r="S89" s="4">
        <f t="shared" si="118"/>
        <v>1.3116628616013135</v>
      </c>
      <c r="T89" s="4" t="str">
        <f t="shared" si="105"/>
        <v>1+0,009667209337543i</v>
      </c>
      <c r="U89" s="4">
        <f t="shared" si="119"/>
        <v>1.0000467263765107</v>
      </c>
      <c r="V89" s="4">
        <f t="shared" si="120"/>
        <v>9.6669082049503589E-3</v>
      </c>
      <c r="W89" t="str">
        <f t="shared" si="106"/>
        <v>1-0,00107749104074698i</v>
      </c>
      <c r="X89" s="4">
        <f t="shared" si="121"/>
        <v>1.000000580493303</v>
      </c>
      <c r="Y89" s="4">
        <f t="shared" si="122"/>
        <v>-1.0774906237629273E-3</v>
      </c>
      <c r="Z89" t="str">
        <f t="shared" si="107"/>
        <v>0,999999989478928+0,000182201297483287i</v>
      </c>
      <c r="AA89" s="4">
        <f t="shared" si="123"/>
        <v>1.0000000060775844</v>
      </c>
      <c r="AB89" s="4">
        <f t="shared" si="124"/>
        <v>1.8220129738404214E-4</v>
      </c>
      <c r="AC89" s="47" t="str">
        <f t="shared" si="125"/>
        <v>3,95279599132776-14,4203555935908i</v>
      </c>
      <c r="AD89" s="20">
        <f t="shared" si="126"/>
        <v>23.494159580851793</v>
      </c>
      <c r="AE89" s="43">
        <f t="shared" si="127"/>
        <v>-74.671048103291866</v>
      </c>
      <c r="AF89" t="str">
        <f t="shared" si="108"/>
        <v>171,020291553806</v>
      </c>
      <c r="AG89" t="str">
        <f t="shared" si="109"/>
        <v>1+3,76554763713681i</v>
      </c>
      <c r="AH89">
        <f t="shared" si="128"/>
        <v>3.8960684038587683</v>
      </c>
      <c r="AI89">
        <f t="shared" si="129"/>
        <v>1.3112221629135123</v>
      </c>
      <c r="AJ89" t="str">
        <f t="shared" si="110"/>
        <v>1+0,009667209337543i</v>
      </c>
      <c r="AK89">
        <f t="shared" si="130"/>
        <v>1.0000467263765107</v>
      </c>
      <c r="AL89">
        <f t="shared" si="131"/>
        <v>9.6669082049503589E-3</v>
      </c>
      <c r="AM89" t="str">
        <f t="shared" si="111"/>
        <v>1-0,000366968619022371i</v>
      </c>
      <c r="AN89">
        <f t="shared" si="132"/>
        <v>1.0000000673329814</v>
      </c>
      <c r="AO89">
        <f t="shared" si="133"/>
        <v>-3.6696860254964431E-4</v>
      </c>
      <c r="AP89" s="41" t="str">
        <f t="shared" si="134"/>
        <v>11,6612454328175-42,3204453064166i</v>
      </c>
      <c r="AQ89">
        <f t="shared" si="135"/>
        <v>32.848827820174144</v>
      </c>
      <c r="AR89" s="43">
        <f t="shared" si="136"/>
        <v>-74.594648650015458</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476,039856764995+185,704182186903i</v>
      </c>
      <c r="BG89" s="20">
        <f t="shared" si="147"/>
        <v>54.168068527122287</v>
      </c>
      <c r="BH89" s="43">
        <f t="shared" si="148"/>
        <v>21.310864630292738</v>
      </c>
      <c r="BI89" s="41" t="str">
        <f t="shared" si="101"/>
        <v>1396,85194063273+547,062136459957i</v>
      </c>
      <c r="BJ89" s="20">
        <f t="shared" si="149"/>
        <v>63.522736766444645</v>
      </c>
      <c r="BK89" s="43">
        <f t="shared" si="102"/>
        <v>21.387264083569114</v>
      </c>
      <c r="BL89">
        <f t="shared" si="150"/>
        <v>54.168068527122287</v>
      </c>
      <c r="BM89" s="43">
        <f t="shared" si="151"/>
        <v>21.310864630292738</v>
      </c>
    </row>
    <row r="90" spans="14:65" x14ac:dyDescent="0.25">
      <c r="N90" s="9">
        <v>72</v>
      </c>
      <c r="O90" s="34">
        <f t="shared" si="116"/>
        <v>52.480746024977286</v>
      </c>
      <c r="P90" s="33" t="str">
        <f t="shared" si="103"/>
        <v>58,3492597405907</v>
      </c>
      <c r="Q90" s="4" t="str">
        <f t="shared" si="104"/>
        <v>1+3,86011522626283i</v>
      </c>
      <c r="R90" s="4">
        <f t="shared" si="117"/>
        <v>3.9875417941416167</v>
      </c>
      <c r="S90" s="4">
        <f t="shared" si="118"/>
        <v>1.3173093013413806</v>
      </c>
      <c r="T90" s="4" t="str">
        <f t="shared" si="105"/>
        <v>1+0,00989238757001884i</v>
      </c>
      <c r="U90" s="4">
        <f t="shared" si="119"/>
        <v>1.0000489284689202</v>
      </c>
      <c r="V90" s="4">
        <f t="shared" si="120"/>
        <v>9.8920649014850176E-3</v>
      </c>
      <c r="W90" t="str">
        <f t="shared" si="106"/>
        <v>1-0,00110258903124168i</v>
      </c>
      <c r="X90" s="4">
        <f t="shared" si="121"/>
        <v>1.000000607851101</v>
      </c>
      <c r="Y90" s="4">
        <f t="shared" si="122"/>
        <v>-1.1025885844352322E-3</v>
      </c>
      <c r="Z90" t="str">
        <f t="shared" si="107"/>
        <v>0,999999988983085+0,000186445310899109i</v>
      </c>
      <c r="AA90" s="4">
        <f t="shared" si="123"/>
        <v>1.000000006364012</v>
      </c>
      <c r="AB90" s="4">
        <f t="shared" si="124"/>
        <v>1.8644531079276629E-4</v>
      </c>
      <c r="AC90" s="47" t="str">
        <f t="shared" si="125"/>
        <v>3,79156659215511-14,133884772333i</v>
      </c>
      <c r="AD90" s="20">
        <f t="shared" si="126"/>
        <v>23.307032254254679</v>
      </c>
      <c r="AE90" s="43">
        <f t="shared" si="127"/>
        <v>-74.983345912509606</v>
      </c>
      <c r="AF90" t="str">
        <f t="shared" si="108"/>
        <v>171,020291553806</v>
      </c>
      <c r="AG90" t="str">
        <f t="shared" si="109"/>
        <v>1+3,85325850918146i</v>
      </c>
      <c r="AH90">
        <f t="shared" si="128"/>
        <v>3.9809045628574582</v>
      </c>
      <c r="AI90">
        <f t="shared" si="129"/>
        <v>1.3168773555671354</v>
      </c>
      <c r="AJ90" t="str">
        <f t="shared" si="110"/>
        <v>1+0,00989238757001884i</v>
      </c>
      <c r="AK90">
        <f t="shared" si="130"/>
        <v>1.0000489284689202</v>
      </c>
      <c r="AL90">
        <f t="shared" si="131"/>
        <v>9.8920649014850176E-3</v>
      </c>
      <c r="AM90" t="str">
        <f t="shared" si="111"/>
        <v>1-0,000375516416232538i</v>
      </c>
      <c r="AN90">
        <f t="shared" si="132"/>
        <v>1.000000070506287</v>
      </c>
      <c r="AO90">
        <f t="shared" si="133"/>
        <v>-3.7551639858169342E-4</v>
      </c>
      <c r="AP90" s="41" t="str">
        <f t="shared" si="134"/>
        <v>11,1873339305792-41,4801115836581i</v>
      </c>
      <c r="AQ90">
        <f t="shared" si="135"/>
        <v>32.661743117914575</v>
      </c>
      <c r="AR90" s="43">
        <f t="shared" si="136"/>
        <v>-74.906256545597557</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455,94628530701+176,271662932298i</v>
      </c>
      <c r="BG90" s="20">
        <f t="shared" si="147"/>
        <v>53.783228728000971</v>
      </c>
      <c r="BH90" s="43">
        <f t="shared" si="148"/>
        <v>21.136811107372804</v>
      </c>
      <c r="BI90" s="41" t="str">
        <f t="shared" si="101"/>
        <v>1337,89758065406+519,309725762022i</v>
      </c>
      <c r="BJ90" s="20">
        <f t="shared" si="149"/>
        <v>63.137939591660867</v>
      </c>
      <c r="BK90" s="43">
        <f t="shared" si="102"/>
        <v>21.213900474284852</v>
      </c>
      <c r="BL90">
        <f t="shared" si="150"/>
        <v>53.783228728000971</v>
      </c>
      <c r="BM90" s="43">
        <f t="shared" si="151"/>
        <v>21.136811107372804</v>
      </c>
    </row>
    <row r="91" spans="14:65" x14ac:dyDescent="0.25">
      <c r="N91" s="9">
        <v>73</v>
      </c>
      <c r="O91" s="34">
        <f t="shared" si="116"/>
        <v>53.703179637025293</v>
      </c>
      <c r="P91" s="33" t="str">
        <f t="shared" si="103"/>
        <v>58,3492597405907</v>
      </c>
      <c r="Q91" s="4" t="str">
        <f t="shared" si="104"/>
        <v>1+3,95002886043098i</v>
      </c>
      <c r="R91" s="4">
        <f t="shared" si="117"/>
        <v>4.0746445241563913</v>
      </c>
      <c r="S91" s="4">
        <f t="shared" si="118"/>
        <v>1.3228432202856546</v>
      </c>
      <c r="T91" s="4" t="str">
        <f t="shared" si="105"/>
        <v>1+0,0101228108773255i</v>
      </c>
      <c r="U91" s="4">
        <f t="shared" si="119"/>
        <v>1.0000512343375505</v>
      </c>
      <c r="V91" s="4">
        <f t="shared" si="120"/>
        <v>1.0122465132718977E-2</v>
      </c>
      <c r="W91" t="str">
        <f t="shared" si="106"/>
        <v>1-0,00112827162903524i</v>
      </c>
      <c r="X91" s="4">
        <f t="shared" si="121"/>
        <v>1.0000006364982319</v>
      </c>
      <c r="Y91" s="4">
        <f t="shared" si="122"/>
        <v>-1.1282711502735221E-3</v>
      </c>
      <c r="Z91" t="str">
        <f t="shared" si="107"/>
        <v>0,999999988463874+0,000190788180086665i</v>
      </c>
      <c r="AA91" s="4">
        <f t="shared" si="123"/>
        <v>1.0000000066639387</v>
      </c>
      <c r="AB91" s="4">
        <f t="shared" si="124"/>
        <v>1.9078817997271666E-4</v>
      </c>
      <c r="AC91" s="47" t="str">
        <f t="shared" si="125"/>
        <v>3,63669897713045-13,8513736986415i</v>
      </c>
      <c r="AD91" s="20">
        <f t="shared" si="126"/>
        <v>23.119362958801858</v>
      </c>
      <c r="AE91" s="43">
        <f t="shared" si="127"/>
        <v>-75.288935482039946</v>
      </c>
      <c r="AF91" t="str">
        <f t="shared" si="108"/>
        <v>171,020291553806</v>
      </c>
      <c r="AG91" t="str">
        <f t="shared" si="109"/>
        <v>1+3,94301242989156i</v>
      </c>
      <c r="AH91">
        <f t="shared" si="128"/>
        <v>4.0678430429749062</v>
      </c>
      <c r="AI91">
        <f t="shared" si="129"/>
        <v>1.3224199065805782</v>
      </c>
      <c r="AJ91" t="str">
        <f t="shared" si="110"/>
        <v>1+0,0101228108773255i</v>
      </c>
      <c r="AK91">
        <f t="shared" si="130"/>
        <v>1.0000512343375505</v>
      </c>
      <c r="AL91">
        <f t="shared" si="131"/>
        <v>1.0122465132718977E-2</v>
      </c>
      <c r="AM91" t="str">
        <f t="shared" si="111"/>
        <v>1-0,000384263317217139i</v>
      </c>
      <c r="AN91">
        <f t="shared" si="132"/>
        <v>1.0000000738291457</v>
      </c>
      <c r="AO91">
        <f t="shared" si="133"/>
        <v>-3.8426329830391833E-4</v>
      </c>
      <c r="AP91" s="41" t="str">
        <f t="shared" si="134"/>
        <v>10,7321132107066-40,6513665457792i</v>
      </c>
      <c r="AQ91">
        <f t="shared" si="135"/>
        <v>32.474114747354115</v>
      </c>
      <c r="AR91" s="43">
        <f t="shared" si="136"/>
        <v>-75.211121525993178</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436,64556533278+167,37306590985i</v>
      </c>
      <c r="BG91" s="20">
        <f t="shared" si="147"/>
        <v>53.397953476620188</v>
      </c>
      <c r="BH91" s="43">
        <f t="shared" si="148"/>
        <v>20.972608579824872</v>
      </c>
      <c r="BI91" s="41" t="str">
        <f t="shared" si="101"/>
        <v>1281,26834491085+493,126989534585i</v>
      </c>
      <c r="BJ91" s="20">
        <f t="shared" si="149"/>
        <v>62.75270526517243</v>
      </c>
      <c r="BK91" s="43">
        <f t="shared" si="102"/>
        <v>21.050422535871608</v>
      </c>
      <c r="BL91">
        <f t="shared" si="150"/>
        <v>53.397953476620188</v>
      </c>
      <c r="BM91" s="43">
        <f t="shared" si="151"/>
        <v>20.972608579824872</v>
      </c>
    </row>
    <row r="92" spans="14:65" x14ac:dyDescent="0.25">
      <c r="N92" s="9">
        <v>74</v>
      </c>
      <c r="O92" s="34">
        <f t="shared" si="116"/>
        <v>54.95408738576247</v>
      </c>
      <c r="P92" s="33" t="str">
        <f t="shared" si="103"/>
        <v>58,3492597405907</v>
      </c>
      <c r="Q92" s="4" t="str">
        <f t="shared" si="104"/>
        <v>1+4,04203685218576i</v>
      </c>
      <c r="R92" s="4">
        <f t="shared" si="117"/>
        <v>4.1638998444280295</v>
      </c>
      <c r="S92" s="4">
        <f t="shared" si="118"/>
        <v>1.3282661962427416</v>
      </c>
      <c r="T92" s="4" t="str">
        <f t="shared" si="105"/>
        <v>1+0,0103586014329506i</v>
      </c>
      <c r="U92" s="4">
        <f t="shared" si="119"/>
        <v>1.0000536488727225</v>
      </c>
      <c r="V92" s="4">
        <f t="shared" si="120"/>
        <v>1.035823096200341E-2</v>
      </c>
      <c r="W92" t="str">
        <f t="shared" si="106"/>
        <v>1-0,00115455245138095i</v>
      </c>
      <c r="X92" s="4">
        <f t="shared" si="121"/>
        <v>1.0000006664954595</v>
      </c>
      <c r="Y92" s="4">
        <f t="shared" si="122"/>
        <v>-1.1545519383785452E-3</v>
      </c>
      <c r="Z92" t="str">
        <f t="shared" si="107"/>
        <v>0,999999987920193+0,000195232207692683i</v>
      </c>
      <c r="AA92" s="4">
        <f t="shared" si="123"/>
        <v>1.0000000069780004</v>
      </c>
      <c r="AB92" s="4">
        <f t="shared" si="124"/>
        <v>1.9523220757058519E-4</v>
      </c>
      <c r="AC92" s="47" t="str">
        <f t="shared" si="125"/>
        <v>3,48797857291483-13,5728802915243i</v>
      </c>
      <c r="AD92" s="20">
        <f t="shared" si="126"/>
        <v>22.931173222364119</v>
      </c>
      <c r="AE92" s="43">
        <f t="shared" si="127"/>
        <v>-75.587901132076695</v>
      </c>
      <c r="AF92" t="str">
        <f t="shared" si="108"/>
        <v>171,020291553806</v>
      </c>
      <c r="AG92" t="str">
        <f t="shared" si="109"/>
        <v>1+4,03485698798395i</v>
      </c>
      <c r="AH92">
        <f t="shared" si="128"/>
        <v>4.1569304677228978</v>
      </c>
      <c r="AI92">
        <f t="shared" si="129"/>
        <v>1.3278513919829404</v>
      </c>
      <c r="AJ92" t="str">
        <f t="shared" si="110"/>
        <v>1+0,0103586014329506i</v>
      </c>
      <c r="AK92">
        <f t="shared" si="130"/>
        <v>1.0000536488727225</v>
      </c>
      <c r="AL92">
        <f t="shared" si="131"/>
        <v>1.035823096200341E-2</v>
      </c>
      <c r="AM92" t="str">
        <f t="shared" si="111"/>
        <v>1-0,000393213959698855i</v>
      </c>
      <c r="AN92">
        <f t="shared" si="132"/>
        <v>1.0000000773086062</v>
      </c>
      <c r="AO92">
        <f t="shared" si="133"/>
        <v>-3.9321393943297402E-4</v>
      </c>
      <c r="AP92" s="41" t="str">
        <f t="shared" si="134"/>
        <v>10,2949535975976-39,8343819931151i</v>
      </c>
      <c r="AQ92">
        <f t="shared" si="135"/>
        <v>32.285964292858971</v>
      </c>
      <c r="AR92" s="43">
        <f t="shared" si="136"/>
        <v>-75.509327163024736</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418,11095516431+158,977786631052i</v>
      </c>
      <c r="BG92" s="20">
        <f t="shared" si="147"/>
        <v>53.012269197807058</v>
      </c>
      <c r="BH92" s="43">
        <f t="shared" si="148"/>
        <v>20.818240489797404</v>
      </c>
      <c r="BI92" s="41" t="str">
        <f t="shared" si="101"/>
        <v>1226,88590206516+468,424010878569i</v>
      </c>
      <c r="BJ92" s="20">
        <f t="shared" si="149"/>
        <v>62.367060268301927</v>
      </c>
      <c r="BK92" s="43">
        <f t="shared" si="102"/>
        <v>20.896814458849263</v>
      </c>
      <c r="BL92">
        <f t="shared" si="150"/>
        <v>53.012269197807058</v>
      </c>
      <c r="BM92" s="43">
        <f t="shared" si="151"/>
        <v>20.818240489797404</v>
      </c>
    </row>
    <row r="93" spans="14:65" x14ac:dyDescent="0.25">
      <c r="N93" s="9">
        <v>75</v>
      </c>
      <c r="O93" s="34">
        <f t="shared" si="116"/>
        <v>56.234132519034915</v>
      </c>
      <c r="P93" s="33" t="str">
        <f t="shared" si="103"/>
        <v>58,3492597405907</v>
      </c>
      <c r="Q93" s="4" t="str">
        <f t="shared" si="104"/>
        <v>1+4,13618798538225i</v>
      </c>
      <c r="R93" s="4">
        <f t="shared" si="117"/>
        <v>4.2553555727366046</v>
      </c>
      <c r="S93" s="4">
        <f t="shared" si="118"/>
        <v>1.3335798281410365</v>
      </c>
      <c r="T93" s="4" t="str">
        <f t="shared" si="105"/>
        <v>1+0,0105998842561677i</v>
      </c>
      <c r="U93" s="4">
        <f t="shared" si="119"/>
        <v>1.0000561771951835</v>
      </c>
      <c r="V93" s="4">
        <f t="shared" si="120"/>
        <v>1.0599487290600104E-2</v>
      </c>
      <c r="W93" t="str">
        <f t="shared" si="106"/>
        <v>1-0,00118144543271869i</v>
      </c>
      <c r="X93" s="4">
        <f t="shared" si="121"/>
        <v>1.0000006979064118</v>
      </c>
      <c r="Y93" s="4">
        <f t="shared" si="122"/>
        <v>-1.1814448830267301E-3</v>
      </c>
      <c r="Z93" t="str">
        <f t="shared" si="107"/>
        <v>0,999999987350889+0,000199779749999423i</v>
      </c>
      <c r="AA93" s="4">
        <f t="shared" si="123"/>
        <v>1.0000000073068633</v>
      </c>
      <c r="AB93" s="4">
        <f t="shared" si="124"/>
        <v>1.9977974986859284E-4</v>
      </c>
      <c r="AC93" s="47" t="str">
        <f t="shared" si="125"/>
        <v>3,34519498188231-13,2984535208809i</v>
      </c>
      <c r="AD93" s="20">
        <f t="shared" si="126"/>
        <v>22.742483844825657</v>
      </c>
      <c r="AE93" s="43">
        <f t="shared" si="127"/>
        <v>-75.880328251533513</v>
      </c>
      <c r="AF93" t="str">
        <f t="shared" si="108"/>
        <v>171,020291553806</v>
      </c>
      <c r="AG93" t="str">
        <f t="shared" si="109"/>
        <v>1+4,12884088065901i</v>
      </c>
      <c r="AH93">
        <f t="shared" si="128"/>
        <v>4.2482145682393533</v>
      </c>
      <c r="AI93">
        <f t="shared" si="129"/>
        <v>1.3331734091969949</v>
      </c>
      <c r="AJ93" t="str">
        <f t="shared" si="110"/>
        <v>1+0,0105998842561677i</v>
      </c>
      <c r="AK93">
        <f t="shared" si="130"/>
        <v>1.0000561771951835</v>
      </c>
      <c r="AL93">
        <f t="shared" si="131"/>
        <v>1.0599487290600104E-2</v>
      </c>
      <c r="AM93" t="str">
        <f t="shared" si="111"/>
        <v>1-0,000402373089426805i</v>
      </c>
      <c r="AN93">
        <f t="shared" si="132"/>
        <v>1.0000000809520482</v>
      </c>
      <c r="AO93">
        <f t="shared" si="133"/>
        <v>-4.023730677115224E-4</v>
      </c>
      <c r="AP93" s="41" t="str">
        <f t="shared" si="134"/>
        <v>9,87523760279157-39,0293033877677i</v>
      </c>
      <c r="AQ93">
        <f t="shared" si="135"/>
        <v>32.097312609681687</v>
      </c>
      <c r="AR93" s="43">
        <f t="shared" si="136"/>
        <v>-75.800958097870961</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400,316233531118+151,056868259005i</v>
      </c>
      <c r="BG93" s="20">
        <f t="shared" si="147"/>
        <v>52.626201807548526</v>
      </c>
      <c r="BH93" s="43">
        <f t="shared" si="148"/>
        <v>20.673690410891453</v>
      </c>
      <c r="BI93" s="41" t="str">
        <f t="shared" si="101"/>
        <v>1174,67343685351+445,115709646534i</v>
      </c>
      <c r="BJ93" s="20">
        <f t="shared" si="149"/>
        <v>61.981030572404585</v>
      </c>
      <c r="BK93" s="43">
        <f t="shared" si="102"/>
        <v>20.753060564553927</v>
      </c>
      <c r="BL93">
        <f t="shared" si="150"/>
        <v>52.626201807548526</v>
      </c>
      <c r="BM93" s="43">
        <f t="shared" si="151"/>
        <v>20.673690410891453</v>
      </c>
    </row>
    <row r="94" spans="14:65" x14ac:dyDescent="0.25">
      <c r="N94" s="9">
        <v>76</v>
      </c>
      <c r="O94" s="34">
        <f t="shared" si="116"/>
        <v>57.543993733715695</v>
      </c>
      <c r="P94" s="33" t="str">
        <f t="shared" si="103"/>
        <v>58,3492597405907</v>
      </c>
      <c r="Q94" s="4" t="str">
        <f t="shared" si="104"/>
        <v>1+4,23253218019751i</v>
      </c>
      <c r="R94" s="4">
        <f t="shared" si="117"/>
        <v>4.3490606636844573</v>
      </c>
      <c r="S94" s="4">
        <f t="shared" si="118"/>
        <v>1.3387857325888062</v>
      </c>
      <c r="T94" s="4" t="str">
        <f t="shared" si="105"/>
        <v>1+0,0108467872783235i</v>
      </c>
      <c r="U94" s="4">
        <f t="shared" si="119"/>
        <v>1.0000588246669599</v>
      </c>
      <c r="V94" s="4">
        <f t="shared" si="120"/>
        <v>1.0846361923405596E-2</v>
      </c>
      <c r="W94" t="str">
        <f t="shared" si="106"/>
        <v>1-0,00120896483206314i</v>
      </c>
      <c r="X94" s="4">
        <f t="shared" si="121"/>
        <v>1.0000007307977155</v>
      </c>
      <c r="Y94" s="4">
        <f t="shared" si="122"/>
        <v>-1.2089642430576164E-3</v>
      </c>
      <c r="Z94" t="str">
        <f t="shared" si="107"/>
        <v>0,999999986754755+0,000204433218174011i</v>
      </c>
      <c r="AA94" s="4">
        <f t="shared" si="123"/>
        <v>1.0000000076512254</v>
      </c>
      <c r="AB94" s="4">
        <f t="shared" si="124"/>
        <v>2.0443321803382392E-4</v>
      </c>
      <c r="AC94" s="47" t="str">
        <f t="shared" si="125"/>
        <v>3,20814217980361-13,028133908659i</v>
      </c>
      <c r="AD94" s="20">
        <f t="shared" si="126"/>
        <v>22.553314912873581</v>
      </c>
      <c r="AE94" s="43">
        <f t="shared" si="127"/>
        <v>-76.16630309768118</v>
      </c>
      <c r="AF94" t="str">
        <f t="shared" si="108"/>
        <v>171,020291553806</v>
      </c>
      <c r="AG94" t="str">
        <f t="shared" si="109"/>
        <v>1+4,22501393942066i</v>
      </c>
      <c r="AH94">
        <f t="shared" si="128"/>
        <v>4.3417442103720116</v>
      </c>
      <c r="AI94">
        <f t="shared" si="129"/>
        <v>1.338387573583953</v>
      </c>
      <c r="AJ94" t="str">
        <f t="shared" si="110"/>
        <v>1+0,0108467872783235i</v>
      </c>
      <c r="AK94">
        <f t="shared" si="130"/>
        <v>1.0000588246669599</v>
      </c>
      <c r="AL94">
        <f t="shared" si="131"/>
        <v>1.0846361923405596E-2</v>
      </c>
      <c r="AM94" t="str">
        <f t="shared" si="111"/>
        <v>1-0,000411745562692807i</v>
      </c>
      <c r="AN94">
        <f t="shared" si="132"/>
        <v>1.0000000847672006</v>
      </c>
      <c r="AO94">
        <f t="shared" si="133"/>
        <v>-4.1174553942446255E-4</v>
      </c>
      <c r="AP94" s="41" t="str">
        <f t="shared" si="134"/>
        <v>9,47236051176205-38,2362513248292i</v>
      </c>
      <c r="AQ94">
        <f t="shared" si="135"/>
        <v>31.908179838696714</v>
      </c>
      <c r="AR94" s="43">
        <f t="shared" si="136"/>
        <v>-76.086099839475224</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383,23572420702+143,58292703329i</v>
      </c>
      <c r="BG94" s="20">
        <f t="shared" si="147"/>
        <v>52.239776737018843</v>
      </c>
      <c r="BH94" s="43">
        <f t="shared" si="148"/>
        <v>20.538942250739627</v>
      </c>
      <c r="BI94" s="41" t="str">
        <f t="shared" si="101"/>
        <v>1124,55572308364+423,121623907061i</v>
      </c>
      <c r="BJ94" s="20">
        <f t="shared" si="149"/>
        <v>61.594641662842008</v>
      </c>
      <c r="BK94" s="43">
        <f t="shared" si="102"/>
        <v>20.619145508945483</v>
      </c>
      <c r="BL94">
        <f t="shared" si="150"/>
        <v>52.239776737018843</v>
      </c>
      <c r="BM94" s="43">
        <f t="shared" si="151"/>
        <v>20.538942250739627</v>
      </c>
    </row>
    <row r="95" spans="14:65" x14ac:dyDescent="0.25">
      <c r="N95" s="9">
        <v>77</v>
      </c>
      <c r="O95" s="34">
        <f t="shared" si="116"/>
        <v>58.884365535558949</v>
      </c>
      <c r="P95" s="33" t="str">
        <f t="shared" si="103"/>
        <v>58,3492597405907</v>
      </c>
      <c r="Q95" s="4" t="str">
        <f t="shared" si="104"/>
        <v>1+4,33112051959889i</v>
      </c>
      <c r="R95" s="4">
        <f t="shared" si="117"/>
        <v>4.4450652363368706</v>
      </c>
      <c r="S95" s="4">
        <f t="shared" si="118"/>
        <v>1.343885540630021</v>
      </c>
      <c r="T95" s="4" t="str">
        <f t="shared" si="105"/>
        <v>1+0,0110994414106685i</v>
      </c>
      <c r="U95" s="4">
        <f t="shared" si="119"/>
        <v>1.0000615969027251</v>
      </c>
      <c r="V95" s="4">
        <f t="shared" si="120"/>
        <v>1.1098985636178548E-2</v>
      </c>
      <c r="W95" t="str">
        <f t="shared" si="106"/>
        <v>1-0,00123712524056409i</v>
      </c>
      <c r="X95" s="4">
        <f t="shared" si="121"/>
        <v>1.0000007652391376</v>
      </c>
      <c r="Y95" s="4">
        <f t="shared" si="122"/>
        <v>-1.2371246094333268E-3</v>
      </c>
      <c r="Z95" t="str">
        <f t="shared" si="107"/>
        <v>0,999999986130526+0,000209195079546867i</v>
      </c>
      <c r="AA95" s="4">
        <f t="shared" si="123"/>
        <v>1.0000000080118168</v>
      </c>
      <c r="AB95" s="4">
        <f t="shared" si="124"/>
        <v>2.0919507939665382E-4</v>
      </c>
      <c r="AC95" s="47" t="str">
        <f t="shared" si="125"/>
        <v>3,07661868153979-12,7619540173952i</v>
      </c>
      <c r="AD95" s="20">
        <f t="shared" si="126"/>
        <v>22.363685815414819</v>
      </c>
      <c r="AE95" s="43">
        <f t="shared" si="127"/>
        <v>-76.445912606924324</v>
      </c>
      <c r="AF95" t="str">
        <f t="shared" si="108"/>
        <v>171,020291553806</v>
      </c>
      <c r="AG95" t="str">
        <f t="shared" si="109"/>
        <v>1+4,32342715649767i</v>
      </c>
      <c r="AH95">
        <f t="shared" si="128"/>
        <v>4.4375694222785427</v>
      </c>
      <c r="AI95">
        <f t="shared" si="129"/>
        <v>1.3434955151843624</v>
      </c>
      <c r="AJ95" t="str">
        <f t="shared" si="110"/>
        <v>1+0,0110994414106685i</v>
      </c>
      <c r="AK95">
        <f t="shared" si="130"/>
        <v>1.0000615969027251</v>
      </c>
      <c r="AL95">
        <f t="shared" si="131"/>
        <v>1.1098985636178548E-2</v>
      </c>
      <c r="AM95" t="str">
        <f t="shared" si="111"/>
        <v>1-0,000421336348906245i</v>
      </c>
      <c r="AN95">
        <f t="shared" si="132"/>
        <v>1.0000000887621554</v>
      </c>
      <c r="AO95">
        <f t="shared" si="133"/>
        <v>-4.2133632397376488E-4</v>
      </c>
      <c r="AP95" s="41" t="str">
        <f t="shared" si="134"/>
        <v>9,08573087643717-37,4553229669131i</v>
      </c>
      <c r="AQ95">
        <f t="shared" si="135"/>
        <v>31.718585421772257</v>
      </c>
      <c r="AR95" s="43">
        <f t="shared" si="136"/>
        <v>-76.364838574108092</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366,844316660081+136,530079542865i</v>
      </c>
      <c r="BG95" s="20">
        <f t="shared" si="147"/>
        <v>51.853018957570313</v>
      </c>
      <c r="BH95" s="43">
        <f t="shared" si="148"/>
        <v>20.41398044081016</v>
      </c>
      <c r="BI95" s="41" t="str">
        <f t="shared" si="101"/>
        <v>1076,45918490383+402,365696782084i</v>
      </c>
      <c r="BJ95" s="20">
        <f t="shared" si="149"/>
        <v>61.20791856392777</v>
      </c>
      <c r="BK95" s="43">
        <f t="shared" si="102"/>
        <v>20.495054473626428</v>
      </c>
      <c r="BL95">
        <f t="shared" si="150"/>
        <v>51.853018957570313</v>
      </c>
      <c r="BM95" s="43">
        <f t="shared" si="151"/>
        <v>20.41398044081016</v>
      </c>
    </row>
    <row r="96" spans="14:65" x14ac:dyDescent="0.25">
      <c r="N96" s="9">
        <v>78</v>
      </c>
      <c r="O96" s="34">
        <f t="shared" si="116"/>
        <v>60.255958607435822</v>
      </c>
      <c r="P96" s="33" t="str">
        <f t="shared" si="103"/>
        <v>58,3492597405907</v>
      </c>
      <c r="Q96" s="4" t="str">
        <f t="shared" si="104"/>
        <v>1+4,43200527642892i</v>
      </c>
      <c r="R96" s="4">
        <f t="shared" si="117"/>
        <v>4.5434206023979096</v>
      </c>
      <c r="S96" s="4">
        <f t="shared" si="118"/>
        <v>1.3488808946907285</v>
      </c>
      <c r="T96" s="4" t="str">
        <f t="shared" si="105"/>
        <v>1+0,0113579806137679i</v>
      </c>
      <c r="U96" s="4">
        <f t="shared" si="119"/>
        <v>1.0000644997817005</v>
      </c>
      <c r="V96" s="4">
        <f t="shared" si="120"/>
        <v>1.1357492244304226E-2</v>
      </c>
      <c r="W96" t="str">
        <f t="shared" si="106"/>
        <v>1-0,00126594158924287i</v>
      </c>
      <c r="X96" s="4">
        <f t="shared" si="121"/>
        <v>1.0000008013037327</v>
      </c>
      <c r="Y96" s="4">
        <f t="shared" si="122"/>
        <v>-1.2659409129741023E-3</v>
      </c>
      <c r="Z96" t="str">
        <f t="shared" si="107"/>
        <v>0,999999985476878+0,000214067858919924i</v>
      </c>
      <c r="AA96" s="4">
        <f t="shared" si="123"/>
        <v>1.0000000083894023</v>
      </c>
      <c r="AB96" s="4">
        <f t="shared" si="124"/>
        <v>2.1406785875896766E-4</v>
      </c>
      <c r="AC96" s="47" t="str">
        <f t="shared" si="125"/>
        <v>2,95042767706659-12,4999389250501i</v>
      </c>
      <c r="AD96" s="20">
        <f t="shared" si="126"/>
        <v>22.173615259515888</v>
      </c>
      <c r="AE96" s="43">
        <f t="shared" si="127"/>
        <v>-76.719244216420648</v>
      </c>
      <c r="AF96" t="str">
        <f t="shared" si="108"/>
        <v>171,020291553806</v>
      </c>
      <c r="AG96" t="str">
        <f t="shared" si="109"/>
        <v>1+4,42413271188037i</v>
      </c>
      <c r="AH96">
        <f t="shared" si="128"/>
        <v>4.5357414225603678</v>
      </c>
      <c r="AI96">
        <f t="shared" si="129"/>
        <v>1.3484988756499621</v>
      </c>
      <c r="AJ96" t="str">
        <f t="shared" si="110"/>
        <v>1+0,0113579806137679i</v>
      </c>
      <c r="AK96">
        <f t="shared" si="130"/>
        <v>1.0000644997817005</v>
      </c>
      <c r="AL96">
        <f t="shared" si="131"/>
        <v>1.1357492244304226E-2</v>
      </c>
      <c r="AM96" t="str">
        <f t="shared" si="111"/>
        <v>1-0,000431150533228919i</v>
      </c>
      <c r="AN96">
        <f t="shared" si="132"/>
        <v>1.0000000929453869</v>
      </c>
      <c r="AO96">
        <f t="shared" si="133"/>
        <v>-4.3115050651328535E-4</v>
      </c>
      <c r="AP96" s="41" t="str">
        <f t="shared" si="134"/>
        <v>8,71477092026267-36,6865934387452i</v>
      </c>
      <c r="AQ96">
        <f t="shared" si="135"/>
        <v>31.528548117672077</v>
      </c>
      <c r="AR96" s="43">
        <f t="shared" si="136"/>
        <v>-76.637260985786583</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351,117483004948+129,873871976718i</v>
      </c>
      <c r="BG96" s="20">
        <f t="shared" si="147"/>
        <v>51.465953006587711</v>
      </c>
      <c r="BH96" s="43">
        <f t="shared" si="148"/>
        <v>20.298790113594809</v>
      </c>
      <c r="BI96" s="41" t="str">
        <f t="shared" si="101"/>
        <v>1030,31194719249+382,776069042639i</v>
      </c>
      <c r="BJ96" s="20">
        <f t="shared" si="149"/>
        <v>60.820885864743886</v>
      </c>
      <c r="BK96" s="43">
        <f t="shared" si="102"/>
        <v>20.380773344228917</v>
      </c>
      <c r="BL96">
        <f t="shared" si="150"/>
        <v>51.465953006587711</v>
      </c>
      <c r="BM96" s="43">
        <f t="shared" si="151"/>
        <v>20.298790113594809</v>
      </c>
    </row>
    <row r="97" spans="14:65" x14ac:dyDescent="0.25">
      <c r="N97" s="9">
        <v>79</v>
      </c>
      <c r="O97" s="34">
        <f t="shared" si="116"/>
        <v>61.659500186148257</v>
      </c>
      <c r="P97" s="33" t="str">
        <f t="shared" si="103"/>
        <v>58,3492597405907</v>
      </c>
      <c r="Q97" s="4" t="str">
        <f t="shared" si="104"/>
        <v>1+4,53523994112105i</v>
      </c>
      <c r="R97" s="4">
        <f t="shared" si="117"/>
        <v>4.6441792949389527</v>
      </c>
      <c r="S97" s="4">
        <f t="shared" si="118"/>
        <v>1.3537734457103658</v>
      </c>
      <c r="T97" s="4" t="str">
        <f t="shared" si="105"/>
        <v>1+0,0116225419685293i</v>
      </c>
      <c r="U97" s="4">
        <f t="shared" si="119"/>
        <v>1.0000675394601157</v>
      </c>
      <c r="V97" s="4">
        <f t="shared" si="120"/>
        <v>1.1622018673129586E-2</v>
      </c>
      <c r="W97" t="str">
        <f t="shared" si="106"/>
        <v>1-0,001295429156909i</v>
      </c>
      <c r="X97" s="4">
        <f t="shared" si="121"/>
        <v>1.0000008390679982</v>
      </c>
      <c r="Y97" s="4">
        <f t="shared" si="122"/>
        <v>-1.2954284322739926E-3</v>
      </c>
      <c r="Z97" t="str">
        <f t="shared" si="107"/>
        <v>0,999999984792424+0,000219054139905304i</v>
      </c>
      <c r="AA97" s="4">
        <f t="shared" si="123"/>
        <v>1.0000000087847822</v>
      </c>
      <c r="AB97" s="4">
        <f t="shared" si="124"/>
        <v>2.1905413973283622E-4</v>
      </c>
      <c r="AC97" s="47" t="str">
        <f t="shared" si="125"/>
        <v>2,82937714008087-12,2421066852496i</v>
      </c>
      <c r="AD97" s="20">
        <f t="shared" si="126"/>
        <v>21.983121286766533</v>
      </c>
      <c r="AE97" s="43">
        <f t="shared" si="127"/>
        <v>-76.986385696216388</v>
      </c>
      <c r="AF97" t="str">
        <f t="shared" si="108"/>
        <v>171,020291553806</v>
      </c>
      <c r="AG97" t="str">
        <f t="shared" si="109"/>
        <v>1+4,52718400098723i</v>
      </c>
      <c r="AH97">
        <f t="shared" si="128"/>
        <v>4.636312648947948</v>
      </c>
      <c r="AI97">
        <f t="shared" si="129"/>
        <v>1.3533993053609232</v>
      </c>
      <c r="AJ97" t="str">
        <f t="shared" si="110"/>
        <v>1+0,0116225419685293i</v>
      </c>
      <c r="AK97">
        <f t="shared" si="130"/>
        <v>1.0000675394601157</v>
      </c>
      <c r="AL97">
        <f t="shared" si="131"/>
        <v>1.1622018673129586E-2</v>
      </c>
      <c r="AM97" t="str">
        <f t="shared" si="111"/>
        <v>1-0,000441193319271264i</v>
      </c>
      <c r="AN97">
        <f t="shared" si="132"/>
        <v>1.0000000973257677</v>
      </c>
      <c r="AO97">
        <f t="shared" si="133"/>
        <v>-4.411932906449469E-4</v>
      </c>
      <c r="AP97" s="41" t="str">
        <f t="shared" si="134"/>
        <v>8,3589168624214-35,9301171791757i</v>
      </c>
      <c r="AQ97">
        <f t="shared" si="135"/>
        <v>31.338086018389369</v>
      </c>
      <c r="AR97" s="43">
        <f t="shared" si="136"/>
        <v>-76.903454087229136</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336,031291538153+123,591211456599i</v>
      </c>
      <c r="BG97" s="20">
        <f t="shared" si="147"/>
        <v>51.078603014115416</v>
      </c>
      <c r="BH97" s="43">
        <f t="shared" si="148"/>
        <v>20.193357267354525</v>
      </c>
      <c r="BI97" s="41" t="str">
        <f t="shared" si="101"/>
        <v>986,043875890949+364,284877773706i</v>
      </c>
      <c r="BJ97" s="20">
        <f t="shared" si="149"/>
        <v>60.433567745738259</v>
      </c>
      <c r="BK97" s="43">
        <f t="shared" si="102"/>
        <v>20.276288876341837</v>
      </c>
      <c r="BL97">
        <f t="shared" si="150"/>
        <v>51.078603014115416</v>
      </c>
      <c r="BM97" s="43">
        <f t="shared" si="151"/>
        <v>20.193357267354525</v>
      </c>
    </row>
    <row r="98" spans="14:65" x14ac:dyDescent="0.25">
      <c r="N98" s="9">
        <v>80</v>
      </c>
      <c r="O98" s="34">
        <f t="shared" si="116"/>
        <v>63.095734448019364</v>
      </c>
      <c r="P98" s="33" t="str">
        <f t="shared" si="103"/>
        <v>58,3492597405907</v>
      </c>
      <c r="Q98" s="4" t="str">
        <f t="shared" si="104"/>
        <v>1+4,64087925006094i</v>
      </c>
      <c r="R98" s="4">
        <f t="shared" si="117"/>
        <v>4.7473950976979147</v>
      </c>
      <c r="S98" s="4">
        <f t="shared" si="118"/>
        <v>1.3585648504520909</v>
      </c>
      <c r="T98" s="4" t="str">
        <f t="shared" si="105"/>
        <v>1+0,011893265748885i</v>
      </c>
      <c r="U98" s="4">
        <f t="shared" si="119"/>
        <v>1.0000707223842589</v>
      </c>
      <c r="V98" s="4">
        <f t="shared" si="120"/>
        <v>1.1892705029903441E-2</v>
      </c>
      <c r="W98" t="str">
        <f t="shared" si="106"/>
        <v>1-0,00132560357826114i</v>
      </c>
      <c r="X98" s="4">
        <f t="shared" si="121"/>
        <v>1.0000008786120373</v>
      </c>
      <c r="Y98" s="4">
        <f t="shared" si="122"/>
        <v>-1.3256028018007772E-3</v>
      </c>
      <c r="Z98" t="str">
        <f t="shared" si="107"/>
        <v>0,999999984075713+0,000224156566295185i</v>
      </c>
      <c r="AA98" s="4">
        <f t="shared" si="123"/>
        <v>1.0000000091987962</v>
      </c>
      <c r="AB98" s="4">
        <f t="shared" si="124"/>
        <v>2.2415656611038246E-4</v>
      </c>
      <c r="AC98" s="47" t="str">
        <f t="shared" si="125"/>
        <v>2,71327991136083-11,9884687722353i</v>
      </c>
      <c r="AD98" s="20">
        <f t="shared" si="126"/>
        <v>21.792221289978151</v>
      </c>
      <c r="AE98" s="43">
        <f t="shared" si="127"/>
        <v>-77.247424991561317</v>
      </c>
      <c r="AF98" t="str">
        <f t="shared" si="108"/>
        <v>171,020291553806</v>
      </c>
      <c r="AG98" t="str">
        <f t="shared" si="109"/>
        <v>1+4,63263566297578i</v>
      </c>
      <c r="AH98">
        <f t="shared" si="128"/>
        <v>4.7393367875553052</v>
      </c>
      <c r="AI98">
        <f t="shared" si="129"/>
        <v>1.3581984607225772</v>
      </c>
      <c r="AJ98" t="str">
        <f t="shared" si="110"/>
        <v>1+0,011893265748885i</v>
      </c>
      <c r="AK98">
        <f t="shared" si="130"/>
        <v>1.0000707223842589</v>
      </c>
      <c r="AL98">
        <f t="shared" si="131"/>
        <v>1.1892705029903441E-2</v>
      </c>
      <c r="AM98" t="str">
        <f t="shared" si="111"/>
        <v>1-0,000451470031851369i</v>
      </c>
      <c r="AN98">
        <f t="shared" si="132"/>
        <v>1.0000001019125897</v>
      </c>
      <c r="AO98">
        <f t="shared" si="133"/>
        <v>-4.5147000117771779E-4</v>
      </c>
      <c r="AP98" s="41" t="str">
        <f t="shared" si="134"/>
        <v>8,01761916759257-35,1859292485213i</v>
      </c>
      <c r="AQ98">
        <f t="shared" si="135"/>
        <v>31.147216565821406</v>
      </c>
      <c r="AR98" s="43">
        <f t="shared" si="136"/>
        <v>-77.163505061005338</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321,562417127089+117,660299532952i</v>
      </c>
      <c r="BG98" s="20">
        <f t="shared" si="147"/>
        <v>50.690992730173292</v>
      </c>
      <c r="BH98" s="43">
        <f t="shared" si="148"/>
        <v>20.097668918603816</v>
      </c>
      <c r="BI98" s="41" t="str">
        <f t="shared" si="101"/>
        <v>943,586609073362+346,828061350383i</v>
      </c>
      <c r="BJ98" s="20">
        <f t="shared" si="149"/>
        <v>60.04598800601655</v>
      </c>
      <c r="BK98" s="43">
        <f t="shared" si="102"/>
        <v>20.181588849159724</v>
      </c>
      <c r="BL98">
        <f t="shared" si="150"/>
        <v>50.690992730173292</v>
      </c>
      <c r="BM98" s="43">
        <f t="shared" si="151"/>
        <v>20.097668918603816</v>
      </c>
    </row>
    <row r="99" spans="14:65" x14ac:dyDescent="0.25">
      <c r="N99" s="9">
        <v>81</v>
      </c>
      <c r="O99" s="34">
        <f t="shared" si="116"/>
        <v>64.565422903465588</v>
      </c>
      <c r="P99" s="33" t="str">
        <f t="shared" si="103"/>
        <v>58,3492597405907</v>
      </c>
      <c r="Q99" s="4" t="str">
        <f t="shared" si="104"/>
        <v>1+4,74897921460852i</v>
      </c>
      <c r="R99" s="4">
        <f t="shared" si="117"/>
        <v>4.8531230749676801</v>
      </c>
      <c r="S99" s="4">
        <f t="shared" si="118"/>
        <v>1.3632567689859858</v>
      </c>
      <c r="T99" s="4" t="str">
        <f t="shared" si="105"/>
        <v>1+0,0121702954961667i</v>
      </c>
      <c r="U99" s="4">
        <f t="shared" si="119"/>
        <v>1.0000740553041381</v>
      </c>
      <c r="V99" s="4">
        <f t="shared" si="120"/>
        <v>1.2169694677356017E-2</v>
      </c>
      <c r="W99" t="str">
        <f t="shared" si="106"/>
        <v>1-0,00135648085217692i</v>
      </c>
      <c r="X99" s="4">
        <f t="shared" si="121"/>
        <v>1.000000920019728</v>
      </c>
      <c r="Y99" s="4">
        <f t="shared" si="122"/>
        <v>-1.3564800201846926E-3</v>
      </c>
      <c r="Z99" t="str">
        <f t="shared" si="107"/>
        <v>0,999999983325225+0,000229377843463579i</v>
      </c>
      <c r="AA99" s="4">
        <f t="shared" si="123"/>
        <v>1.0000000096323227</v>
      </c>
      <c r="AB99" s="4">
        <f t="shared" si="124"/>
        <v>2.2937784326555939E-4</v>
      </c>
      <c r="AC99" s="47" t="str">
        <f t="shared" si="125"/>
        <v>2,60195375896596-11,7390305099931i</v>
      </c>
      <c r="AD99" s="20">
        <f t="shared" si="126"/>
        <v>21.600932030133421</v>
      </c>
      <c r="AE99" s="43">
        <f t="shared" si="127"/>
        <v>-77.502450075046056</v>
      </c>
      <c r="AF99" t="str">
        <f t="shared" si="108"/>
        <v>171,020291553806</v>
      </c>
      <c r="AG99" t="str">
        <f t="shared" si="109"/>
        <v>1+4,74054360971301i</v>
      </c>
      <c r="AH99">
        <f t="shared" si="128"/>
        <v>4.8448688027222007</v>
      </c>
      <c r="AI99">
        <f t="shared" si="129"/>
        <v>1.3628980016354892</v>
      </c>
      <c r="AJ99" t="str">
        <f t="shared" si="110"/>
        <v>1+0,0121702954961667i</v>
      </c>
      <c r="AK99">
        <f t="shared" si="130"/>
        <v>1.0000740553041381</v>
      </c>
      <c r="AL99">
        <f t="shared" si="131"/>
        <v>1.2169694677356017E-2</v>
      </c>
      <c r="AM99" t="str">
        <f t="shared" si="111"/>
        <v>1-0,000461986119818275i</v>
      </c>
      <c r="AN99">
        <f t="shared" si="132"/>
        <v>1.0000001067155817</v>
      </c>
      <c r="AO99">
        <f t="shared" si="133"/>
        <v>-4.6198608695086573E-4</v>
      </c>
      <c r="AP99" s="41" t="str">
        <f t="shared" si="134"/>
        <v>7,690342727382-34,4540465896484i</v>
      </c>
      <c r="AQ99">
        <f t="shared" si="135"/>
        <v>30.95595656870147</v>
      </c>
      <c r="AR99" s="43">
        <f t="shared" si="136"/>
        <v>-77.417501110528235</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307,688148712558+112,060567904187i</v>
      </c>
      <c r="BG99" s="20">
        <f t="shared" si="147"/>
        <v>50.303145552682629</v>
      </c>
      <c r="BH99" s="43">
        <f t="shared" si="148"/>
        <v>20.011713242522791</v>
      </c>
      <c r="BI99" s="41" t="str">
        <f t="shared" si="101"/>
        <v>902,873579516556+330,345170905829i</v>
      </c>
      <c r="BJ99" s="20">
        <f t="shared" si="149"/>
        <v>59.658170091250675</v>
      </c>
      <c r="BK99" s="43">
        <f t="shared" si="102"/>
        <v>20.096662207040673</v>
      </c>
      <c r="BL99">
        <f t="shared" si="150"/>
        <v>50.303145552682629</v>
      </c>
      <c r="BM99" s="43">
        <f t="shared" si="151"/>
        <v>20.011713242522791</v>
      </c>
    </row>
    <row r="100" spans="14:65" x14ac:dyDescent="0.25">
      <c r="N100" s="9">
        <v>82</v>
      </c>
      <c r="O100" s="34">
        <f t="shared" si="116"/>
        <v>66.069344800759623</v>
      </c>
      <c r="P100" s="33" t="str">
        <f t="shared" si="103"/>
        <v>58,3492597405907</v>
      </c>
      <c r="Q100" s="4" t="str">
        <f t="shared" si="104"/>
        <v>1+4,85959715079586i</v>
      </c>
      <c r="R100" s="4">
        <f t="shared" si="117"/>
        <v>4.9614196020920502</v>
      </c>
      <c r="S100" s="4">
        <f t="shared" si="118"/>
        <v>1.3678508623387806</v>
      </c>
      <c r="T100" s="4" t="str">
        <f t="shared" si="105"/>
        <v>1+0,0124537780952135i</v>
      </c>
      <c r="U100" s="4">
        <f t="shared" si="119"/>
        <v>1.0000775452877866</v>
      </c>
      <c r="V100" s="4">
        <f t="shared" si="120"/>
        <v>1.2453134308954937E-2</v>
      </c>
      <c r="W100" t="str">
        <f t="shared" si="106"/>
        <v>1-0,00138807735019566i</v>
      </c>
      <c r="X100" s="4">
        <f t="shared" si="121"/>
        <v>1.0000009633789011</v>
      </c>
      <c r="Y100" s="4">
        <f t="shared" si="122"/>
        <v>-1.388076458699973E-3</v>
      </c>
      <c r="Z100" t="str">
        <f t="shared" si="107"/>
        <v>0,999999982539367+0,000234720739800752i</v>
      </c>
      <c r="AA100" s="4">
        <f t="shared" si="123"/>
        <v>1.0000000100862798</v>
      </c>
      <c r="AB100" s="4">
        <f t="shared" si="124"/>
        <v>2.3472073958857019E-4</v>
      </c>
      <c r="AC100" s="47" t="str">
        <f t="shared" si="125"/>
        <v>2,49522141727076-11,4937914851831i</v>
      </c>
      <c r="AD100" s="20">
        <f t="shared" si="126"/>
        <v>21.409269653511153</v>
      </c>
      <c r="AE100" s="43">
        <f t="shared" si="127"/>
        <v>-77.751548808197185</v>
      </c>
      <c r="AF100" t="str">
        <f t="shared" si="108"/>
        <v>171,020291553806</v>
      </c>
      <c r="AG100" t="str">
        <f t="shared" si="109"/>
        <v>1+4,85096505542064i</v>
      </c>
      <c r="AH100">
        <f t="shared" si="128"/>
        <v>4.9529649674626377</v>
      </c>
      <c r="AI100">
        <f t="shared" si="129"/>
        <v>1.3674995891325599</v>
      </c>
      <c r="AJ100" t="str">
        <f t="shared" si="110"/>
        <v>1+0,0124537780952135i</v>
      </c>
      <c r="AK100">
        <f t="shared" si="130"/>
        <v>1.0000775452877866</v>
      </c>
      <c r="AL100">
        <f t="shared" si="131"/>
        <v>1.2453134308954937E-2</v>
      </c>
      <c r="AM100" t="str">
        <f t="shared" si="111"/>
        <v>1-0,000472747158941018i</v>
      </c>
      <c r="AN100">
        <f t="shared" si="132"/>
        <v>1.000000111744932</v>
      </c>
      <c r="AO100">
        <f t="shared" si="133"/>
        <v>-4.7274712372295471E-4</v>
      </c>
      <c r="AP100" s="41" t="str">
        <f t="shared" si="134"/>
        <v>7,37656697928869-33,7344692416627i</v>
      </c>
      <c r="AQ100">
        <f t="shared" si="135"/>
        <v>30.764322219712209</v>
      </c>
      <c r="AR100" s="43">
        <f t="shared" si="136"/>
        <v>-77.66552932052339</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294,386394173429+106,772616400548i</v>
      </c>
      <c r="BG100" s="20">
        <f t="shared" si="147"/>
        <v>49.915084555931472</v>
      </c>
      <c r="BH100" s="43">
        <f t="shared" si="148"/>
        <v>19.935479701484908</v>
      </c>
      <c r="BI100" s="41" t="str">
        <f t="shared" si="101"/>
        <v>863,840029499434+314,779188415676i</v>
      </c>
      <c r="BJ100" s="20">
        <f t="shared" si="149"/>
        <v>59.270137122132539</v>
      </c>
      <c r="BK100" s="43">
        <f t="shared" si="102"/>
        <v>20.021499189158732</v>
      </c>
      <c r="BL100">
        <f t="shared" si="150"/>
        <v>49.915084555931472</v>
      </c>
      <c r="BM100" s="43">
        <f t="shared" si="151"/>
        <v>19.935479701484908</v>
      </c>
    </row>
    <row r="101" spans="14:65" x14ac:dyDescent="0.25">
      <c r="N101" s="9">
        <v>83</v>
      </c>
      <c r="O101" s="34">
        <f t="shared" si="116"/>
        <v>67.60829753919819</v>
      </c>
      <c r="P101" s="33" t="str">
        <f t="shared" si="103"/>
        <v>58,3492597405907</v>
      </c>
      <c r="Q101" s="4" t="str">
        <f t="shared" si="104"/>
        <v>1+4,97279170971693i</v>
      </c>
      <c r="R101" s="4">
        <f t="shared" si="117"/>
        <v>5.0723423965885255</v>
      </c>
      <c r="S101" s="4">
        <f t="shared" si="118"/>
        <v>1.3723487903036509</v>
      </c>
      <c r="T101" s="4" t="str">
        <f t="shared" si="105"/>
        <v>1+0,0127438638522515i</v>
      </c>
      <c r="U101" s="4">
        <f t="shared" si="119"/>
        <v>1.0000811997362438</v>
      </c>
      <c r="V101" s="4">
        <f t="shared" si="120"/>
        <v>1.2743174025871974E-2</v>
      </c>
      <c r="W101" t="str">
        <f t="shared" si="106"/>
        <v>1-0,00142040982519886i</v>
      </c>
      <c r="X101" s="4">
        <f t="shared" si="121"/>
        <v>1.000001008781527</v>
      </c>
      <c r="Y101" s="4">
        <f t="shared" si="122"/>
        <v>-1.4204088699440731E-3</v>
      </c>
      <c r="Z101" t="str">
        <f t="shared" si="107"/>
        <v>0,999999981716472+0,000240188088181064i</v>
      </c>
      <c r="AA101" s="4">
        <f t="shared" si="123"/>
        <v>1.0000000105616311</v>
      </c>
      <c r="AB101" s="4">
        <f t="shared" si="124"/>
        <v>2.4018808795370724E-4</v>
      </c>
      <c r="AC101" s="47" t="str">
        <f t="shared" si="125"/>
        <v>2,39291060673063-11,2527459436321i</v>
      </c>
      <c r="AD101" s="20">
        <f t="shared" si="126"/>
        <v>21.217249708918349</v>
      </c>
      <c r="AE101" s="43">
        <f t="shared" si="127"/>
        <v>-77.994808812159818</v>
      </c>
      <c r="AF101" t="str">
        <f t="shared" si="108"/>
        <v>171,020291553806</v>
      </c>
      <c r="AG101" t="str">
        <f t="shared" si="109"/>
        <v>1+4,96395854701076i</v>
      </c>
      <c r="AH101">
        <f t="shared" si="128"/>
        <v>5.063682894538438</v>
      </c>
      <c r="AI101">
        <f t="shared" si="129"/>
        <v>1.3720048831766893</v>
      </c>
      <c r="AJ101" t="str">
        <f t="shared" si="110"/>
        <v>1+0,0127438638522515i</v>
      </c>
      <c r="AK101">
        <f t="shared" si="130"/>
        <v>1.0000811997362438</v>
      </c>
      <c r="AL101">
        <f t="shared" si="131"/>
        <v>1.2743174025871974E-2</v>
      </c>
      <c r="AM101" t="str">
        <f t="shared" si="111"/>
        <v>1-0,00048375885486498i</v>
      </c>
      <c r="AN101">
        <f t="shared" si="132"/>
        <v>1.000000117011308</v>
      </c>
      <c r="AO101">
        <f t="shared" si="133"/>
        <v>-4.8375881712814551E-4</v>
      </c>
      <c r="AP101" s="41" t="str">
        <f t="shared" si="134"/>
        <v>7,07578596879195-33,0271815054703i</v>
      </c>
      <c r="AQ101">
        <f t="shared" si="135"/>
        <v>30.572329112710378</v>
      </c>
      <c r="AR101" s="43">
        <f t="shared" si="136"/>
        <v>-77.907676526604362</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281,635682790021+101,778153256903i</v>
      </c>
      <c r="BG101" s="20">
        <f t="shared" si="147"/>
        <v>49.526832519513981</v>
      </c>
      <c r="BH101" s="43">
        <f t="shared" si="148"/>
        <v>19.868959161882064</v>
      </c>
      <c r="BI101" s="41" t="str">
        <f t="shared" si="101"/>
        <v>826,423018526544+300,076351473698i</v>
      </c>
      <c r="BJ101" s="20">
        <f t="shared" si="149"/>
        <v>58.881911923306006</v>
      </c>
      <c r="BK101" s="43">
        <f t="shared" si="102"/>
        <v>19.956091447437583</v>
      </c>
      <c r="BL101">
        <f t="shared" si="150"/>
        <v>49.526832519513981</v>
      </c>
      <c r="BM101" s="43">
        <f t="shared" si="151"/>
        <v>19.868959161882064</v>
      </c>
    </row>
    <row r="102" spans="14:65" x14ac:dyDescent="0.25">
      <c r="N102" s="9">
        <v>84</v>
      </c>
      <c r="O102" s="34">
        <f t="shared" si="116"/>
        <v>69.183097091893657</v>
      </c>
      <c r="P102" s="33" t="str">
        <f t="shared" si="103"/>
        <v>58,3492597405907</v>
      </c>
      <c r="Q102" s="4" t="str">
        <f t="shared" si="104"/>
        <v>1+5,08862290862516i</v>
      </c>
      <c r="R102" s="4">
        <f t="shared" si="117"/>
        <v>5.1859505499170337</v>
      </c>
      <c r="S102" s="4">
        <f t="shared" si="118"/>
        <v>1.376752209403554</v>
      </c>
      <c r="T102" s="4" t="str">
        <f t="shared" si="105"/>
        <v>1+0,013040706574589i</v>
      </c>
      <c r="U102" s="4">
        <f t="shared" si="119"/>
        <v>1.000085026399238</v>
      </c>
      <c r="V102" s="4">
        <f t="shared" si="120"/>
        <v>1.3039967415700113E-2</v>
      </c>
      <c r="W102" t="str">
        <f t="shared" si="106"/>
        <v>1-0,00145349542029273i</v>
      </c>
      <c r="X102" s="4">
        <f t="shared" si="121"/>
        <v>1.0000010563239106</v>
      </c>
      <c r="Y102" s="4">
        <f t="shared" si="122"/>
        <v>-1.4534943967188427E-3</v>
      </c>
      <c r="Z102" t="str">
        <f t="shared" si="107"/>
        <v>0,999999980854796+0,000245782787464995i</v>
      </c>
      <c r="AA102" s="4">
        <f t="shared" si="123"/>
        <v>1.0000000110593854</v>
      </c>
      <c r="AB102" s="4">
        <f t="shared" si="124"/>
        <v>2.4578278722137782E-4</v>
      </c>
      <c r="AC102" s="47" t="str">
        <f t="shared" si="125"/>
        <v>2,29485403618046-11,0158831702675i</v>
      </c>
      <c r="AD102" s="20">
        <f t="shared" si="126"/>
        <v>21.024887164964735</v>
      </c>
      <c r="AE102" s="43">
        <f t="shared" si="127"/>
        <v>-78.232317347089932</v>
      </c>
      <c r="AF102" t="str">
        <f t="shared" si="108"/>
        <v>171,020291553806</v>
      </c>
      <c r="AG102" t="str">
        <f t="shared" si="109"/>
        <v>1+5,07958399512827i</v>
      </c>
      <c r="AH102">
        <f t="shared" si="128"/>
        <v>5.1770815681775071</v>
      </c>
      <c r="AI102">
        <f t="shared" si="129"/>
        <v>1.3764155406124976</v>
      </c>
      <c r="AJ102" t="str">
        <f t="shared" si="110"/>
        <v>1+0,013040706574589i</v>
      </c>
      <c r="AK102">
        <f t="shared" si="130"/>
        <v>1.000085026399238</v>
      </c>
      <c r="AL102">
        <f t="shared" si="131"/>
        <v>1.3039967415700113E-2</v>
      </c>
      <c r="AM102" t="str">
        <f t="shared" si="111"/>
        <v>1-0,000495027046137096i</v>
      </c>
      <c r="AN102">
        <f t="shared" si="132"/>
        <v>1.0000001225258808</v>
      </c>
      <c r="AO102">
        <f t="shared" si="133"/>
        <v>-4.9502700570134954E-4</v>
      </c>
      <c r="AP102" s="41" t="str">
        <f t="shared" si="134"/>
        <v>6,7875083598577-32,332153060836i</v>
      </c>
      <c r="AQ102">
        <f t="shared" si="135"/>
        <v>30.379992259999536</v>
      </c>
      <c r="AR102" s="43">
        <f t="shared" si="136"/>
        <v>-78.144029193577609</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269,415165530556+97,0599376837761i</v>
      </c>
      <c r="BG102" s="20">
        <f t="shared" si="147"/>
        <v>49.138411957682422</v>
      </c>
      <c r="BH102" s="43">
        <f t="shared" si="148"/>
        <v>19.812143999430475</v>
      </c>
      <c r="BI102" s="41" t="str">
        <f t="shared" si="101"/>
        <v>790,561424635079+286,185984789198i</v>
      </c>
      <c r="BJ102" s="20">
        <f t="shared" si="149"/>
        <v>58.493517052717209</v>
      </c>
      <c r="BK102" s="43">
        <f t="shared" si="102"/>
        <v>19.900432152942809</v>
      </c>
      <c r="BL102">
        <f t="shared" si="150"/>
        <v>49.138411957682422</v>
      </c>
      <c r="BM102" s="43">
        <f t="shared" si="151"/>
        <v>19.812143999430475</v>
      </c>
    </row>
    <row r="103" spans="14:65" x14ac:dyDescent="0.25">
      <c r="N103" s="9">
        <v>85</v>
      </c>
      <c r="O103" s="34">
        <f t="shared" si="116"/>
        <v>70.794578438413865</v>
      </c>
      <c r="P103" s="33" t="str">
        <f t="shared" si="103"/>
        <v>58,3492597405907</v>
      </c>
      <c r="Q103" s="4" t="str">
        <f t="shared" si="104"/>
        <v>1+5,20715216275544i</v>
      </c>
      <c r="R103" s="4">
        <f t="shared" si="117"/>
        <v>5.302304559914365</v>
      </c>
      <c r="S103" s="4">
        <f t="shared" si="118"/>
        <v>1.3810627710015562</v>
      </c>
      <c r="T103" s="4" t="str">
        <f t="shared" si="105"/>
        <v>1+0,0133444636521665i</v>
      </c>
      <c r="U103" s="4">
        <f t="shared" si="119"/>
        <v>1.0000890333916097</v>
      </c>
      <c r="V103" s="4">
        <f t="shared" si="120"/>
        <v>1.3343671632955549E-2</v>
      </c>
      <c r="W103" t="str">
        <f t="shared" si="106"/>
        <v>1-0,00148735167789772i</v>
      </c>
      <c r="X103" s="4">
        <f t="shared" si="121"/>
        <v>1.0000011061068952</v>
      </c>
      <c r="Y103" s="4">
        <f t="shared" si="122"/>
        <v>-1.487350581118605E-3</v>
      </c>
      <c r="Z103" t="str">
        <f t="shared" si="107"/>
        <v>0,999999979952511+0,00025150780403616i</v>
      </c>
      <c r="AA103" s="4">
        <f t="shared" si="123"/>
        <v>1.0000000115805989</v>
      </c>
      <c r="AB103" s="4">
        <f t="shared" si="124"/>
        <v>2.5150780377511931E-4</v>
      </c>
      <c r="AC103" s="47" t="str">
        <f t="shared" si="125"/>
        <v>2,20088938936765-10,783187852484i</v>
      </c>
      <c r="AD103" s="20">
        <f t="shared" si="126"/>
        <v>20.832196427324916</v>
      </c>
      <c r="AE103" s="43">
        <f t="shared" si="127"/>
        <v>-78.464161199880238</v>
      </c>
      <c r="AF103" t="str">
        <f t="shared" si="108"/>
        <v>171,020291553806</v>
      </c>
      <c r="AG103" t="str">
        <f t="shared" si="109"/>
        <v>1+5,19790270591624i</v>
      </c>
      <c r="AH103">
        <f t="shared" si="128"/>
        <v>5.2932213764560583</v>
      </c>
      <c r="AI103">
        <f t="shared" si="129"/>
        <v>1.3807332132655297</v>
      </c>
      <c r="AJ103" t="str">
        <f t="shared" si="110"/>
        <v>1+0,0133444636521665i</v>
      </c>
      <c r="AK103">
        <f t="shared" si="130"/>
        <v>1.0000890333916097</v>
      </c>
      <c r="AL103">
        <f t="shared" si="131"/>
        <v>1.3343671632955549E-2</v>
      </c>
      <c r="AM103" t="str">
        <f t="shared" si="111"/>
        <v>1-0,000506557707301532i</v>
      </c>
      <c r="AN103">
        <f t="shared" si="132"/>
        <v>1.0000001283003472</v>
      </c>
      <c r="AO103">
        <f t="shared" si="133"/>
        <v>-5.0655766397384946E-4</v>
      </c>
      <c r="AP103" s="41" t="str">
        <f t="shared" si="134"/>
        <v>6,51125739887256-31,6493400348857i</v>
      </c>
      <c r="AQ103">
        <f t="shared" si="135"/>
        <v>30.187326109594036</v>
      </c>
      <c r="AR103" s="43">
        <f t="shared" si="136"/>
        <v>-78.374673302100376</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257,70461337282+92,6017247326711i</v>
      </c>
      <c r="BG103" s="20">
        <f t="shared" si="147"/>
        <v>48.749845149058721</v>
      </c>
      <c r="BH103" s="43">
        <f t="shared" si="148"/>
        <v>19.765028193122792</v>
      </c>
      <c r="BI103" s="41" t="str">
        <f t="shared" si="101"/>
        <v>756,195939908312+273,060338397349i</v>
      </c>
      <c r="BJ103" s="20">
        <f t="shared" si="149"/>
        <v>58.104974831327837</v>
      </c>
      <c r="BK103" s="43">
        <f t="shared" si="102"/>
        <v>19.854516090902681</v>
      </c>
      <c r="BL103">
        <f t="shared" si="150"/>
        <v>48.749845149058721</v>
      </c>
      <c r="BM103" s="43">
        <f t="shared" si="151"/>
        <v>19.765028193122792</v>
      </c>
    </row>
    <row r="104" spans="14:65" x14ac:dyDescent="0.25">
      <c r="N104" s="9">
        <v>86</v>
      </c>
      <c r="O104" s="34">
        <f t="shared" si="116"/>
        <v>72.443596007499011</v>
      </c>
      <c r="P104" s="33" t="str">
        <f t="shared" si="103"/>
        <v>58,3492597405907</v>
      </c>
      <c r="Q104" s="4" t="str">
        <f t="shared" si="104"/>
        <v>1+5,3284423178872i</v>
      </c>
      <c r="R104" s="4">
        <f t="shared" si="117"/>
        <v>5.4214663639140204</v>
      </c>
      <c r="S104" s="4">
        <f t="shared" si="118"/>
        <v>1.3852821195516003</v>
      </c>
      <c r="T104" s="4" t="str">
        <f t="shared" si="105"/>
        <v>1+0,0136552961410071i</v>
      </c>
      <c r="U104" s="4">
        <f t="shared" si="119"/>
        <v>1.0000932292105065</v>
      </c>
      <c r="V104" s="4">
        <f t="shared" si="120"/>
        <v>1.3654447481405187E-2</v>
      </c>
      <c r="W104" t="str">
        <f t="shared" si="106"/>
        <v>1-0,00152199654904975i</v>
      </c>
      <c r="X104" s="4">
        <f t="shared" si="121"/>
        <v>1.0000011582360768</v>
      </c>
      <c r="Y104" s="4">
        <f t="shared" si="122"/>
        <v>-1.5219953738298281E-3</v>
      </c>
      <c r="Z104" t="str">
        <f t="shared" si="107"/>
        <v>0,999999979007702+0,000257366173374122i</v>
      </c>
      <c r="AA104" s="4">
        <f t="shared" si="123"/>
        <v>1.0000000121263757</v>
      </c>
      <c r="AB104" s="4">
        <f t="shared" si="124"/>
        <v>2.5736617309441188E-4</v>
      </c>
      <c r="AC104" s="47" t="str">
        <f t="shared" si="125"/>
        <v>2,11085929732167-10,5546404270251i</v>
      </c>
      <c r="AD104" s="20">
        <f t="shared" si="126"/>
        <v>20.639191355936237</v>
      </c>
      <c r="AE104" s="43">
        <f t="shared" si="127"/>
        <v>-78.690426579842949</v>
      </c>
      <c r="AF104" t="str">
        <f t="shared" si="108"/>
        <v>171,020291553806</v>
      </c>
      <c r="AG104" t="str">
        <f t="shared" si="109"/>
        <v>1+5,31897741352124i</v>
      </c>
      <c r="AH104">
        <f t="shared" si="128"/>
        <v>5.4121641443649038</v>
      </c>
      <c r="AI104">
        <f t="shared" si="129"/>
        <v>1.3849595461824165</v>
      </c>
      <c r="AJ104" t="str">
        <f t="shared" si="110"/>
        <v>1+0,0136552961410071i</v>
      </c>
      <c r="AK104">
        <f t="shared" si="130"/>
        <v>1.0000932292105065</v>
      </c>
      <c r="AL104">
        <f t="shared" si="131"/>
        <v>1.3654447481405187E-2</v>
      </c>
      <c r="AM104" t="str">
        <f t="shared" si="111"/>
        <v>1-0,000518356952067462i</v>
      </c>
      <c r="AN104">
        <f t="shared" si="132"/>
        <v>1.0000001343469558</v>
      </c>
      <c r="AO104">
        <f t="shared" si="133"/>
        <v>-5.1835690564101399E-4</v>
      </c>
      <c r="AP104" s="41" t="str">
        <f t="shared" si="134"/>
        <v>6,24657083672305-30,9786860222733i</v>
      </c>
      <c r="AQ104">
        <f t="shared" si="135"/>
        <v>29.994344562421972</v>
      </c>
      <c r="AR104" s="43">
        <f t="shared" si="136"/>
        <v>-78.599694243313436</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246,484413860662+88,3882124400961i</v>
      </c>
      <c r="BG104" s="20">
        <f t="shared" si="147"/>
        <v>48.361154166653499</v>
      </c>
      <c r="BH104" s="43">
        <f t="shared" si="148"/>
        <v>19.727607407987186</v>
      </c>
      <c r="BI104" s="41" t="str">
        <f t="shared" si="101"/>
        <v>723,269060782262+260,654432539355i</v>
      </c>
      <c r="BJ104" s="20">
        <f t="shared" si="149"/>
        <v>57.71630737313923</v>
      </c>
      <c r="BK104" s="43">
        <f t="shared" si="102"/>
        <v>19.818339744516688</v>
      </c>
      <c r="BL104">
        <f t="shared" si="150"/>
        <v>48.361154166653499</v>
      </c>
      <c r="BM104" s="43">
        <f t="shared" si="151"/>
        <v>19.727607407987186</v>
      </c>
    </row>
    <row r="105" spans="14:65" x14ac:dyDescent="0.25">
      <c r="N105" s="9">
        <v>87</v>
      </c>
      <c r="O105" s="34">
        <f t="shared" si="116"/>
        <v>74.131024130091816</v>
      </c>
      <c r="P105" s="33" t="str">
        <f t="shared" si="103"/>
        <v>58,3492597405907</v>
      </c>
      <c r="Q105" s="4" t="str">
        <f t="shared" si="104"/>
        <v>1+5,4525576836662i</v>
      </c>
      <c r="R105" s="4">
        <f t="shared" si="117"/>
        <v>5.5434993725721045</v>
      </c>
      <c r="S105" s="4">
        <f t="shared" si="118"/>
        <v>1.3894118909832425</v>
      </c>
      <c r="T105" s="4" t="str">
        <f t="shared" si="105"/>
        <v>1+0,0139733688486111i</v>
      </c>
      <c r="U105" s="4">
        <f t="shared" si="119"/>
        <v>1.0000976227533886</v>
      </c>
      <c r="V105" s="4">
        <f t="shared" si="120"/>
        <v>1.3972459498258111E-2</v>
      </c>
      <c r="W105" t="str">
        <f t="shared" si="106"/>
        <v>1-0,0015574484029181i</v>
      </c>
      <c r="X105" s="4">
        <f t="shared" si="121"/>
        <v>1.0000012128220284</v>
      </c>
      <c r="Y105" s="4">
        <f t="shared" si="122"/>
        <v>-1.5574471436473484E-3</v>
      </c>
      <c r="Z105" t="str">
        <f t="shared" si="107"/>
        <v>0,999999978018365+0,000263361001663854i</v>
      </c>
      <c r="AA105" s="4">
        <f t="shared" si="123"/>
        <v>1.0000000126978739</v>
      </c>
      <c r="AB105" s="4">
        <f t="shared" si="124"/>
        <v>2.6336100136413931E-4</v>
      </c>
      <c r="AC105" s="47" t="str">
        <f t="shared" si="125"/>
        <v>2,02461129806409-10,3302174105441i</v>
      </c>
      <c r="AD105" s="20">
        <f t="shared" si="126"/>
        <v>20.445885282086159</v>
      </c>
      <c r="AE105" s="43">
        <f t="shared" si="127"/>
        <v>-78.911199021975193</v>
      </c>
      <c r="AF105" t="str">
        <f t="shared" si="108"/>
        <v>171,020291553806</v>
      </c>
      <c r="AG105" t="str">
        <f t="shared" si="109"/>
        <v>1+5,44287231335591i</v>
      </c>
      <c r="AH105">
        <f t="shared" si="128"/>
        <v>5.5339731675800801</v>
      </c>
      <c r="AI105">
        <f t="shared" si="129"/>
        <v>1.3890961760054945</v>
      </c>
      <c r="AJ105" t="str">
        <f t="shared" si="110"/>
        <v>1+0,0139733688486111i</v>
      </c>
      <c r="AK105">
        <f t="shared" si="130"/>
        <v>1.0000976227533886</v>
      </c>
      <c r="AL105">
        <f t="shared" si="131"/>
        <v>1.3972459498258111E-2</v>
      </c>
      <c r="AM105" t="str">
        <f t="shared" si="111"/>
        <v>1-0,000530431036550645i</v>
      </c>
      <c r="AN105">
        <f t="shared" si="132"/>
        <v>1.0000001406785324</v>
      </c>
      <c r="AO105">
        <f t="shared" si="133"/>
        <v>-5.3043098680381014E-4</v>
      </c>
      <c r="AP105" s="41" t="str">
        <f t="shared" si="134"/>
        <v>5,99300081344887-30,320123057482i</v>
      </c>
      <c r="AQ105">
        <f t="shared" si="135"/>
        <v>29.801060989421877</v>
      </c>
      <c r="AR105" s="43">
        <f t="shared" si="136"/>
        <v>-78.819176721075749</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235,735566082762+84,4049912245941i</v>
      </c>
      <c r="BG105" s="20">
        <f t="shared" si="147"/>
        <v>47.972360908145653</v>
      </c>
      <c r="BH105" s="43">
        <f t="shared" si="148"/>
        <v>19.699879066796548</v>
      </c>
      <c r="BI105" s="41" t="str">
        <f t="shared" si="101"/>
        <v>691,725073696643+248,92590913944i</v>
      </c>
      <c r="BJ105" s="20">
        <f t="shared" si="149"/>
        <v>57.327536615481371</v>
      </c>
      <c r="BK105" s="43">
        <f t="shared" si="102"/>
        <v>19.79190136769601</v>
      </c>
      <c r="BL105">
        <f t="shared" si="150"/>
        <v>47.972360908145653</v>
      </c>
      <c r="BM105" s="43">
        <f t="shared" si="151"/>
        <v>19.699879066796548</v>
      </c>
    </row>
    <row r="106" spans="14:65" x14ac:dyDescent="0.25">
      <c r="N106" s="9">
        <v>88</v>
      </c>
      <c r="O106" s="34">
        <f t="shared" si="116"/>
        <v>75.857757502918361</v>
      </c>
      <c r="P106" s="33" t="str">
        <f t="shared" si="103"/>
        <v>58,3492597405907</v>
      </c>
      <c r="Q106" s="4" t="str">
        <f t="shared" si="104"/>
        <v>1+5,5795640677022i</v>
      </c>
      <c r="R106" s="4">
        <f t="shared" si="117"/>
        <v>5.6684685044192946</v>
      </c>
      <c r="S106" s="4">
        <f t="shared" si="118"/>
        <v>1.3934537112139227</v>
      </c>
      <c r="T106" s="4" t="str">
        <f t="shared" si="105"/>
        <v>1+0,0142988504213379i</v>
      </c>
      <c r="U106" s="4">
        <f t="shared" si="119"/>
        <v>1.0001022233368806</v>
      </c>
      <c r="V106" s="4">
        <f t="shared" si="120"/>
        <v>1.4297876040258376E-2</v>
      </c>
      <c r="W106" t="str">
        <f t="shared" si="106"/>
        <v>1-0,00159372603654495i</v>
      </c>
      <c r="X106" s="4">
        <f t="shared" si="121"/>
        <v>1.0000012699805334</v>
      </c>
      <c r="Y106" s="4">
        <f t="shared" si="122"/>
        <v>-1.5937246872121215E-3</v>
      </c>
      <c r="Z106" t="str">
        <f t="shared" si="107"/>
        <v>0,999999976982403+0,000269495467442661i</v>
      </c>
      <c r="AA106" s="4">
        <f t="shared" si="123"/>
        <v>1.0000000132963067</v>
      </c>
      <c r="AB106" s="4">
        <f t="shared" si="124"/>
        <v>2.6949546712151076E-4</v>
      </c>
      <c r="AC106" s="47" t="str">
        <f t="shared" si="125"/>
        <v>1,94199778506624-10,1098917140816i</v>
      </c>
      <c r="AD106" s="20">
        <f t="shared" si="126"/>
        <v>20.252291025349386</v>
      </c>
      <c r="AE106" s="43">
        <f t="shared" si="127"/>
        <v>-79.126563297438238</v>
      </c>
      <c r="AF106" t="str">
        <f t="shared" si="108"/>
        <v>171,020291553806</v>
      </c>
      <c r="AG106" t="str">
        <f t="shared" si="109"/>
        <v>1+5,56965309613604i</v>
      </c>
      <c r="AH106">
        <f t="shared" si="128"/>
        <v>5.6587132469579853</v>
      </c>
      <c r="AI106">
        <f t="shared" si="129"/>
        <v>1.3931447294754553</v>
      </c>
      <c r="AJ106" t="str">
        <f t="shared" si="110"/>
        <v>1+0,0142988504213379i</v>
      </c>
      <c r="AK106">
        <f t="shared" si="130"/>
        <v>1.0001022233368806</v>
      </c>
      <c r="AL106">
        <f t="shared" si="131"/>
        <v>1.4297876040258376E-2</v>
      </c>
      <c r="AM106" t="str">
        <f t="shared" si="111"/>
        <v>1-0,000542786362590492i</v>
      </c>
      <c r="AN106">
        <f t="shared" si="132"/>
        <v>1.0000001473085069</v>
      </c>
      <c r="AO106">
        <f t="shared" si="133"/>
        <v>-5.4278630928579843E-4</v>
      </c>
      <c r="AP106" s="41" t="str">
        <f t="shared" si="134"/>
        <v>5,75011370961573-29,6735725399357i</v>
      </c>
      <c r="AQ106">
        <f t="shared" si="135"/>
        <v>29.607488248491791</v>
      </c>
      <c r="AR106" s="43">
        <f t="shared" si="136"/>
        <v>-79.03320466142992</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225,439674249058+80,6384955024001i</v>
      </c>
      <c r="BG106" s="20">
        <f t="shared" si="147"/>
        <v>47.583487126380618</v>
      </c>
      <c r="BH106" s="43">
        <f t="shared" si="148"/>
        <v>19.681842410855936</v>
      </c>
      <c r="BI106" s="41" t="str">
        <f t="shared" si="101"/>
        <v>661,510036605699+237,834889779889i</v>
      </c>
      <c r="BJ106" s="20">
        <f t="shared" si="149"/>
        <v>56.938684349523015</v>
      </c>
      <c r="BK106" s="43">
        <f t="shared" si="102"/>
        <v>19.775201046864286</v>
      </c>
      <c r="BL106">
        <f t="shared" si="150"/>
        <v>47.583487126380618</v>
      </c>
      <c r="BM106" s="43">
        <f t="shared" si="151"/>
        <v>19.681842410855936</v>
      </c>
    </row>
    <row r="107" spans="14:65" x14ac:dyDescent="0.25">
      <c r="N107" s="9">
        <v>89</v>
      </c>
      <c r="O107" s="34">
        <f t="shared" si="116"/>
        <v>77.624711662869217</v>
      </c>
      <c r="P107" s="33" t="str">
        <f t="shared" si="103"/>
        <v>58,3492597405907</v>
      </c>
      <c r="Q107" s="4" t="str">
        <f t="shared" si="104"/>
        <v>1+5,70952881046117i</v>
      </c>
      <c r="R107" s="4">
        <f t="shared" si="117"/>
        <v>5.7964402211604105</v>
      </c>
      <c r="S107" s="4">
        <f t="shared" si="118"/>
        <v>1.3974091947824918</v>
      </c>
      <c r="T107" s="4" t="str">
        <f t="shared" si="105"/>
        <v>1+0,0146319134338258i</v>
      </c>
      <c r="U107" s="4">
        <f t="shared" si="119"/>
        <v>1.00010704071651</v>
      </c>
      <c r="V107" s="4">
        <f t="shared" si="120"/>
        <v>1.4630869371723606E-2</v>
      </c>
      <c r="W107" t="str">
        <f t="shared" si="106"/>
        <v>1-0,00163084868481183i</v>
      </c>
      <c r="X107" s="4">
        <f t="shared" si="121"/>
        <v>1.0000013298328321</v>
      </c>
      <c r="Y107" s="4">
        <f t="shared" si="122"/>
        <v>-1.630847238975759E-3</v>
      </c>
      <c r="Z107" t="str">
        <f t="shared" si="107"/>
        <v>0,999999975897617+0,000275772823285502i</v>
      </c>
      <c r="AA107" s="4">
        <f t="shared" si="123"/>
        <v>1.0000000139229424</v>
      </c>
      <c r="AB107" s="4">
        <f t="shared" si="124"/>
        <v>2.7577282294138331E-4</v>
      </c>
      <c r="AC107" s="47" t="str">
        <f t="shared" si="125"/>
        <v>1,86287594576678-9,89363294175516i</v>
      </c>
      <c r="AD107" s="20">
        <f t="shared" si="126"/>
        <v>20.058420910338135</v>
      </c>
      <c r="AE107" s="43">
        <f t="shared" si="127"/>
        <v>-79.336603330887399</v>
      </c>
      <c r="AF107" t="str">
        <f t="shared" si="108"/>
        <v>171,020291553806</v>
      </c>
      <c r="AG107" t="str">
        <f t="shared" si="109"/>
        <v>1+5,69938698271081i</v>
      </c>
      <c r="AH107">
        <f t="shared" si="128"/>
        <v>5.7864507237764862</v>
      </c>
      <c r="AI107">
        <f t="shared" si="129"/>
        <v>1.3971068220557321</v>
      </c>
      <c r="AJ107" t="str">
        <f t="shared" si="110"/>
        <v>1+0,0146319134338258i</v>
      </c>
      <c r="AK107">
        <f t="shared" si="130"/>
        <v>1.00010704071651</v>
      </c>
      <c r="AL107">
        <f t="shared" si="131"/>
        <v>1.4630869371723606E-2</v>
      </c>
      <c r="AM107" t="str">
        <f t="shared" si="111"/>
        <v>1-0,000555429481144411i</v>
      </c>
      <c r="AN107">
        <f t="shared" si="132"/>
        <v>1.0000001542509422</v>
      </c>
      <c r="AO107">
        <f t="shared" si="133"/>
        <v>-5.5542942402740322E-4</v>
      </c>
      <c r="AP107" s="41" t="str">
        <f t="shared" si="134"/>
        <v>5,51748996827289-29,0389461127719i</v>
      </c>
      <c r="AQ107">
        <f t="shared" si="135"/>
        <v>29.413638701253191</v>
      </c>
      <c r="AR107" s="43">
        <f t="shared" si="136"/>
        <v>-79.241861128935525</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215,578940028363+77,0759574799153i</v>
      </c>
      <c r="BG107" s="20">
        <f t="shared" si="147"/>
        <v>47.194554460045978</v>
      </c>
      <c r="BH107" s="43">
        <f t="shared" si="148"/>
        <v>19.673498549979925</v>
      </c>
      <c r="BI107" s="41" t="str">
        <f t="shared" si="101"/>
        <v>632,571756829811+227,343840053383i</v>
      </c>
      <c r="BJ107" s="20">
        <f t="shared" si="149"/>
        <v>56.549772250961034</v>
      </c>
      <c r="BK107" s="43">
        <f t="shared" si="102"/>
        <v>19.768240751931799</v>
      </c>
      <c r="BL107">
        <f t="shared" si="150"/>
        <v>47.194554460045978</v>
      </c>
      <c r="BM107" s="43">
        <f t="shared" si="151"/>
        <v>19.673498549979925</v>
      </c>
    </row>
    <row r="108" spans="14:65" x14ac:dyDescent="0.25">
      <c r="N108" s="9">
        <v>90</v>
      </c>
      <c r="O108" s="34">
        <f t="shared" si="116"/>
        <v>79.432823472428197</v>
      </c>
      <c r="P108" s="33" t="str">
        <f t="shared" si="103"/>
        <v>58,3492597405907</v>
      </c>
      <c r="Q108" s="4" t="str">
        <f t="shared" si="104"/>
        <v>1+5,84252082096998i</v>
      </c>
      <c r="R108" s="4">
        <f t="shared" si="117"/>
        <v>5.9274825637421946</v>
      </c>
      <c r="S108" s="4">
        <f t="shared" si="118"/>
        <v>1.4012799435977958</v>
      </c>
      <c r="T108" s="4" t="str">
        <f t="shared" si="105"/>
        <v>1+0,0149727344804925i</v>
      </c>
      <c r="U108" s="4">
        <f t="shared" si="119"/>
        <v>1.0001120851073759</v>
      </c>
      <c r="V108" s="4">
        <f t="shared" si="120"/>
        <v>1.4971615754565614E-2</v>
      </c>
      <c r="W108" t="str">
        <f t="shared" si="106"/>
        <v>1-0,00166883603063823i</v>
      </c>
      <c r="X108" s="4">
        <f t="shared" si="121"/>
        <v>1.000001392505879</v>
      </c>
      <c r="Y108" s="4">
        <f t="shared" si="122"/>
        <v>-1.6688344813970842E-3</v>
      </c>
      <c r="Z108" t="str">
        <f t="shared" si="107"/>
        <v>0,999999974761706+0,000282196397529533i</v>
      </c>
      <c r="AA108" s="4">
        <f t="shared" si="123"/>
        <v>1.0000000145791095</v>
      </c>
      <c r="AB108" s="4">
        <f t="shared" si="124"/>
        <v>2.8219639716080345E-4</v>
      </c>
      <c r="AC108" s="47" t="str">
        <f t="shared" si="125"/>
        <v>1,78710769136961-9,68140767400857i</v>
      </c>
      <c r="AD108" s="20">
        <f t="shared" si="126"/>
        <v>19.864286783234071</v>
      </c>
      <c r="AE108" s="43">
        <f t="shared" si="127"/>
        <v>-79.541402124296596</v>
      </c>
      <c r="AF108" t="str">
        <f t="shared" si="108"/>
        <v>171,020291553806</v>
      </c>
      <c r="AG108" t="str">
        <f t="shared" si="109"/>
        <v>1+5,83214275970413i</v>
      </c>
      <c r="AH108">
        <f t="shared" si="128"/>
        <v>5.9172535157426962</v>
      </c>
      <c r="AI108">
        <f t="shared" si="129"/>
        <v>1.4009840566724194</v>
      </c>
      <c r="AJ108" t="str">
        <f t="shared" si="110"/>
        <v>1+0,0149727344804925i</v>
      </c>
      <c r="AK108">
        <f t="shared" si="130"/>
        <v>1.0001120851073759</v>
      </c>
      <c r="AL108">
        <f t="shared" si="131"/>
        <v>1.4971615754565614E-2</v>
      </c>
      <c r="AM108" t="str">
        <f t="shared" si="111"/>
        <v>1-0,000568367095761212i</v>
      </c>
      <c r="AN108">
        <f t="shared" si="132"/>
        <v>1.0000001615205647</v>
      </c>
      <c r="AO108">
        <f t="shared" si="133"/>
        <v>-5.6836703455923608E-4</v>
      </c>
      <c r="AP108" s="41" t="str">
        <f t="shared" si="134"/>
        <v>5,29472389109397-28,4161464962913i</v>
      </c>
      <c r="AQ108">
        <f t="shared" si="135"/>
        <v>29.219524229600161</v>
      </c>
      <c r="AR108" s="43">
        <f t="shared" si="136"/>
        <v>-79.445228249513008</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206,136153799282+73,7053630749657i</v>
      </c>
      <c r="BG108" s="20">
        <f t="shared" si="147"/>
        <v>46.805584464487708</v>
      </c>
      <c r="BH108" s="43">
        <f t="shared" si="148"/>
        <v>19.67485050175193</v>
      </c>
      <c r="BI108" s="41" t="str">
        <f t="shared" si="101"/>
        <v>604,859765695542+217,417440153492i</v>
      </c>
      <c r="BJ108" s="20">
        <f t="shared" si="149"/>
        <v>56.160821910853791</v>
      </c>
      <c r="BK108" s="43">
        <f t="shared" si="102"/>
        <v>19.771024376535522</v>
      </c>
      <c r="BL108">
        <f t="shared" si="150"/>
        <v>46.805584464487708</v>
      </c>
      <c r="BM108" s="43">
        <f t="shared" si="151"/>
        <v>19.67485050175193</v>
      </c>
    </row>
    <row r="109" spans="14:65" x14ac:dyDescent="0.25">
      <c r="N109" s="9">
        <v>91</v>
      </c>
      <c r="O109" s="34">
        <f t="shared" si="116"/>
        <v>81.283051616409963</v>
      </c>
      <c r="P109" s="33" t="str">
        <f t="shared" si="103"/>
        <v>58,3492597405907</v>
      </c>
      <c r="Q109" s="4" t="str">
        <f t="shared" si="104"/>
        <v>1+5,97861061335298i</v>
      </c>
      <c r="R109" s="4">
        <f t="shared" si="117"/>
        <v>6.061665189211368</v>
      </c>
      <c r="S109" s="4">
        <f t="shared" si="118"/>
        <v>1.4050675457963018</v>
      </c>
      <c r="T109" s="4" t="str">
        <f t="shared" si="105"/>
        <v>1+0,0153214942691684i</v>
      </c>
      <c r="U109" s="4">
        <f t="shared" si="119"/>
        <v>1.0001173672057897</v>
      </c>
      <c r="V109" s="4">
        <f t="shared" si="120"/>
        <v>1.5320295540338088E-2</v>
      </c>
      <c r="W109" t="str">
        <f t="shared" si="106"/>
        <v>1-0,00170770821541773i</v>
      </c>
      <c r="X109" s="4">
        <f t="shared" si="121"/>
        <v>1.0000014581326113</v>
      </c>
      <c r="Y109" s="4">
        <f t="shared" si="122"/>
        <v>-1.7077065553760646E-3</v>
      </c>
      <c r="Z109" t="str">
        <f t="shared" si="107"/>
        <v>0,999999973572262+0,000288769596038845i</v>
      </c>
      <c r="AA109" s="4">
        <f t="shared" si="123"/>
        <v>1.0000000152662021</v>
      </c>
      <c r="AB109" s="4">
        <f t="shared" si="124"/>
        <v>2.8876959564374404E-4</v>
      </c>
      <c r="AC109" s="47" t="str">
        <f t="shared" si="125"/>
        <v>1,71455957905355-9,4731797358099i</v>
      </c>
      <c r="AD109" s="20">
        <f t="shared" si="126"/>
        <v>19.669900028073975</v>
      </c>
      <c r="AE109" s="43">
        <f t="shared" si="127"/>
        <v>-79.741041686930103</v>
      </c>
      <c r="AF109" t="str">
        <f t="shared" si="108"/>
        <v>171,020291553806</v>
      </c>
      <c r="AG109" t="str">
        <f t="shared" si="109"/>
        <v>1+5,96799081598617i</v>
      </c>
      <c r="AH109">
        <f t="shared" si="128"/>
        <v>6.0511911537890839</v>
      </c>
      <c r="AI109">
        <f t="shared" si="129"/>
        <v>1.4047780225636857</v>
      </c>
      <c r="AJ109" t="str">
        <f t="shared" si="110"/>
        <v>1+0,0153214942691684i</v>
      </c>
      <c r="AK109">
        <f t="shared" si="130"/>
        <v>1.0001173672057897</v>
      </c>
      <c r="AL109">
        <f t="shared" si="131"/>
        <v>1.5320295540338088E-2</v>
      </c>
      <c r="AM109" t="str">
        <f t="shared" si="111"/>
        <v>1-0,000581606066135412i</v>
      </c>
      <c r="AN109">
        <f t="shared" si="132"/>
        <v>1.0000001691327938</v>
      </c>
      <c r="AO109">
        <f t="shared" si="133"/>
        <v>-5.8160600055631381E-4</v>
      </c>
      <c r="AP109" s="41" t="str">
        <f t="shared" si="134"/>
        <v>5,08142341203488-27,8050682772081i</v>
      </c>
      <c r="AQ109">
        <f t="shared" si="135"/>
        <v>29.025156252003317</v>
      </c>
      <c r="AR109" s="43">
        <f t="shared" si="136"/>
        <v>-79.643387139449615</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197,094684955417+70,5154099136336i</v>
      </c>
      <c r="BG109" s="20">
        <f t="shared" si="147"/>
        <v>46.416598642629872</v>
      </c>
      <c r="BH109" s="43">
        <f t="shared" si="148"/>
        <v>19.685903220137643</v>
      </c>
      <c r="BI109" s="41" t="str">
        <f t="shared" si="101"/>
        <v>578,325290378753+208,022461548672i</v>
      </c>
      <c r="BJ109" s="20">
        <f t="shared" si="149"/>
        <v>55.771854866559195</v>
      </c>
      <c r="BK109" s="43">
        <f t="shared" si="102"/>
        <v>19.783557767618145</v>
      </c>
      <c r="BL109">
        <f t="shared" si="150"/>
        <v>46.416598642629872</v>
      </c>
      <c r="BM109" s="43">
        <f t="shared" si="151"/>
        <v>19.685903220137643</v>
      </c>
    </row>
    <row r="110" spans="14:65" x14ac:dyDescent="0.25">
      <c r="N110" s="9">
        <v>92</v>
      </c>
      <c r="O110" s="34">
        <f t="shared" si="116"/>
        <v>83.176377110267126</v>
      </c>
      <c r="P110" s="33" t="str">
        <f t="shared" si="103"/>
        <v>58,3492597405907</v>
      </c>
      <c r="Q110" s="4" t="str">
        <f t="shared" si="104"/>
        <v>1+6,11787034421944i</v>
      </c>
      <c r="R110" s="4">
        <f t="shared" si="117"/>
        <v>6.1990594083844446</v>
      </c>
      <c r="S110" s="4">
        <f t="shared" si="118"/>
        <v>1.4087735747028838</v>
      </c>
      <c r="T110" s="4" t="str">
        <f t="shared" si="105"/>
        <v>1+0,0156783777169098i</v>
      </c>
      <c r="U110" s="4">
        <f t="shared" si="119"/>
        <v>1.0001228982119319</v>
      </c>
      <c r="V110" s="4">
        <f t="shared" si="120"/>
        <v>1.5677093264350909E-2</v>
      </c>
      <c r="W110" t="str">
        <f t="shared" si="106"/>
        <v>1-0,00174748584969723i</v>
      </c>
      <c r="X110" s="4">
        <f t="shared" si="121"/>
        <v>1.0000015268522318</v>
      </c>
      <c r="Y110" s="4">
        <f t="shared" si="122"/>
        <v>-1.7474840709306846E-3</v>
      </c>
      <c r="Z110" t="str">
        <f t="shared" si="107"/>
        <v>0,999999972326761+0,000295495904010294i</v>
      </c>
      <c r="AA110" s="4">
        <f t="shared" si="123"/>
        <v>1.0000000159856759</v>
      </c>
      <c r="AB110" s="4">
        <f t="shared" si="124"/>
        <v>2.9549590358693575E-4</v>
      </c>
      <c r="AC110" s="47" t="str">
        <f t="shared" si="125"/>
        <v>1,64510272764006-9,26891045022319i</v>
      </c>
      <c r="AD110" s="20">
        <f t="shared" si="126"/>
        <v>19.475271582766066</v>
      </c>
      <c r="AE110" s="43">
        <f t="shared" si="127"/>
        <v>-79.935602971122549</v>
      </c>
      <c r="AF110" t="str">
        <f t="shared" si="108"/>
        <v>171,020291553806</v>
      </c>
      <c r="AG110" t="str">
        <f t="shared" si="109"/>
        <v>1+6,10700317999455i</v>
      </c>
      <c r="AH110">
        <f t="shared" si="128"/>
        <v>6.1883348196799721</v>
      </c>
      <c r="AI110">
        <f t="shared" si="129"/>
        <v>1.408490294232805</v>
      </c>
      <c r="AJ110" t="str">
        <f t="shared" si="110"/>
        <v>1+0,0156783777169098i</v>
      </c>
      <c r="AK110">
        <f t="shared" si="130"/>
        <v>1.0001228982119319</v>
      </c>
      <c r="AL110">
        <f t="shared" si="131"/>
        <v>1.5677093264350909E-2</v>
      </c>
      <c r="AM110" t="str">
        <f t="shared" si="111"/>
        <v>1-0,000595153411744344i</v>
      </c>
      <c r="AN110">
        <f t="shared" si="132"/>
        <v>1.0000001771037761</v>
      </c>
      <c r="AO110">
        <f t="shared" si="133"/>
        <v>-5.9515334147507495E-4</v>
      </c>
      <c r="AP110" s="41" t="str">
        <f t="shared" si="134"/>
        <v>4,87720985159373-27,2055986549428i</v>
      </c>
      <c r="AQ110">
        <f t="shared" si="135"/>
        <v>28.830545739546253</v>
      </c>
      <c r="AR110" s="43">
        <f t="shared" si="136"/>
        <v>-79.836417840228592</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188,438471395268+67,4954673452826i</v>
      </c>
      <c r="BG110" s="20">
        <f t="shared" si="147"/>
        <v>46.027618475965369</v>
      </c>
      <c r="BH110" s="43">
        <f t="shared" si="148"/>
        <v>19.706663613504766</v>
      </c>
      <c r="BI110" s="41" t="str">
        <f t="shared" si="101"/>
        <v>552,921223334683+199,127649572816i</v>
      </c>
      <c r="BJ110" s="20">
        <f t="shared" si="149"/>
        <v>55.382892632745552</v>
      </c>
      <c r="BK110" s="43">
        <f t="shared" si="102"/>
        <v>19.805848744398766</v>
      </c>
      <c r="BL110">
        <f t="shared" si="150"/>
        <v>46.027618475965369</v>
      </c>
      <c r="BM110" s="43">
        <f t="shared" si="151"/>
        <v>19.706663613504766</v>
      </c>
    </row>
    <row r="111" spans="14:65" x14ac:dyDescent="0.25">
      <c r="N111" s="9">
        <v>93</v>
      </c>
      <c r="O111" s="34">
        <f t="shared" si="116"/>
        <v>85.113803820237734</v>
      </c>
      <c r="P111" s="33" t="str">
        <f t="shared" si="103"/>
        <v>58,3492597405907</v>
      </c>
      <c r="Q111" s="4" t="str">
        <f t="shared" si="104"/>
        <v>1+6,26037385092201i</v>
      </c>
      <c r="R111" s="4">
        <f t="shared" si="117"/>
        <v>6.3397382243518603</v>
      </c>
      <c r="S111" s="4">
        <f t="shared" si="118"/>
        <v>1.4123995878890836</v>
      </c>
      <c r="T111" s="4" t="str">
        <f t="shared" si="105"/>
        <v>1+0,0160435740480445i</v>
      </c>
      <c r="U111" s="4">
        <f t="shared" si="119"/>
        <v>1.0001286898535784</v>
      </c>
      <c r="V111" s="4">
        <f t="shared" si="120"/>
        <v>1.6042197741895515E-2</v>
      </c>
      <c r="W111" t="str">
        <f t="shared" si="106"/>
        <v>1-0,00178819002410496i</v>
      </c>
      <c r="X111" s="4">
        <f t="shared" si="121"/>
        <v>1.0000015988105031</v>
      </c>
      <c r="Y111" s="4">
        <f t="shared" si="122"/>
        <v>-1.7881881181224318E-3</v>
      </c>
      <c r="Z111" t="str">
        <f t="shared" si="107"/>
        <v>0,999999971022562+0,000302378887821401i</v>
      </c>
      <c r="AA111" s="4">
        <f t="shared" si="123"/>
        <v>1.0000000167390581</v>
      </c>
      <c r="AB111" s="4">
        <f t="shared" si="124"/>
        <v>3.0237888736776429E-4</v>
      </c>
      <c r="AC111" s="47" t="str">
        <f t="shared" si="125"/>
        <v>1,57861272768281-9,06855887780435i</v>
      </c>
      <c r="AD111" s="20">
        <f t="shared" si="126"/>
        <v>19.280411954815669</v>
      </c>
      <c r="AE111" s="43">
        <f t="shared" si="127"/>
        <v>-80.125165813540278</v>
      </c>
      <c r="AF111" t="str">
        <f t="shared" si="108"/>
        <v>171,020291553806</v>
      </c>
      <c r="AG111" t="str">
        <f t="shared" si="109"/>
        <v>1+6,24925355792471i</v>
      </c>
      <c r="AH111">
        <f t="shared" si="128"/>
        <v>6.328757384450336</v>
      </c>
      <c r="AI111">
        <f t="shared" si="129"/>
        <v>1.4121224304990856</v>
      </c>
      <c r="AJ111" t="str">
        <f t="shared" si="110"/>
        <v>1+0,0160435740480445i</v>
      </c>
      <c r="AK111">
        <f t="shared" si="130"/>
        <v>1.0001286898535784</v>
      </c>
      <c r="AL111">
        <f t="shared" si="131"/>
        <v>1.6042197741895515E-2</v>
      </c>
      <c r="AM111" t="str">
        <f t="shared" si="111"/>
        <v>1-0,00060901631556997i</v>
      </c>
      <c r="AN111">
        <f t="shared" si="132"/>
        <v>1.0000001854504192</v>
      </c>
      <c r="AO111">
        <f t="shared" si="133"/>
        <v>-6.0901624027509245E-4</v>
      </c>
      <c r="AP111" s="41" t="str">
        <f t="shared" si="134"/>
        <v>4,68171765451616-26,6176181462722i</v>
      </c>
      <c r="AQ111">
        <f t="shared" si="135"/>
        <v>28.63570323167302</v>
      </c>
      <c r="AR111" s="43">
        <f t="shared" si="136"/>
        <v>-80.024399258851304</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180,15200831697+64,6355384150426i</v>
      </c>
      <c r="BG111" s="20">
        <f t="shared" si="147"/>
        <v>45.638665455583485</v>
      </c>
      <c r="BH111" s="43">
        <f t="shared" si="148"/>
        <v>19.737140552078408</v>
      </c>
      <c r="BI111" s="41" t="str">
        <f t="shared" si="101"/>
        <v>528,602089668636+190,703611755398i</v>
      </c>
      <c r="BJ111" s="20">
        <f t="shared" si="149"/>
        <v>54.993956732440815</v>
      </c>
      <c r="BK111" s="43">
        <f t="shared" si="102"/>
        <v>19.837907106767393</v>
      </c>
      <c r="BL111">
        <f t="shared" si="150"/>
        <v>45.638665455583485</v>
      </c>
      <c r="BM111" s="43">
        <f t="shared" si="151"/>
        <v>19.737140552078408</v>
      </c>
    </row>
    <row r="112" spans="14:65" x14ac:dyDescent="0.25">
      <c r="N112" s="9">
        <v>94</v>
      </c>
      <c r="O112" s="34">
        <f t="shared" si="116"/>
        <v>87.096358995608071</v>
      </c>
      <c r="P112" s="33" t="str">
        <f t="shared" si="103"/>
        <v>58,3492597405907</v>
      </c>
      <c r="Q112" s="4" t="str">
        <f t="shared" si="104"/>
        <v>1+6,40619669070616i</v>
      </c>
      <c r="R112" s="4">
        <f t="shared" si="117"/>
        <v>6.4837763718387578</v>
      </c>
      <c r="S112" s="4">
        <f t="shared" si="118"/>
        <v>1.4159471263233203</v>
      </c>
      <c r="T112" s="4" t="str">
        <f t="shared" si="105"/>
        <v>1+0,0164172768945013i</v>
      </c>
      <c r="U112" s="4">
        <f t="shared" si="119"/>
        <v>1.0001347544109398</v>
      </c>
      <c r="V112" s="4">
        <f t="shared" si="120"/>
        <v>1.6415802166624142E-2</v>
      </c>
      <c r="W112" t="str">
        <f t="shared" si="106"/>
        <v>1-0,00182984232053295i</v>
      </c>
      <c r="X112" s="4">
        <f t="shared" si="121"/>
        <v>1.0000016741600577</v>
      </c>
      <c r="Y112" s="4">
        <f t="shared" si="122"/>
        <v>-1.8298402782360602E-3</v>
      </c>
      <c r="Z112" t="str">
        <f t="shared" si="107"/>
        <v>0,999999969656897+0,000309422196921287i</v>
      </c>
      <c r="AA112" s="4">
        <f t="shared" si="123"/>
        <v>1.0000000175279453</v>
      </c>
      <c r="AB112" s="4">
        <f t="shared" si="124"/>
        <v>3.0942219643520665E-4</v>
      </c>
      <c r="AC112" s="47" t="str">
        <f t="shared" si="125"/>
        <v>1,51496954686586-8,87208204229489i</v>
      </c>
      <c r="AD112" s="20">
        <f t="shared" si="126"/>
        <v>19.085331236743865</v>
      </c>
      <c r="AE112" s="43">
        <f t="shared" si="127"/>
        <v>-80.309808881603587</v>
      </c>
      <c r="AF112" t="str">
        <f t="shared" si="108"/>
        <v>171,020291553806</v>
      </c>
      <c r="AG112" t="str">
        <f t="shared" si="109"/>
        <v>1+6,39481737280991i</v>
      </c>
      <c r="AH112">
        <f t="shared" si="128"/>
        <v>6.4725334476997061</v>
      </c>
      <c r="AI112">
        <f t="shared" si="129"/>
        <v>1.4156759736411753</v>
      </c>
      <c r="AJ112" t="str">
        <f t="shared" si="110"/>
        <v>1+0,0164172768945013i</v>
      </c>
      <c r="AK112">
        <f t="shared" si="130"/>
        <v>1.0001347544109398</v>
      </c>
      <c r="AL112">
        <f t="shared" si="131"/>
        <v>1.6415802166624142E-2</v>
      </c>
      <c r="AM112" t="str">
        <f t="shared" si="111"/>
        <v>1-0,000623202127907393i</v>
      </c>
      <c r="AN112">
        <f t="shared" si="132"/>
        <v>1.0000001941904273</v>
      </c>
      <c r="AO112">
        <f t="shared" si="133"/>
        <v>-6.2320204722747898E-4</v>
      </c>
      <c r="AP112" s="41" t="str">
        <f t="shared" si="134"/>
        <v>4,49459411356008-26,0410012497176i</v>
      </c>
      <c r="AQ112">
        <f t="shared" si="135"/>
        <v>28.4406388516291</v>
      </c>
      <c r="AR112" s="43">
        <f t="shared" si="136"/>
        <v>-80.207409113333682</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172,220336428304+61,9262237304992i</v>
      </c>
      <c r="BG112" s="20">
        <f t="shared" si="147"/>
        <v>45.249761113200798</v>
      </c>
      <c r="BH112" s="43">
        <f t="shared" si="148"/>
        <v>19.777344864843542</v>
      </c>
      <c r="BI112" s="41" t="str">
        <f t="shared" si="101"/>
        <v>505,324012772408+182,722711706646i</v>
      </c>
      <c r="BJ112" s="20">
        <f t="shared" si="149"/>
        <v>54.605068728086053</v>
      </c>
      <c r="BK112" s="43">
        <f t="shared" si="102"/>
        <v>19.879744633113383</v>
      </c>
      <c r="BL112">
        <f t="shared" si="150"/>
        <v>45.249761113200798</v>
      </c>
      <c r="BM112" s="43">
        <f t="shared" si="151"/>
        <v>19.777344864843542</v>
      </c>
    </row>
    <row r="113" spans="14:65" x14ac:dyDescent="0.25">
      <c r="N113" s="9">
        <v>95</v>
      </c>
      <c r="O113" s="34">
        <f t="shared" si="116"/>
        <v>89.125093813374562</v>
      </c>
      <c r="P113" s="33" t="str">
        <f t="shared" si="103"/>
        <v>58,3492597405907</v>
      </c>
      <c r="Q113" s="4" t="str">
        <f t="shared" si="104"/>
        <v>1+6,55541618077177i</v>
      </c>
      <c r="R113" s="4">
        <f t="shared" si="117"/>
        <v>6.6312503574457464</v>
      </c>
      <c r="S113" s="4">
        <f t="shared" si="118"/>
        <v>1.4194177136077397</v>
      </c>
      <c r="T113" s="4" t="str">
        <f t="shared" si="105"/>
        <v>1+0,0167996843984759i</v>
      </c>
      <c r="U113" s="4">
        <f t="shared" si="119"/>
        <v>1.00014110474267</v>
      </c>
      <c r="V113" s="4">
        <f t="shared" si="120"/>
        <v>1.6798104211126163E-2</v>
      </c>
      <c r="W113" t="str">
        <f t="shared" si="106"/>
        <v>1-0,00187246482358013i</v>
      </c>
      <c r="X113" s="4">
        <f t="shared" si="121"/>
        <v>1.0000017530607213</v>
      </c>
      <c r="Y113" s="4">
        <f t="shared" si="122"/>
        <v>-1.8724626352197929E-3</v>
      </c>
      <c r="Z113" t="str">
        <f t="shared" si="107"/>
        <v>0,999999968226871+0,000316629565765668i</v>
      </c>
      <c r="AA113" s="4">
        <f t="shared" si="123"/>
        <v>1.0000000183540123</v>
      </c>
      <c r="AB113" s="4">
        <f t="shared" si="124"/>
        <v>3.1662956524482341E-4</v>
      </c>
      <c r="AC113" s="47" t="str">
        <f t="shared" si="125"/>
        <v>1,454057431522-8,67943514310098i</v>
      </c>
      <c r="AD113" s="20">
        <f t="shared" si="126"/>
        <v>18.890039121184078</v>
      </c>
      <c r="AE113" s="43">
        <f t="shared" si="127"/>
        <v>-80.489609624765649</v>
      </c>
      <c r="AF113" t="str">
        <f t="shared" si="108"/>
        <v>171,020291553806</v>
      </c>
      <c r="AG113" t="str">
        <f t="shared" si="109"/>
        <v>1+6,5437718045116i</v>
      </c>
      <c r="AH113">
        <f t="shared" si="128"/>
        <v>6.6197393777641285</v>
      </c>
      <c r="AI113">
        <f t="shared" si="129"/>
        <v>1.4191524486274052</v>
      </c>
      <c r="AJ113" t="str">
        <f t="shared" si="110"/>
        <v>1+0,0167996843984759i</v>
      </c>
      <c r="AK113">
        <f t="shared" si="130"/>
        <v>1.00014110474267</v>
      </c>
      <c r="AL113">
        <f t="shared" si="131"/>
        <v>1.6798104211126163E-2</v>
      </c>
      <c r="AM113" t="str">
        <f t="shared" si="111"/>
        <v>1-0,000637718370262089i</v>
      </c>
      <c r="AN113">
        <f t="shared" si="132"/>
        <v>1.0000002033423392</v>
      </c>
      <c r="AO113">
        <f t="shared" si="133"/>
        <v>-6.3771828381200451E-4</v>
      </c>
      <c r="AP113" s="41" t="str">
        <f t="shared" si="134"/>
        <v>4,3154990817159-25,4756170711004i</v>
      </c>
      <c r="AQ113">
        <f t="shared" si="135"/>
        <v>28.24536232158183</v>
      </c>
      <c r="AR113" s="43">
        <f t="shared" si="136"/>
        <v>-80.385523883068998</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164,629029673233+59,3586871574767i</v>
      </c>
      <c r="BG113" s="20">
        <f t="shared" si="147"/>
        <v>44.860927052164072</v>
      </c>
      <c r="BH113" s="43">
        <f t="shared" si="148"/>
        <v>19.827289325877686</v>
      </c>
      <c r="BI113" s="41" t="str">
        <f t="shared" si="101"/>
        <v>483,044678524668+175,158968367684i</v>
      </c>
      <c r="BJ113" s="20">
        <f t="shared" si="149"/>
        <v>54.216250252561828</v>
      </c>
      <c r="BK113" s="43">
        <f t="shared" si="102"/>
        <v>19.931375067574319</v>
      </c>
      <c r="BL113">
        <f t="shared" si="150"/>
        <v>44.860927052164072</v>
      </c>
      <c r="BM113" s="43">
        <f t="shared" si="151"/>
        <v>19.827289325877686</v>
      </c>
    </row>
    <row r="114" spans="14:65" x14ac:dyDescent="0.25">
      <c r="N114" s="9">
        <v>96</v>
      </c>
      <c r="O114" s="34">
        <f t="shared" si="116"/>
        <v>91.201083935590972</v>
      </c>
      <c r="P114" s="33" t="str">
        <f t="shared" si="103"/>
        <v>58,3492597405907</v>
      </c>
      <c r="Q114" s="4" t="str">
        <f t="shared" si="104"/>
        <v>1+6,70811143926761i</v>
      </c>
      <c r="R114" s="4">
        <f t="shared" si="117"/>
        <v>6.7822385007925652</v>
      </c>
      <c r="S114" s="4">
        <f t="shared" si="118"/>
        <v>1.4228128552965618</v>
      </c>
      <c r="T114" s="4" t="str">
        <f t="shared" si="105"/>
        <v>1+0,0171909993174887i</v>
      </c>
      <c r="U114" s="4">
        <f t="shared" si="119"/>
        <v>1.0001477543130983</v>
      </c>
      <c r="V114" s="4">
        <f t="shared" si="120"/>
        <v>1.7189306129747103E-2</v>
      </c>
      <c r="W114" t="str">
        <f t="shared" si="106"/>
        <v>1-0,00191608013226176i</v>
      </c>
      <c r="X114" s="4">
        <f t="shared" si="121"/>
        <v>1.0000018356798519</v>
      </c>
      <c r="Y114" s="4">
        <f t="shared" si="122"/>
        <v>-1.9160777873916445E-3</v>
      </c>
      <c r="Z114" t="str">
        <f t="shared" si="107"/>
        <v>0,999999966729449+0,000324004815796906i</v>
      </c>
      <c r="AA114" s="4">
        <f t="shared" si="123"/>
        <v>1.0000000192190097</v>
      </c>
      <c r="AB114" s="4">
        <f t="shared" si="124"/>
        <v>3.2400481523881116E-4</v>
      </c>
      <c r="AC114" s="47" t="str">
        <f t="shared" si="125"/>
        <v>1,39576480501385-8,49057175505766i</v>
      </c>
      <c r="AD114" s="20">
        <f t="shared" si="126"/>
        <v>18.694544915645807</v>
      </c>
      <c r="AE114" s="43">
        <f t="shared" si="127"/>
        <v>-80.664644230349452</v>
      </c>
      <c r="AF114" t="str">
        <f t="shared" si="108"/>
        <v>171,020291553806</v>
      </c>
      <c r="AG114" t="str">
        <f t="shared" si="109"/>
        <v>1+6,69619583064111i</v>
      </c>
      <c r="AH114">
        <f t="shared" si="128"/>
        <v>6.7704533527892634</v>
      </c>
      <c r="AI114">
        <f t="shared" si="129"/>
        <v>1.4225533624280222</v>
      </c>
      <c r="AJ114" t="str">
        <f t="shared" si="110"/>
        <v>1+0,0171909993174887i</v>
      </c>
      <c r="AK114">
        <f t="shared" si="130"/>
        <v>1.0001477543130983</v>
      </c>
      <c r="AL114">
        <f t="shared" si="131"/>
        <v>1.7189306129747103E-2</v>
      </c>
      <c r="AM114" t="str">
        <f t="shared" si="111"/>
        <v>1-0,000652572739337899i</v>
      </c>
      <c r="AN114">
        <f t="shared" si="132"/>
        <v>1.0000002129255674</v>
      </c>
      <c r="AO114">
        <f t="shared" si="133"/>
        <v>-6.5257264670496565E-4</v>
      </c>
      <c r="AP114" s="41" t="str">
        <f t="shared" si="134"/>
        <v>4,14410467507267-24,9213299117254i</v>
      </c>
      <c r="AQ114">
        <f t="shared" si="135"/>
        <v>28.049882977408537</v>
      </c>
      <c r="AR114" s="43">
        <f t="shared" si="136"/>
        <v>-80.558818763758865</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157,364182567408+56,9246232785824i</v>
      </c>
      <c r="BG114" s="20">
        <f t="shared" si="147"/>
        <v>44.472184978390352</v>
      </c>
      <c r="BH114" s="43">
        <f t="shared" si="148"/>
        <v>19.886988630084304</v>
      </c>
      <c r="BI114" s="41" t="str">
        <f t="shared" ref="BI114:BI177" si="152">IMPRODUCT(AP114,BC114)</f>
        <v>461,723298327631+167,987960431826i</v>
      </c>
      <c r="BJ114" s="20">
        <f t="shared" si="149"/>
        <v>53.827523040153096</v>
      </c>
      <c r="BK114" s="43">
        <f t="shared" ref="BK114:BK177" si="153">(180/PI())*IMARGUMENT(BI114)</f>
        <v>19.992814096674874</v>
      </c>
      <c r="BL114">
        <f t="shared" si="150"/>
        <v>44.472184978390352</v>
      </c>
      <c r="BM114" s="43">
        <f t="shared" si="151"/>
        <v>19.886988630084304</v>
      </c>
    </row>
    <row r="115" spans="14:65" x14ac:dyDescent="0.25">
      <c r="N115" s="9">
        <v>97</v>
      </c>
      <c r="O115" s="34">
        <f t="shared" si="116"/>
        <v>93.325430079699174</v>
      </c>
      <c r="P115" s="33" t="str">
        <f t="shared" si="103"/>
        <v>58,3492597405907</v>
      </c>
      <c r="Q115" s="4" t="str">
        <f t="shared" si="104"/>
        <v>1+6,86436342724093i</v>
      </c>
      <c r="R115" s="4">
        <f t="shared" si="117"/>
        <v>6.9368209765888329</v>
      </c>
      <c r="S115" s="4">
        <f t="shared" si="118"/>
        <v>1.4261340382910068</v>
      </c>
      <c r="T115" s="4" t="str">
        <f t="shared" si="105"/>
        <v>1+0,0175914291318895i</v>
      </c>
      <c r="U115" s="4">
        <f t="shared" si="119"/>
        <v>1.0001547172207419</v>
      </c>
      <c r="V115" s="4">
        <f t="shared" si="120"/>
        <v>1.7589614863694644E-2</v>
      </c>
      <c r="W115" t="str">
        <f t="shared" si="106"/>
        <v>1-0,00196071137199184i</v>
      </c>
      <c r="X115" s="4">
        <f t="shared" si="121"/>
        <v>1.0000019221926946</v>
      </c>
      <c r="Y115" s="4">
        <f t="shared" si="122"/>
        <v>-1.9607088594185036E-3</v>
      </c>
      <c r="Z115" t="str">
        <f t="shared" si="107"/>
        <v>0,999999965161456+0,000331551857470192i</v>
      </c>
      <c r="AA115" s="4">
        <f t="shared" si="123"/>
        <v>1.0000000201247734</v>
      </c>
      <c r="AB115" s="4">
        <f t="shared" si="124"/>
        <v>3.3155185687218266E-4</v>
      </c>
      <c r="AC115" s="47" t="str">
        <f t="shared" si="125"/>
        <v>1,33998416365325-8,305444015983i</v>
      </c>
      <c r="AD115" s="20">
        <f t="shared" si="126"/>
        <v>18.498857556935953</v>
      </c>
      <c r="AE115" s="43">
        <f t="shared" si="127"/>
        <v>-80.834987583660052</v>
      </c>
      <c r="AF115" t="str">
        <f t="shared" si="108"/>
        <v>171,020291553806</v>
      </c>
      <c r="AG115" t="str">
        <f t="shared" si="109"/>
        <v>1+6,85217026843466i</v>
      </c>
      <c r="AH115">
        <f t="shared" si="128"/>
        <v>6.9247554027286711</v>
      </c>
      <c r="AI115">
        <f t="shared" si="129"/>
        <v>1.4258802034043738</v>
      </c>
      <c r="AJ115" t="str">
        <f t="shared" si="110"/>
        <v>1+0,0175914291318895i</v>
      </c>
      <c r="AK115">
        <f t="shared" si="130"/>
        <v>1.0001547172207419</v>
      </c>
      <c r="AL115">
        <f t="shared" si="131"/>
        <v>1.7589614863694644E-2</v>
      </c>
      <c r="AM115" t="str">
        <f t="shared" si="111"/>
        <v>1-0,000667773111117929i</v>
      </c>
      <c r="AN115">
        <f t="shared" si="132"/>
        <v>1.0000002229604392</v>
      </c>
      <c r="AO115">
        <f t="shared" si="133"/>
        <v>-6.6777301185995375E-4</v>
      </c>
      <c r="AP115" s="41" t="str">
        <f t="shared" si="134"/>
        <v>3,98009496832442-24,3779998206703i</v>
      </c>
      <c r="AQ115">
        <f t="shared" si="135"/>
        <v>27.854209783142704</v>
      </c>
      <c r="AR115" s="43">
        <f t="shared" si="136"/>
        <v>-80.727367626628009</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150,4123972269+54,6162265474808i</v>
      </c>
      <c r="BG115" s="20">
        <f t="shared" si="147"/>
        <v>44.083556731210379</v>
      </c>
      <c r="BH115" s="43">
        <f t="shared" si="148"/>
        <v>19.95645935826763</v>
      </c>
      <c r="BI115" s="41" t="str">
        <f t="shared" si="152"/>
        <v>441,320571228199+161,186735741055i</v>
      </c>
      <c r="BJ115" s="20">
        <f t="shared" si="149"/>
        <v>53.438908957417148</v>
      </c>
      <c r="BK115" s="43">
        <f t="shared" si="153"/>
        <v>20.06407931529959</v>
      </c>
      <c r="BL115">
        <f t="shared" si="150"/>
        <v>44.083556731210379</v>
      </c>
      <c r="BM115" s="43">
        <f t="shared" si="151"/>
        <v>19.95645935826763</v>
      </c>
    </row>
    <row r="116" spans="14:65" x14ac:dyDescent="0.25">
      <c r="N116" s="9">
        <v>98</v>
      </c>
      <c r="O116" s="34">
        <f t="shared" si="116"/>
        <v>95.499258602143655</v>
      </c>
      <c r="P116" s="33" t="str">
        <f t="shared" si="103"/>
        <v>58,3492597405907</v>
      </c>
      <c r="Q116" s="4" t="str">
        <f t="shared" si="104"/>
        <v>1+7,02425499156394i</v>
      </c>
      <c r="R116" s="4">
        <f t="shared" si="117"/>
        <v>7.0950798576556515</v>
      </c>
      <c r="S116" s="4">
        <f t="shared" si="118"/>
        <v>1.4293827303060658</v>
      </c>
      <c r="T116" s="4" t="str">
        <f t="shared" si="105"/>
        <v>1+0,018001186154866i</v>
      </c>
      <c r="U116" s="4">
        <f t="shared" si="119"/>
        <v>1.0001620082281579</v>
      </c>
      <c r="V116" s="4">
        <f t="shared" si="120"/>
        <v>1.7999242148477153E-2</v>
      </c>
      <c r="W116" t="str">
        <f t="shared" si="106"/>
        <v>1-0,00200638220684444i</v>
      </c>
      <c r="X116" s="4">
        <f t="shared" si="121"/>
        <v>1.0000020127827542</v>
      </c>
      <c r="Y116" s="4">
        <f t="shared" si="122"/>
        <v>-2.0063795145738969E-3</v>
      </c>
      <c r="Z116" t="str">
        <f t="shared" si="107"/>
        <v>0,999999963519566+0,000339274692326914i</v>
      </c>
      <c r="AA116" s="4">
        <f t="shared" si="123"/>
        <v>1.0000000210732249</v>
      </c>
      <c r="AB116" s="4">
        <f t="shared" si="124"/>
        <v>3.3927469168613543E-4</v>
      </c>
      <c r="AC116" s="47" t="str">
        <f t="shared" si="125"/>
        <v>1,28661197077289-8,12400280253006i</v>
      </c>
      <c r="AD116" s="20">
        <f t="shared" si="126"/>
        <v>18.302985625231031</v>
      </c>
      <c r="AE116" s="43">
        <f t="shared" si="127"/>
        <v>-81.00071323209805</v>
      </c>
      <c r="AF116" t="str">
        <f t="shared" si="108"/>
        <v>171,020291553806</v>
      </c>
      <c r="AG116" t="str">
        <f t="shared" si="109"/>
        <v>1+7,01177781760372i</v>
      </c>
      <c r="AH116">
        <f t="shared" si="128"/>
        <v>7.0827274522912136</v>
      </c>
      <c r="AI116">
        <f t="shared" si="129"/>
        <v>1.4291344407702955</v>
      </c>
      <c r="AJ116" t="str">
        <f t="shared" si="110"/>
        <v>1+0,018001186154866i</v>
      </c>
      <c r="AK116">
        <f t="shared" si="130"/>
        <v>1.0001620082281579</v>
      </c>
      <c r="AL116">
        <f t="shared" si="131"/>
        <v>1.7999242148477153E-2</v>
      </c>
      <c r="AM116" t="str">
        <f t="shared" si="111"/>
        <v>1-0,000683327545040494i</v>
      </c>
      <c r="AN116">
        <f t="shared" si="132"/>
        <v>1.0000002334682396</v>
      </c>
      <c r="AO116">
        <f t="shared" si="133"/>
        <v>-6.8332743868365869E-4</v>
      </c>
      <c r="AP116" s="41" t="str">
        <f t="shared" si="134"/>
        <v>3,82316568472945-23,8454831126697i</v>
      </c>
      <c r="AQ116">
        <f t="shared" si="135"/>
        <v>27.658351345071463</v>
      </c>
      <c r="AR116" s="43">
        <f t="shared" si="136"/>
        <v>-80.89124298164738</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143,760770166644+52,4261620716711i</v>
      </c>
      <c r="BG116" s="20">
        <f t="shared" si="147"/>
        <v>43.695064314079097</v>
      </c>
      <c r="BH116" s="43">
        <f t="shared" si="148"/>
        <v>20.035719931475455</v>
      </c>
      <c r="BI116" s="41" t="str">
        <f t="shared" si="152"/>
        <v>421,798645349056+154,733725461067i</v>
      </c>
      <c r="BJ116" s="20">
        <f t="shared" si="149"/>
        <v>53.050430033919518</v>
      </c>
      <c r="BK116" s="43">
        <f t="shared" si="153"/>
        <v>20.145190181926157</v>
      </c>
      <c r="BL116">
        <f t="shared" si="150"/>
        <v>43.695064314079097</v>
      </c>
      <c r="BM116" s="43">
        <f t="shared" si="151"/>
        <v>20.035719931475455</v>
      </c>
    </row>
    <row r="117" spans="14:65" x14ac:dyDescent="0.25">
      <c r="N117" s="9">
        <v>99</v>
      </c>
      <c r="O117" s="34">
        <f t="shared" si="116"/>
        <v>97.723722095581124</v>
      </c>
      <c r="P117" s="33" t="str">
        <f t="shared" si="103"/>
        <v>58,3492597405907</v>
      </c>
      <c r="Q117" s="4" t="str">
        <f t="shared" si="104"/>
        <v>1+7,18787090886048i</v>
      </c>
      <c r="R117" s="4">
        <f t="shared" si="117"/>
        <v>7.2570991589231291</v>
      </c>
      <c r="S117" s="4">
        <f t="shared" si="118"/>
        <v>1.4325603794045927</v>
      </c>
      <c r="T117" s="4" t="str">
        <f t="shared" si="105"/>
        <v>1+0,0184204876450157i</v>
      </c>
      <c r="U117" s="4">
        <f t="shared" si="119"/>
        <v>1.0001696427932014</v>
      </c>
      <c r="V117" s="4">
        <f t="shared" si="120"/>
        <v>1.8418404623722108E-2</v>
      </c>
      <c r="W117" t="str">
        <f t="shared" si="106"/>
        <v>1-0,0020531168521007i</v>
      </c>
      <c r="X117" s="4">
        <f t="shared" si="121"/>
        <v>1.0000021076421832</v>
      </c>
      <c r="Y117" s="4">
        <f t="shared" si="122"/>
        <v>-2.0531139672811667E-3</v>
      </c>
      <c r="Z117" t="str">
        <f t="shared" si="107"/>
        <v>0,999999961800297+0,00034717741511634i</v>
      </c>
      <c r="AA117" s="4">
        <f t="shared" si="123"/>
        <v>1.0000000220663763</v>
      </c>
      <c r="AB117" s="4">
        <f t="shared" si="124"/>
        <v>3.471774144297331E-4</v>
      </c>
      <c r="AC117" s="47" t="str">
        <f t="shared" si="125"/>
        <v>1,23554854950546-7,94619789484326i</v>
      </c>
      <c r="AD117" s="20">
        <f t="shared" si="126"/>
        <v>18.106937357795317</v>
      </c>
      <c r="AE117" s="43">
        <f t="shared" si="127"/>
        <v>-81.161893353013213</v>
      </c>
      <c r="AF117" t="str">
        <f t="shared" si="108"/>
        <v>171,020291553806</v>
      </c>
      <c r="AG117" t="str">
        <f t="shared" si="109"/>
        <v>1+7,17510310418352i</v>
      </c>
      <c r="AH117">
        <f t="shared" si="128"/>
        <v>7.2444533648622507</v>
      </c>
      <c r="AI117">
        <f t="shared" si="129"/>
        <v>1.4323175241211612</v>
      </c>
      <c r="AJ117" t="str">
        <f t="shared" si="110"/>
        <v>1+0,0184204876450157i</v>
      </c>
      <c r="AK117">
        <f t="shared" si="130"/>
        <v>1.0001696427932014</v>
      </c>
      <c r="AL117">
        <f t="shared" si="131"/>
        <v>1.8418404623722108E-2</v>
      </c>
      <c r="AM117" t="str">
        <f t="shared" si="111"/>
        <v>1-0,000699244288272348i</v>
      </c>
      <c r="AN117">
        <f t="shared" si="132"/>
        <v>1.0000002444712575</v>
      </c>
      <c r="AO117">
        <f t="shared" si="133"/>
        <v>-6.9924417430894717E-4</v>
      </c>
      <c r="AP117" s="41" t="str">
        <f t="shared" si="134"/>
        <v>3,67302388216253-23,3236328530784i</v>
      </c>
      <c r="AQ117">
        <f t="shared" si="135"/>
        <v>27.462315925479075</v>
      </c>
      <c r="AR117" s="43">
        <f t="shared" si="136"/>
        <v>-81.050515944503516</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137,396878937807+50,3475379567303i</v>
      </c>
      <c r="BG117" s="20">
        <f t="shared" si="147"/>
        <v>43.306729925114531</v>
      </c>
      <c r="BH117" s="43">
        <f t="shared" si="148"/>
        <v>20.124790554513432</v>
      </c>
      <c r="BI117" s="41" t="str">
        <f t="shared" si="152"/>
        <v>403,121078833715+148,608662838693i</v>
      </c>
      <c r="BJ117" s="20">
        <f t="shared" si="149"/>
        <v>52.662108492798296</v>
      </c>
      <c r="BK117" s="43">
        <f t="shared" si="153"/>
        <v>20.236167963023131</v>
      </c>
      <c r="BL117">
        <f t="shared" si="150"/>
        <v>43.306729925114531</v>
      </c>
      <c r="BM117" s="43">
        <f t="shared" si="151"/>
        <v>20.124790554513432</v>
      </c>
    </row>
    <row r="118" spans="14:65" x14ac:dyDescent="0.25">
      <c r="N118" s="9">
        <v>100</v>
      </c>
      <c r="O118" s="34">
        <f t="shared" si="116"/>
        <v>100</v>
      </c>
      <c r="P118" s="33" t="str">
        <f t="shared" si="103"/>
        <v>58,3492597405907</v>
      </c>
      <c r="Q118" s="4" t="str">
        <f t="shared" si="104"/>
        <v>1+7,35529793045563i</v>
      </c>
      <c r="R118" s="4">
        <f t="shared" si="117"/>
        <v>7.4229648824283743</v>
      </c>
      <c r="S118" s="4">
        <f t="shared" si="118"/>
        <v>1.4356684135943834</v>
      </c>
      <c r="T118" s="4" t="str">
        <f t="shared" si="105"/>
        <v>1+0,0188495559215388i</v>
      </c>
      <c r="U118" s="4">
        <f t="shared" si="119"/>
        <v>1.0001776371017497</v>
      </c>
      <c r="V118" s="4">
        <f t="shared" si="120"/>
        <v>1.8847323945418881E-2</v>
      </c>
      <c r="W118" t="str">
        <f t="shared" si="106"/>
        <v>1-0,00210094008708817i</v>
      </c>
      <c r="X118" s="4">
        <f t="shared" si="121"/>
        <v>1.0000022069721894</v>
      </c>
      <c r="Y118" s="4">
        <f t="shared" si="122"/>
        <v>-2.1009369959487162E-3</v>
      </c>
      <c r="Z118" t="str">
        <f t="shared" si="107"/>
        <v>0,99999996+0,000355264215966697i</v>
      </c>
      <c r="AA118" s="4">
        <f t="shared" si="123"/>
        <v>1.0000000231063322</v>
      </c>
      <c r="AB118" s="4">
        <f t="shared" si="124"/>
        <v>3.5526421523098456E-4</v>
      </c>
      <c r="AC118" s="47" t="str">
        <f t="shared" si="125"/>
        <v>1,18669797477136-7,77197813052239i</v>
      </c>
      <c r="AD118" s="20">
        <f t="shared" si="126"/>
        <v>17.91072066234203</v>
      </c>
      <c r="AE118" s="43">
        <f t="shared" si="127"/>
        <v>-81.31859872504765</v>
      </c>
      <c r="AF118" t="str">
        <f t="shared" si="108"/>
        <v>171,020291553806</v>
      </c>
      <c r="AG118" t="str">
        <f t="shared" si="109"/>
        <v>1+7,34223272540289i</v>
      </c>
      <c r="AH118">
        <f t="shared" si="128"/>
        <v>7.4100189874235243</v>
      </c>
      <c r="AI118">
        <f t="shared" si="129"/>
        <v>1.4354308830262488</v>
      </c>
      <c r="AJ118" t="str">
        <f t="shared" si="110"/>
        <v>1+0,0188495559215388i</v>
      </c>
      <c r="AK118">
        <f t="shared" si="130"/>
        <v>1.0001776371017497</v>
      </c>
      <c r="AL118">
        <f t="shared" si="131"/>
        <v>1.8847323945418881E-2</v>
      </c>
      <c r="AM118" t="str">
        <f t="shared" si="111"/>
        <v>1-0,000715531780081438i</v>
      </c>
      <c r="AN118">
        <f t="shared" si="132"/>
        <v>1.0000002559928314</v>
      </c>
      <c r="AO118">
        <f t="shared" si="133"/>
        <v>-7.1553165796745563E-4</v>
      </c>
      <c r="AP118" s="41" t="str">
        <f t="shared" si="134"/>
        <v>3,52938763674016-22,8122993113902i</v>
      </c>
      <c r="AQ118">
        <f t="shared" si="135"/>
        <v>27.266111456033819</v>
      </c>
      <c r="AR118" s="43">
        <f t="shared" si="136"/>
        <v>-81.205256207062192</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131,308768666526+48,3738791455577i</v>
      </c>
      <c r="BG118" s="20">
        <f t="shared" si="147"/>
        <v>42.918575987424965</v>
      </c>
      <c r="BH118" s="43">
        <f t="shared" si="148"/>
        <v>20.223693148517008</v>
      </c>
      <c r="BI118" s="41" t="str">
        <f t="shared" si="152"/>
        <v>385,252800489653+142,792506347162i</v>
      </c>
      <c r="BJ118" s="20">
        <f t="shared" si="149"/>
        <v>52.273966781116748</v>
      </c>
      <c r="BK118" s="43">
        <f t="shared" si="153"/>
        <v>20.337035666502519</v>
      </c>
      <c r="BL118">
        <f t="shared" si="150"/>
        <v>42.918575987424965</v>
      </c>
      <c r="BM118" s="43">
        <f t="shared" si="151"/>
        <v>20.223693148517008</v>
      </c>
    </row>
    <row r="119" spans="14:65" x14ac:dyDescent="0.25">
      <c r="N119" s="9">
        <v>1</v>
      </c>
      <c r="O119" s="34">
        <f>10^(2+(N119/100))</f>
        <v>102.32929922807544</v>
      </c>
      <c r="P119" s="33" t="str">
        <f t="shared" si="103"/>
        <v>58,3492597405907</v>
      </c>
      <c r="Q119" s="4" t="str">
        <f t="shared" si="104"/>
        <v>1+7,52662482837237i</v>
      </c>
      <c r="R119" s="4">
        <f t="shared" si="117"/>
        <v>7.5927650633396651</v>
      </c>
      <c r="S119" s="4">
        <f t="shared" si="118"/>
        <v>1.4387082404841167</v>
      </c>
      <c r="T119" s="4" t="str">
        <f t="shared" si="105"/>
        <v>1+0,0192886184821148i</v>
      </c>
      <c r="U119" s="4">
        <f t="shared" si="119"/>
        <v>1.0001860081019673</v>
      </c>
      <c r="V119" s="4">
        <f t="shared" si="120"/>
        <v>1.9286226900634643E-2</v>
      </c>
      <c r="W119" t="str">
        <f t="shared" si="106"/>
        <v>1-0,00214987726831904i</v>
      </c>
      <c r="X119" s="4">
        <f t="shared" si="121"/>
        <v>1.0000023109834641</v>
      </c>
      <c r="Y119" s="4">
        <f t="shared" si="122"/>
        <v>-2.1498739561038533E-3</v>
      </c>
      <c r="Z119" t="str">
        <f t="shared" si="107"/>
        <v>0,999999958114858+0,000363539382606838i</v>
      </c>
      <c r="AA119" s="4">
        <f t="shared" si="123"/>
        <v>1.0000000241953</v>
      </c>
      <c r="AB119" s="4">
        <f t="shared" si="124"/>
        <v>3.6353938181850803E-4</v>
      </c>
      <c r="AC119" s="47" t="str">
        <f t="shared" si="125"/>
        <v>1,1399679649251-7,60129154839091i</v>
      </c>
      <c r="AD119" s="20">
        <f t="shared" si="126"/>
        <v>17.714343130036344</v>
      </c>
      <c r="AE119" s="43">
        <f t="shared" si="127"/>
        <v>-81.4708987027294</v>
      </c>
      <c r="AF119" t="str">
        <f t="shared" si="108"/>
        <v>171,020291553806</v>
      </c>
      <c r="AG119" t="str">
        <f t="shared" si="109"/>
        <v>1+7,51325529559919i</v>
      </c>
      <c r="AH119">
        <f t="shared" si="128"/>
        <v>7.5795121964971637</v>
      </c>
      <c r="AI119">
        <f t="shared" si="129"/>
        <v>1.4384759266802782</v>
      </c>
      <c r="AJ119" t="str">
        <f t="shared" si="110"/>
        <v>1+0,0192886184821148i</v>
      </c>
      <c r="AK119">
        <f t="shared" si="130"/>
        <v>1.0001860081019673</v>
      </c>
      <c r="AL119">
        <f t="shared" si="131"/>
        <v>1.9286226900634643E-2</v>
      </c>
      <c r="AM119" t="str">
        <f t="shared" si="111"/>
        <v>1-0,000732198656311509i</v>
      </c>
      <c r="AN119">
        <f t="shared" si="132"/>
        <v>1.0000002680574003</v>
      </c>
      <c r="AO119">
        <f t="shared" si="133"/>
        <v>-7.3219852546402146E-4</v>
      </c>
      <c r="AP119" s="41" t="str">
        <f t="shared" si="134"/>
        <v>3,39198572534866-22,3113303847689i</v>
      </c>
      <c r="AQ119">
        <f t="shared" si="135"/>
        <v>27.06974555081651</v>
      </c>
      <c r="AR119" s="43">
        <f t="shared" si="136"/>
        <v>-81.355532011086723</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125,484938550092+46,4991026870177i</v>
      </c>
      <c r="BG119" s="20">
        <f t="shared" si="147"/>
        <v>42.530625179179502</v>
      </c>
      <c r="BH119" s="43">
        <f t="shared" si="148"/>
        <v>20.332451272452854</v>
      </c>
      <c r="BI119" s="41" t="str">
        <f t="shared" si="152"/>
        <v>368,160070294964+137,267367027062i</v>
      </c>
      <c r="BJ119" s="20">
        <f t="shared" si="149"/>
        <v>51.886027599959689</v>
      </c>
      <c r="BK119" s="43">
        <f t="shared" si="153"/>
        <v>20.447817964095446</v>
      </c>
      <c r="BL119">
        <f t="shared" si="150"/>
        <v>42.530625179179502</v>
      </c>
      <c r="BM119" s="43">
        <f t="shared" si="151"/>
        <v>20.332451272452854</v>
      </c>
    </row>
    <row r="120" spans="14:65" x14ac:dyDescent="0.25">
      <c r="N120" s="9">
        <v>2</v>
      </c>
      <c r="O120" s="34">
        <f t="shared" ref="O120:O183" si="154">10^(2+(N120/100))</f>
        <v>104.71285480508998</v>
      </c>
      <c r="P120" s="33" t="str">
        <f t="shared" si="103"/>
        <v>58,3492597405907</v>
      </c>
      <c r="Q120" s="4" t="str">
        <f t="shared" si="104"/>
        <v>1+7,70194244239979i</v>
      </c>
      <c r="R120" s="4">
        <f t="shared" si="117"/>
        <v>7.7665898170329069</v>
      </c>
      <c r="S120" s="4">
        <f t="shared" si="118"/>
        <v>1.4416812469942191</v>
      </c>
      <c r="T120" s="4" t="str">
        <f t="shared" si="105"/>
        <v>1+0,0197379081235251i</v>
      </c>
      <c r="U120" s="4">
        <f t="shared" si="119"/>
        <v>1.0001947735401804</v>
      </c>
      <c r="V120" s="4">
        <f t="shared" si="120"/>
        <v>1.9735345524750592E-2</v>
      </c>
      <c r="W120" t="str">
        <f t="shared" si="106"/>
        <v>1-0,00219995434293457i</v>
      </c>
      <c r="X120" s="4">
        <f t="shared" si="121"/>
        <v>1.0000024198966275</v>
      </c>
      <c r="Y120" s="4">
        <f t="shared" si="122"/>
        <v>-2.1999507938325184E-3</v>
      </c>
      <c r="Z120" t="str">
        <f t="shared" si="107"/>
        <v>0,999999956140872+0,000372007302639649i</v>
      </c>
      <c r="AA120" s="4">
        <f t="shared" si="123"/>
        <v>1.0000000253355894</v>
      </c>
      <c r="AB120" s="4">
        <f t="shared" si="124"/>
        <v>3.7200730179493821E-4</v>
      </c>
      <c r="AC120" s="47" t="str">
        <f t="shared" si="125"/>
        <v>1,09526977346302-7,43408552255678i</v>
      </c>
      <c r="AD120" s="20">
        <f t="shared" si="126"/>
        <v>17.517812048140058</v>
      </c>
      <c r="AE120" s="43">
        <f t="shared" si="127"/>
        <v>-81.618861194089703</v>
      </c>
      <c r="AF120" t="str">
        <f t="shared" si="108"/>
        <v>171,020291553806</v>
      </c>
      <c r="AG120" t="str">
        <f t="shared" si="109"/>
        <v>1+7,68826149320292i</v>
      </c>
      <c r="AH120">
        <f t="shared" si="128"/>
        <v>7.7530229451399659</v>
      </c>
      <c r="AI120">
        <f t="shared" si="129"/>
        <v>1.4414540436101726</v>
      </c>
      <c r="AJ120" t="str">
        <f t="shared" si="110"/>
        <v>1+0,0197379081235251i</v>
      </c>
      <c r="AK120">
        <f t="shared" si="130"/>
        <v>1.0001947735401804</v>
      </c>
      <c r="AL120">
        <f t="shared" si="131"/>
        <v>1.9735345524750592E-2</v>
      </c>
      <c r="AM120" t="str">
        <f t="shared" si="111"/>
        <v>1-0,000749253753960951i</v>
      </c>
      <c r="AN120">
        <f t="shared" si="132"/>
        <v>1.0000002806905546</v>
      </c>
      <c r="AO120">
        <f t="shared" si="133"/>
        <v>-7.4925361375534415E-4</v>
      </c>
      <c r="AP120" s="41" t="str">
        <f t="shared" si="134"/>
        <v>3,26055730826576-21,8205719930237i</v>
      </c>
      <c r="AQ120">
        <f t="shared" si="135"/>
        <v>26.873225518990452</v>
      </c>
      <c r="AR120" s="43">
        <f t="shared" si="136"/>
        <v>-81.501410124981902</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119,914328360804+44,717494369496i</v>
      </c>
      <c r="BG120" s="20">
        <f t="shared" si="147"/>
        <v>42.142900463375312</v>
      </c>
      <c r="BH120" s="43">
        <f t="shared" si="148"/>
        <v>20.451090033398774</v>
      </c>
      <c r="BI120" s="41" t="str">
        <f t="shared" si="152"/>
        <v>351,810439916654+132,016439834128i</v>
      </c>
      <c r="BJ120" s="20">
        <f t="shared" si="149"/>
        <v>51.498313934225692</v>
      </c>
      <c r="BK120" s="43">
        <f t="shared" si="153"/>
        <v>20.568541102506604</v>
      </c>
      <c r="BL120">
        <f t="shared" si="150"/>
        <v>42.142900463375312</v>
      </c>
      <c r="BM120" s="43">
        <f t="shared" si="151"/>
        <v>20.451090033398774</v>
      </c>
    </row>
    <row r="121" spans="14:65" x14ac:dyDescent="0.25">
      <c r="N121" s="9">
        <v>3</v>
      </c>
      <c r="O121" s="34">
        <f t="shared" si="154"/>
        <v>107.15193052376065</v>
      </c>
      <c r="P121" s="33" t="str">
        <f t="shared" si="103"/>
        <v>58,3492597405907</v>
      </c>
      <c r="Q121" s="4" t="str">
        <f t="shared" si="104"/>
        <v>1+7,88134372825742i</v>
      </c>
      <c r="R121" s="4">
        <f t="shared" si="117"/>
        <v>7.9445313872463608</v>
      </c>
      <c r="S121" s="4">
        <f t="shared" si="118"/>
        <v>1.4445887991189088</v>
      </c>
      <c r="T121" s="4" t="str">
        <f t="shared" si="105"/>
        <v>1+0,0201976630650847i</v>
      </c>
      <c r="U121" s="4">
        <f t="shared" si="119"/>
        <v>1.0002039519984365</v>
      </c>
      <c r="V121" s="4">
        <f t="shared" si="120"/>
        <v>2.0194917221265579E-2</v>
      </c>
      <c r="W121" t="str">
        <f t="shared" si="106"/>
        <v>1-0,00225119786246255i</v>
      </c>
      <c r="X121" s="4">
        <f t="shared" si="121"/>
        <v>1.0000025339426974</v>
      </c>
      <c r="Y121" s="4">
        <f t="shared" si="122"/>
        <v>-2.2511940595317062E-3</v>
      </c>
      <c r="Z121" t="str">
        <f t="shared" si="107"/>
        <v>0,999999954073855+0,000380672465868418i</v>
      </c>
      <c r="AA121" s="4">
        <f t="shared" si="123"/>
        <v>1.0000000265296189</v>
      </c>
      <c r="AB121" s="4">
        <f t="shared" si="124"/>
        <v>3.8067246496329403E-4</v>
      </c>
      <c r="AC121" s="47" t="str">
        <f t="shared" si="125"/>
        <v>1,05251808115155-7,27030688724435i</v>
      </c>
      <c r="AD121" s="20">
        <f t="shared" si="126"/>
        <v>17.321134412299816</v>
      </c>
      <c r="AE121" s="43">
        <f t="shared" si="127"/>
        <v>-81.762552641086145</v>
      </c>
      <c r="AF121" t="str">
        <f t="shared" si="108"/>
        <v>171,020291553806</v>
      </c>
      <c r="AG121" t="str">
        <f t="shared" si="109"/>
        <v>1+7,86734410881652i</v>
      </c>
      <c r="AH121">
        <f t="shared" si="128"/>
        <v>7.9306433110139309</v>
      </c>
      <c r="AI121">
        <f t="shared" si="129"/>
        <v>1.4443666014332788</v>
      </c>
      <c r="AJ121" t="str">
        <f t="shared" si="110"/>
        <v>1+0,0201976630650847i</v>
      </c>
      <c r="AK121">
        <f t="shared" si="130"/>
        <v>1.0002039519984365</v>
      </c>
      <c r="AL121">
        <f t="shared" si="131"/>
        <v>2.0194917221265579E-2</v>
      </c>
      <c r="AM121" t="str">
        <f t="shared" si="111"/>
        <v>1-0,00076670611586829i</v>
      </c>
      <c r="AN121">
        <f t="shared" si="132"/>
        <v>1.0000002939190908</v>
      </c>
      <c r="AO121">
        <f t="shared" si="133"/>
        <v>-7.6670596563527791E-4</v>
      </c>
      <c r="AP121" s="41" t="str">
        <f t="shared" si="134"/>
        <v>3,13485161293762-21,3398684464343i</v>
      </c>
      <c r="AQ121">
        <f t="shared" si="135"/>
        <v>26.676558377114667</v>
      </c>
      <c r="AR121" s="43">
        <f t="shared" si="136"/>
        <v>-81.642955823345019</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114,58630500221+43,0236866562442i</v>
      </c>
      <c r="BG121" s="20">
        <f t="shared" si="147"/>
        <v>41.755425117248926</v>
      </c>
      <c r="BH121" s="43">
        <f t="shared" si="148"/>
        <v>20.579635985450086</v>
      </c>
      <c r="BI121" s="41" t="str">
        <f t="shared" si="152"/>
        <v>336,172713372642+127,023938808882i</v>
      </c>
      <c r="BJ121" s="20">
        <f t="shared" si="149"/>
        <v>51.110849082063766</v>
      </c>
      <c r="BK121" s="43">
        <f t="shared" si="153"/>
        <v>20.699232803191268</v>
      </c>
      <c r="BL121">
        <f t="shared" si="150"/>
        <v>41.755425117248926</v>
      </c>
      <c r="BM121" s="43">
        <f t="shared" si="151"/>
        <v>20.579635985450086</v>
      </c>
    </row>
    <row r="122" spans="14:65" x14ac:dyDescent="0.25">
      <c r="N122" s="9">
        <v>4</v>
      </c>
      <c r="O122" s="34">
        <f t="shared" si="154"/>
        <v>109.64781961431861</v>
      </c>
      <c r="P122" s="33" t="str">
        <f t="shared" si="103"/>
        <v>58,3492597405907</v>
      </c>
      <c r="Q122" s="4" t="str">
        <f t="shared" si="104"/>
        <v>1+8,06492380688169i</v>
      </c>
      <c r="R122" s="4">
        <f t="shared" si="117"/>
        <v>8.1266841953411149</v>
      </c>
      <c r="S122" s="4">
        <f t="shared" si="118"/>
        <v>1.4474322417358636</v>
      </c>
      <c r="T122" s="4" t="str">
        <f t="shared" si="105"/>
        <v>1+0,0206681270749489i</v>
      </c>
      <c r="U122" s="4">
        <f t="shared" si="119"/>
        <v>1.0002135629338298</v>
      </c>
      <c r="V122" s="4">
        <f t="shared" si="120"/>
        <v>2.0665184884215732E-2</v>
      </c>
      <c r="W122" t="str">
        <f t="shared" si="106"/>
        <v>1-0,00230363499689535i</v>
      </c>
      <c r="X122" s="4">
        <f t="shared" si="121"/>
        <v>1.0000026533635793</v>
      </c>
      <c r="Y122" s="4">
        <f t="shared" si="122"/>
        <v>-2.3036309219821179E-3</v>
      </c>
      <c r="Z122" t="str">
        <f t="shared" si="107"/>
        <v>0,999999951909423+0,000389539466677387i</v>
      </c>
      <c r="AA122" s="4">
        <f t="shared" si="123"/>
        <v>1.0000000277799219</v>
      </c>
      <c r="AB122" s="4">
        <f t="shared" si="124"/>
        <v>3.8953946570752896E-4</v>
      </c>
      <c r="AC122" s="47" t="str">
        <f t="shared" si="125"/>
        <v>1,01163088889427-7,10990205286368i</v>
      </c>
      <c r="AD122" s="20">
        <f t="shared" si="126"/>
        <v>17.12431693848113</v>
      </c>
      <c r="AE122" s="43">
        <f t="shared" si="127"/>
        <v>-81.902038002625616</v>
      </c>
      <c r="AF122" t="str">
        <f t="shared" si="108"/>
        <v>171,020291553806</v>
      </c>
      <c r="AG122" t="str">
        <f t="shared" si="109"/>
        <v>1+8,05059809441322i</v>
      </c>
      <c r="AH122">
        <f t="shared" si="128"/>
        <v>8.112467545560337</v>
      </c>
      <c r="AI122">
        <f t="shared" si="129"/>
        <v>1.4472149466634803</v>
      </c>
      <c r="AJ122" t="str">
        <f t="shared" si="110"/>
        <v>1+0,0206681270749489i</v>
      </c>
      <c r="AK122">
        <f t="shared" si="130"/>
        <v>1.0002135629338298</v>
      </c>
      <c r="AL122">
        <f t="shared" si="131"/>
        <v>2.0665184884215732E-2</v>
      </c>
      <c r="AM122" t="str">
        <f t="shared" si="111"/>
        <v>1-0,000784564995506817i</v>
      </c>
      <c r="AN122">
        <f t="shared" si="132"/>
        <v>1.0000003077710686</v>
      </c>
      <c r="AO122">
        <f t="shared" si="133"/>
        <v>-7.8456483452924689E-4</v>
      </c>
      <c r="AP122" s="41" t="str">
        <f t="shared" si="134"/>
        <v>3,01462761985246-20,8690627877953i</v>
      </c>
      <c r="AQ122">
        <f t="shared" si="135"/>
        <v>26.479750861102769</v>
      </c>
      <c r="AR122" s="43">
        <f t="shared" si="136"/>
        <v>-81.780232869117768</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109,490649157428+41,4126378608855i</v>
      </c>
      <c r="BG122" s="20">
        <f t="shared" si="147"/>
        <v>41.368222761275646</v>
      </c>
      <c r="BH122" s="43">
        <f t="shared" si="148"/>
        <v>20.718117017076395</v>
      </c>
      <c r="BI122" s="41" t="str">
        <f t="shared" si="152"/>
        <v>321,216907954599+122,275035887516i</v>
      </c>
      <c r="BJ122" s="20">
        <f t="shared" si="149"/>
        <v>50.723656683897303</v>
      </c>
      <c r="BK122" s="43">
        <f t="shared" si="153"/>
        <v>20.839922150584293</v>
      </c>
      <c r="BL122">
        <f t="shared" si="150"/>
        <v>41.368222761275646</v>
      </c>
      <c r="BM122" s="43">
        <f t="shared" si="151"/>
        <v>20.718117017076395</v>
      </c>
    </row>
    <row r="123" spans="14:65" x14ac:dyDescent="0.25">
      <c r="N123" s="9">
        <v>5</v>
      </c>
      <c r="O123" s="34">
        <f t="shared" si="154"/>
        <v>112.20184543019634</v>
      </c>
      <c r="P123" s="33" t="str">
        <f t="shared" si="103"/>
        <v>58,3492597405907</v>
      </c>
      <c r="Q123" s="4" t="str">
        <f t="shared" si="104"/>
        <v>1+8,25278001486025i</v>
      </c>
      <c r="R123" s="4">
        <f t="shared" si="117"/>
        <v>8.3131448906943</v>
      </c>
      <c r="S123" s="4">
        <f t="shared" si="118"/>
        <v>1.4502128984601339</v>
      </c>
      <c r="T123" s="4" t="str">
        <f t="shared" si="105"/>
        <v>1+0,0211495495993634i</v>
      </c>
      <c r="U123" s="4">
        <f t="shared" si="119"/>
        <v>1.0002236267196731</v>
      </c>
      <c r="V123" s="4">
        <f t="shared" si="120"/>
        <v>2.1146397023260103E-2</v>
      </c>
      <c r="W123" t="str">
        <f t="shared" si="106"/>
        <v>1-0,0023572935490957i</v>
      </c>
      <c r="X123" s="4">
        <f t="shared" si="121"/>
        <v>1.0000027784125785</v>
      </c>
      <c r="Y123" s="4">
        <f t="shared" si="122"/>
        <v>-2.3572891827481597E-3</v>
      </c>
      <c r="Z123" t="str">
        <f t="shared" si="107"/>
        <v>0,999999949642984+0,000398613006467753i</v>
      </c>
      <c r="AA123" s="4">
        <f t="shared" si="123"/>
        <v>1.0000000290891491</v>
      </c>
      <c r="AB123" s="4">
        <f t="shared" si="124"/>
        <v>3.986130054285314E-4</v>
      </c>
      <c r="AC123" s="47" t="str">
        <f t="shared" si="125"/>
        <v>0,972529411618686-6,95281711377175i</v>
      </c>
      <c r="AD123" s="20">
        <f t="shared" si="126"/>
        <v>16.92736607455252</v>
      </c>
      <c r="AE123" s="43">
        <f t="shared" si="127"/>
        <v>-82.037380739992443</v>
      </c>
      <c r="AF123" t="str">
        <f t="shared" si="108"/>
        <v>171,020291553806</v>
      </c>
      <c r="AG123" t="str">
        <f t="shared" si="109"/>
        <v>1+8,23812061368184i</v>
      </c>
      <c r="AH123">
        <f t="shared" si="128"/>
        <v>8.2985921243045588</v>
      </c>
      <c r="AI123">
        <f t="shared" si="129"/>
        <v>1.4500004045618116</v>
      </c>
      <c r="AJ123" t="str">
        <f t="shared" si="110"/>
        <v>1+0,0211495495993634i</v>
      </c>
      <c r="AK123">
        <f t="shared" si="130"/>
        <v>1.0002236267196731</v>
      </c>
      <c r="AL123">
        <f t="shared" si="131"/>
        <v>2.1146397023260103E-2</v>
      </c>
      <c r="AM123" t="str">
        <f t="shared" si="111"/>
        <v>1-0,000802839861890907i</v>
      </c>
      <c r="AN123">
        <f t="shared" si="132"/>
        <v>1.00000032227587</v>
      </c>
      <c r="AO123">
        <f t="shared" si="133"/>
        <v>-8.0283968940033593E-4</v>
      </c>
      <c r="AP123" s="41" t="str">
        <f t="shared" si="134"/>
        <v>2,89965375134276-20,4079971100135i</v>
      </c>
      <c r="AQ123">
        <f t="shared" si="135"/>
        <v>26.282809437831215</v>
      </c>
      <c r="AR123" s="43">
        <f t="shared" si="136"/>
        <v>-81.913303498141161</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104,61754206457+39,8796125031459i</v>
      </c>
      <c r="BG123" s="20">
        <f t="shared" si="147"/>
        <v>40.981317387696762</v>
      </c>
      <c r="BH123" s="43">
        <f t="shared" si="148"/>
        <v>20.866562226753921</v>
      </c>
      <c r="BI123" s="41" t="str">
        <f t="shared" si="152"/>
        <v>306,914215515113+117,755803178315i</v>
      </c>
      <c r="BJ123" s="20">
        <f t="shared" si="149"/>
        <v>50.336760750975458</v>
      </c>
      <c r="BK123" s="43">
        <f t="shared" si="153"/>
        <v>20.990639468605234</v>
      </c>
      <c r="BL123">
        <f t="shared" si="150"/>
        <v>40.981317387696762</v>
      </c>
      <c r="BM123" s="43">
        <f t="shared" si="151"/>
        <v>20.866562226753921</v>
      </c>
    </row>
    <row r="124" spans="14:65" x14ac:dyDescent="0.25">
      <c r="N124" s="9">
        <v>6</v>
      </c>
      <c r="O124" s="34">
        <f t="shared" si="154"/>
        <v>114.81536214968835</v>
      </c>
      <c r="P124" s="33" t="str">
        <f t="shared" si="103"/>
        <v>58,3492597405907</v>
      </c>
      <c r="Q124" s="4" t="str">
        <f t="shared" si="104"/>
        <v>1+8,44501195604115i</v>
      </c>
      <c r="R124" s="4">
        <f t="shared" si="117"/>
        <v>8.5040124022533004</v>
      </c>
      <c r="S124" s="4">
        <f t="shared" si="118"/>
        <v>1.4529320715391068</v>
      </c>
      <c r="T124" s="4" t="str">
        <f t="shared" si="105"/>
        <v>1+0,0216421858949228i</v>
      </c>
      <c r="U124" s="4">
        <f t="shared" si="119"/>
        <v>1.0002341646886046</v>
      </c>
      <c r="V124" s="4">
        <f t="shared" si="120"/>
        <v>2.1638807891477485E-2</v>
      </c>
      <c r="W124" t="str">
        <f t="shared" si="106"/>
        <v>1-0,00241220196953826i</v>
      </c>
      <c r="X124" s="4">
        <f t="shared" si="121"/>
        <v>1.0000029093549387</v>
      </c>
      <c r="Y124" s="4">
        <f t="shared" si="122"/>
        <v>-2.412197290913313E-3</v>
      </c>
      <c r="Z124" t="str">
        <f t="shared" si="107"/>
        <v>0,99999994726973+0,000407897896150414i</v>
      </c>
      <c r="AA124" s="4">
        <f t="shared" si="123"/>
        <v>1.0000000304600778</v>
      </c>
      <c r="AB124" s="4">
        <f t="shared" si="124"/>
        <v>4.0789789503686841E-4</v>
      </c>
      <c r="AC124" s="47" t="str">
        <f t="shared" si="125"/>
        <v>0,935137973429206-6,79899794816516i</v>
      </c>
      <c r="AD124" s="20">
        <f t="shared" si="126"/>
        <v>16.730288011523712</v>
      </c>
      <c r="AE124" s="43">
        <f t="shared" si="127"/>
        <v>-82.168642804494667</v>
      </c>
      <c r="AF124" t="str">
        <f t="shared" si="108"/>
        <v>171,020291553806</v>
      </c>
      <c r="AG124" t="str">
        <f t="shared" si="109"/>
        <v>1+8,43001109354425i</v>
      </c>
      <c r="AH124">
        <f t="shared" si="128"/>
        <v>8.4891157983195829</v>
      </c>
      <c r="AI124">
        <f t="shared" si="129"/>
        <v>1.4527242790283608</v>
      </c>
      <c r="AJ124" t="str">
        <f t="shared" si="110"/>
        <v>1+0,0216421858949228i</v>
      </c>
      <c r="AK124">
        <f t="shared" si="130"/>
        <v>1.0002341646886046</v>
      </c>
      <c r="AL124">
        <f t="shared" si="131"/>
        <v>2.1638807891477485E-2</v>
      </c>
      <c r="AM124" t="str">
        <f t="shared" si="111"/>
        <v>1-0,000821540404596614i</v>
      </c>
      <c r="AN124">
        <f t="shared" si="132"/>
        <v>1.0000003374642612</v>
      </c>
      <c r="AO124">
        <f t="shared" si="133"/>
        <v>-8.2154021976964047E-4</v>
      </c>
      <c r="AP124" s="41" t="str">
        <f t="shared" si="134"/>
        <v>2,78970756404511-19,9565128505506i</v>
      </c>
      <c r="AQ124">
        <f t="shared" si="135"/>
        <v>26.085740316401306</v>
      </c>
      <c r="AR124" s="43">
        <f t="shared" si="136"/>
        <v>-82.04222840592746</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99,957552449938+38,4201627866275i</v>
      </c>
      <c r="BG124" s="20">
        <f t="shared" si="147"/>
        <v>40.594733388504729</v>
      </c>
      <c r="BH124" s="43">
        <f t="shared" si="148"/>
        <v>21.025001786690854</v>
      </c>
      <c r="BI124" s="41" t="str">
        <f t="shared" si="152"/>
        <v>293,236964209826+113,453158533025i</v>
      </c>
      <c r="BJ124" s="20">
        <f t="shared" si="149"/>
        <v>49.950185693382309</v>
      </c>
      <c r="BK124" s="43">
        <f t="shared" si="153"/>
        <v>21.151416185258032</v>
      </c>
      <c r="BL124">
        <f t="shared" si="150"/>
        <v>40.594733388504729</v>
      </c>
      <c r="BM124" s="43">
        <f t="shared" si="151"/>
        <v>21.025001786690854</v>
      </c>
    </row>
    <row r="125" spans="14:65" x14ac:dyDescent="0.25">
      <c r="N125" s="9">
        <v>7</v>
      </c>
      <c r="O125" s="34">
        <f t="shared" si="154"/>
        <v>117.48975549395293</v>
      </c>
      <c r="P125" s="33" t="str">
        <f t="shared" si="103"/>
        <v>58,3492597405907</v>
      </c>
      <c r="Q125" s="4" t="str">
        <f t="shared" si="104"/>
        <v>1+8,64172155434409i</v>
      </c>
      <c r="R125" s="4">
        <f t="shared" si="117"/>
        <v>8.699387991279341</v>
      </c>
      <c r="S125" s="4">
        <f t="shared" si="118"/>
        <v>1.4555910417854891</v>
      </c>
      <c r="T125" s="4" t="str">
        <f t="shared" si="105"/>
        <v>1+0,0221462971639118i</v>
      </c>
      <c r="U125" s="4">
        <f t="shared" si="119"/>
        <v>1.0002451991777177</v>
      </c>
      <c r="V125" s="4">
        <f t="shared" si="120"/>
        <v>2.2142677615927593E-2</v>
      </c>
      <c r="W125" t="str">
        <f t="shared" si="106"/>
        <v>1-0,00246838937139433i</v>
      </c>
      <c r="X125" s="4">
        <f t="shared" si="121"/>
        <v>1.000003046468404</v>
      </c>
      <c r="Y125" s="4">
        <f t="shared" si="122"/>
        <v>-2.4683843581582016E-3</v>
      </c>
      <c r="Z125" t="str">
        <f t="shared" si="107"/>
        <v>0,999999944784629+0,000417399058696781i</v>
      </c>
      <c r="AA125" s="4">
        <f t="shared" si="123"/>
        <v>1.000000031895617</v>
      </c>
      <c r="AB125" s="4">
        <f t="shared" si="124"/>
        <v>4.1739905750359536E-4</v>
      </c>
      <c r="AC125" s="47" t="str">
        <f t="shared" si="125"/>
        <v>0,899383904240968-6,64839031053103i</v>
      </c>
      <c r="AD125" s="20">
        <f t="shared" si="126"/>
        <v>16.533088694444189</v>
      </c>
      <c r="AE125" s="43">
        <f t="shared" si="127"/>
        <v>-82.295884627153995</v>
      </c>
      <c r="AF125" t="str">
        <f t="shared" si="108"/>
        <v>171,020291553806</v>
      </c>
      <c r="AG125" t="str">
        <f t="shared" si="109"/>
        <v>1+8,62637127687284i</v>
      </c>
      <c r="AH125">
        <f t="shared" si="128"/>
        <v>8.6841396468767549</v>
      </c>
      <c r="AI125">
        <f t="shared" si="129"/>
        <v>1.4553878525324224</v>
      </c>
      <c r="AJ125" t="str">
        <f t="shared" si="110"/>
        <v>1+0,0221462971639118i</v>
      </c>
      <c r="AK125">
        <f t="shared" si="130"/>
        <v>1.0002451991777177</v>
      </c>
      <c r="AL125">
        <f t="shared" si="131"/>
        <v>2.2142677615927593E-2</v>
      </c>
      <c r="AM125" t="str">
        <f t="shared" si="111"/>
        <v>1-0,000840676538899209i</v>
      </c>
      <c r="AN125">
        <f t="shared" si="132"/>
        <v>1.0000003533684592</v>
      </c>
      <c r="AO125">
        <f t="shared" si="133"/>
        <v>-8.4067634085354249E-4</v>
      </c>
      <c r="AP125" s="41" t="str">
        <f t="shared" si="134"/>
        <v>2,68457544565416-19,5144510639647i</v>
      </c>
      <c r="AQ125">
        <f t="shared" si="135"/>
        <v>25.888549459061071</v>
      </c>
      <c r="AR125" s="43">
        <f t="shared" si="136"/>
        <v>-82.167066736471995</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95,5016236458005+37,0301111423379i</v>
      </c>
      <c r="BG125" s="20">
        <f t="shared" si="147"/>
        <v>40.208495582817051</v>
      </c>
      <c r="BH125" s="43">
        <f t="shared" si="148"/>
        <v>21.193466794458161</v>
      </c>
      <c r="BI125" s="41" t="str">
        <f t="shared" si="152"/>
        <v>280,15858077379+109,354814248103i</v>
      </c>
      <c r="BJ125" s="20">
        <f t="shared" si="149"/>
        <v>49.563956347433951</v>
      </c>
      <c r="BK125" s="43">
        <f t="shared" si="153"/>
        <v>21.322284685140136</v>
      </c>
      <c r="BL125">
        <f t="shared" si="150"/>
        <v>40.208495582817051</v>
      </c>
      <c r="BM125" s="43">
        <f t="shared" si="151"/>
        <v>21.193466794458161</v>
      </c>
    </row>
    <row r="126" spans="14:65" x14ac:dyDescent="0.25">
      <c r="N126" s="9">
        <v>8</v>
      </c>
      <c r="O126" s="34">
        <f t="shared" si="154"/>
        <v>120.22644346174135</v>
      </c>
      <c r="P126" s="33" t="str">
        <f t="shared" si="103"/>
        <v>58,3492597405907</v>
      </c>
      <c r="Q126" s="4" t="str">
        <f t="shared" si="104"/>
        <v>1+8,84301310780187i</v>
      </c>
      <c r="R126" s="4">
        <f t="shared" si="117"/>
        <v>8.8993753053096771</v>
      </c>
      <c r="S126" s="4">
        <f t="shared" si="118"/>
        <v>1.4581910685454524</v>
      </c>
      <c r="T126" s="4" t="str">
        <f t="shared" si="105"/>
        <v>1+0,0226621506927982i</v>
      </c>
      <c r="U126" s="4">
        <f t="shared" si="119"/>
        <v>1.0002567535758122</v>
      </c>
      <c r="V126" s="4">
        <f t="shared" si="120"/>
        <v>2.2658272331022956E-2</v>
      </c>
      <c r="W126" t="str">
        <f t="shared" si="106"/>
        <v>1-0,00252588554596812i</v>
      </c>
      <c r="X126" s="4">
        <f t="shared" si="121"/>
        <v>1.0000031900438076</v>
      </c>
      <c r="Y126" s="4">
        <f t="shared" si="122"/>
        <v>-2.5258801741897523E-3</v>
      </c>
      <c r="Z126" t="str">
        <f t="shared" si="107"/>
        <v>0,999999942182409+0,000427121531749i</v>
      </c>
      <c r="AA126" s="4">
        <f t="shared" si="123"/>
        <v>1.0000000333988115</v>
      </c>
      <c r="AB126" s="4">
        <f t="shared" si="124"/>
        <v>4.2712153047047845E-4</v>
      </c>
      <c r="AC126" s="47" t="str">
        <f t="shared" si="125"/>
        <v>0,865197438080148-6,50093991706643i</v>
      </c>
      <c r="AD126" s="20">
        <f t="shared" si="126"/>
        <v>16.335773832967742</v>
      </c>
      <c r="AE126" s="43">
        <f t="shared" si="127"/>
        <v>-82.419165110272445</v>
      </c>
      <c r="AF126" t="str">
        <f t="shared" si="108"/>
        <v>171,020291553806</v>
      </c>
      <c r="AG126" t="str">
        <f t="shared" si="109"/>
        <v>1+8,82730527643597i</v>
      </c>
      <c r="AH126">
        <f t="shared" si="128"/>
        <v>8.8837671313128386</v>
      </c>
      <c r="AI126">
        <f t="shared" si="129"/>
        <v>1.4579923860780259</v>
      </c>
      <c r="AJ126" t="str">
        <f t="shared" si="110"/>
        <v>1+0,0226621506927982i</v>
      </c>
      <c r="AK126">
        <f t="shared" si="130"/>
        <v>1.0002567535758122</v>
      </c>
      <c r="AL126">
        <f t="shared" si="131"/>
        <v>2.2658272331022956E-2</v>
      </c>
      <c r="AM126" t="str">
        <f t="shared" si="111"/>
        <v>1-0,000860258411030401i</v>
      </c>
      <c r="AN126">
        <f t="shared" si="132"/>
        <v>1.0000003700221984</v>
      </c>
      <c r="AO126">
        <f t="shared" si="133"/>
        <v>-8.602581988206504E-4</v>
      </c>
      <c r="AP126" s="41" t="str">
        <f t="shared" si="134"/>
        <v>2,58405231652049-19,0816526737553i</v>
      </c>
      <c r="AQ126">
        <f t="shared" si="135"/>
        <v>25.691242591792172</v>
      </c>
      <c r="AR126" s="43">
        <f t="shared" si="136"/>
        <v>-82.287876072937664</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91,2410609158455+35,705533783599i</v>
      </c>
      <c r="BG126" s="20">
        <f t="shared" si="147"/>
        <v>39.822629243556747</v>
      </c>
      <c r="BH126" s="43">
        <f t="shared" si="148"/>
        <v>21.371989112345005</v>
      </c>
      <c r="BI126" s="41" t="str">
        <f t="shared" si="152"/>
        <v>267,653553400383+105,449228736348i</v>
      </c>
      <c r="BJ126" s="20">
        <f t="shared" si="149"/>
        <v>49.178098002381184</v>
      </c>
      <c r="BK126" s="43">
        <f t="shared" si="153"/>
        <v>21.503278149679847</v>
      </c>
      <c r="BL126">
        <f t="shared" si="150"/>
        <v>39.822629243556747</v>
      </c>
      <c r="BM126" s="43">
        <f t="shared" si="151"/>
        <v>21.371989112345005</v>
      </c>
    </row>
    <row r="127" spans="14:65" x14ac:dyDescent="0.25">
      <c r="N127" s="9">
        <v>9</v>
      </c>
      <c r="O127" s="34">
        <f t="shared" si="154"/>
        <v>123.02687708123821</v>
      </c>
      <c r="P127" s="33" t="str">
        <f t="shared" si="103"/>
        <v>58,3492597405907</v>
      </c>
      <c r="Q127" s="4" t="str">
        <f t="shared" si="104"/>
        <v>1+9,0489933438605i</v>
      </c>
      <c r="R127" s="4">
        <f t="shared" si="117"/>
        <v>9.1040804333678658</v>
      </c>
      <c r="S127" s="4">
        <f t="shared" si="118"/>
        <v>1.4607333896992329</v>
      </c>
      <c r="T127" s="4" t="str">
        <f t="shared" si="105"/>
        <v>1+0,0231900199939508i</v>
      </c>
      <c r="U127" s="4">
        <f t="shared" si="119"/>
        <v>1.0002688523728607</v>
      </c>
      <c r="V127" s="4">
        <f t="shared" si="120"/>
        <v>2.3185864314760413E-2</v>
      </c>
      <c r="W127" t="str">
        <f t="shared" si="106"/>
        <v>1-0,00258472097849242i</v>
      </c>
      <c r="X127" s="4">
        <f t="shared" si="121"/>
        <v>1.0000033403856894</v>
      </c>
      <c r="Y127" s="4">
        <f t="shared" si="122"/>
        <v>-2.5847152225292342E-3</v>
      </c>
      <c r="Z127" t="str">
        <f t="shared" si="107"/>
        <v>0,99999993945755+0,000437070470290973i</v>
      </c>
      <c r="AA127" s="4">
        <f t="shared" si="123"/>
        <v>1.0000000349728491</v>
      </c>
      <c r="AB127" s="4">
        <f t="shared" si="124"/>
        <v>4.3707046892101239E-4</v>
      </c>
      <c r="AC127" s="47" t="str">
        <f t="shared" si="125"/>
        <v>0,832511613209827-6,35659252446249i</v>
      </c>
      <c r="AD127" s="20">
        <f t="shared" si="126"/>
        <v>16.138348911590292</v>
      </c>
      <c r="AE127" s="43">
        <f t="shared" si="127"/>
        <v>-82.538541620718959</v>
      </c>
      <c r="AF127" t="str">
        <f t="shared" si="108"/>
        <v>171,020291553806</v>
      </c>
      <c r="AG127" t="str">
        <f t="shared" si="109"/>
        <v>1+9,03291963009985i</v>
      </c>
      <c r="AH127">
        <f t="shared" si="128"/>
        <v>9.0881041501428239</v>
      </c>
      <c r="AI127">
        <f t="shared" si="129"/>
        <v>1.4605391192021215</v>
      </c>
      <c r="AJ127" t="str">
        <f t="shared" si="110"/>
        <v>1+0,0231900199939508i</v>
      </c>
      <c r="AK127">
        <f t="shared" si="130"/>
        <v>1.0002688523728607</v>
      </c>
      <c r="AL127">
        <f t="shared" si="131"/>
        <v>2.3185864314760413E-2</v>
      </c>
      <c r="AM127" t="str">
        <f t="shared" si="111"/>
        <v>1-0,000880296403557986i</v>
      </c>
      <c r="AN127">
        <f t="shared" si="132"/>
        <v>1.0000003874608039</v>
      </c>
      <c r="AO127">
        <f t="shared" si="133"/>
        <v>-8.8029617617114617E-4</v>
      </c>
      <c r="AP127" s="41" t="str">
        <f t="shared" si="134"/>
        <v>2,48794133656457-18,6579587046771i</v>
      </c>
      <c r="AQ127">
        <f t="shared" si="135"/>
        <v>25.49382521456932</v>
      </c>
      <c r="AR127" s="43">
        <f t="shared" si="136"/>
        <v>-82.40471243005355</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87,1675190081558+34,4427452199526i</v>
      </c>
      <c r="BG127" s="20">
        <f t="shared" si="147"/>
        <v>39.437160123355362</v>
      </c>
      <c r="BH127" s="43">
        <f t="shared" si="148"/>
        <v>21.560601194260794</v>
      </c>
      <c r="BI127" s="41" t="str">
        <f t="shared" si="152"/>
        <v>255,697395281566+101,725561015259i</v>
      </c>
      <c r="BJ127" s="20">
        <f t="shared" si="149"/>
        <v>48.792636426334383</v>
      </c>
      <c r="BK127" s="43">
        <f t="shared" si="153"/>
        <v>21.694430384926115</v>
      </c>
      <c r="BL127">
        <f t="shared" si="150"/>
        <v>39.437160123355362</v>
      </c>
      <c r="BM127" s="43">
        <f t="shared" si="151"/>
        <v>21.560601194260794</v>
      </c>
    </row>
    <row r="128" spans="14:65" x14ac:dyDescent="0.25">
      <c r="N128" s="9">
        <v>10</v>
      </c>
      <c r="O128" s="34">
        <f t="shared" si="154"/>
        <v>125.89254117941677</v>
      </c>
      <c r="P128" s="33" t="str">
        <f t="shared" si="103"/>
        <v>58,3492597405907</v>
      </c>
      <c r="Q128" s="4" t="str">
        <f t="shared" si="104"/>
        <v>1+9,25977147596763i</v>
      </c>
      <c r="R128" s="4">
        <f t="shared" si="117"/>
        <v>9.3136119624527929</v>
      </c>
      <c r="S128" s="4">
        <f t="shared" si="118"/>
        <v>1.4632192216916442</v>
      </c>
      <c r="T128" s="4" t="str">
        <f t="shared" si="105"/>
        <v>1+0,0237301849506604i</v>
      </c>
      <c r="U128" s="4">
        <f t="shared" si="119"/>
        <v>1.0002815212117999</v>
      </c>
      <c r="V128" s="4">
        <f t="shared" si="120"/>
        <v>2.3725732127864316E-2</v>
      </c>
      <c r="W128" t="str">
        <f t="shared" si="106"/>
        <v>1-0,00264492686429235i</v>
      </c>
      <c r="X128" s="4">
        <f t="shared" si="121"/>
        <v>1.0000034978129413</v>
      </c>
      <c r="Y128" s="4">
        <f t="shared" si="122"/>
        <v>-2.6449206966678413E-3</v>
      </c>
      <c r="Z128" t="str">
        <f t="shared" si="107"/>
        <v>0,999999936604272+0,000447251149381606i</v>
      </c>
      <c r="AA128" s="4">
        <f t="shared" si="123"/>
        <v>1.0000000366210684</v>
      </c>
      <c r="AB128" s="4">
        <f t="shared" si="124"/>
        <v>4.4725114791366685E-4</v>
      </c>
      <c r="AC128" s="47" t="str">
        <f t="shared" si="125"/>
        <v>0,801262174216142-6,21529400243306i</v>
      </c>
      <c r="AD128" s="20">
        <f t="shared" si="126"/>
        <v>15.940819199567981</v>
      </c>
      <c r="AE128" s="43">
        <f t="shared" si="127"/>
        <v>-82.654069984787526</v>
      </c>
      <c r="AF128" t="str">
        <f t="shared" si="108"/>
        <v>171,020291553806</v>
      </c>
      <c r="AG128" t="str">
        <f t="shared" si="109"/>
        <v>1+9,24332335731643i</v>
      </c>
      <c r="AH128">
        <f t="shared" si="128"/>
        <v>9.2972590954491263</v>
      </c>
      <c r="AI128">
        <f t="shared" si="129"/>
        <v>1.4630292700028706</v>
      </c>
      <c r="AJ128" t="str">
        <f t="shared" si="110"/>
        <v>1+0,0237301849506604i</v>
      </c>
      <c r="AK128">
        <f t="shared" si="130"/>
        <v>1.0002815212117999</v>
      </c>
      <c r="AL128">
        <f t="shared" si="131"/>
        <v>2.3725732127864316E-2</v>
      </c>
      <c r="AM128" t="str">
        <f t="shared" si="111"/>
        <v>1-0,000900801140890837i</v>
      </c>
      <c r="AN128">
        <f t="shared" si="132"/>
        <v>1.0000004057212655</v>
      </c>
      <c r="AO128">
        <f t="shared" si="133"/>
        <v>-9.0080089724145366E-4</v>
      </c>
      <c r="AP128" s="41" t="str">
        <f t="shared" si="134"/>
        <v>2,39605361790687-18,2432104966406i</v>
      </c>
      <c r="AQ128">
        <f t="shared" si="135"/>
        <v>25.29630261130005</v>
      </c>
      <c r="AR128" s="43">
        <f t="shared" si="136"/>
        <v>-82.517630248079243</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83,2729899524788+33,2382836796644i</v>
      </c>
      <c r="BG128" s="20">
        <f t="shared" si="147"/>
        <v>39.052114479583054</v>
      </c>
      <c r="BH128" s="43">
        <f t="shared" si="148"/>
        <v>21.759335900017195</v>
      </c>
      <c r="BI128" s="41" t="str">
        <f t="shared" si="152"/>
        <v>244,266608859198+98,173627864256i</v>
      </c>
      <c r="BJ128" s="20">
        <f t="shared" si="149"/>
        <v>48.40759789131512</v>
      </c>
      <c r="BK128" s="43">
        <f t="shared" si="153"/>
        <v>21.895775636725432</v>
      </c>
      <c r="BL128">
        <f t="shared" si="150"/>
        <v>39.052114479583054</v>
      </c>
      <c r="BM128" s="43">
        <f t="shared" si="151"/>
        <v>21.759335900017195</v>
      </c>
    </row>
    <row r="129" spans="14:65" x14ac:dyDescent="0.25">
      <c r="N129" s="9">
        <v>11</v>
      </c>
      <c r="O129" s="34">
        <f t="shared" si="154"/>
        <v>128.82495516931343</v>
      </c>
      <c r="P129" s="33" t="str">
        <f t="shared" si="103"/>
        <v>58,3492597405907</v>
      </c>
      <c r="Q129" s="4" t="str">
        <f t="shared" si="104"/>
        <v>1+9,47545926147889i</v>
      </c>
      <c r="R129" s="4">
        <f t="shared" si="117"/>
        <v>9.5280810353368679</v>
      </c>
      <c r="S129" s="4">
        <f t="shared" si="118"/>
        <v>1.4656497595900941</v>
      </c>
      <c r="T129" s="4" t="str">
        <f t="shared" si="105"/>
        <v>1+0,024282931965537i</v>
      </c>
      <c r="U129" s="4">
        <f t="shared" si="119"/>
        <v>1.0002947869427505</v>
      </c>
      <c r="V129" s="4">
        <f t="shared" si="120"/>
        <v>2.4278160755886721E-2</v>
      </c>
      <c r="W129" t="str">
        <f t="shared" si="106"/>
        <v>1-0,00270653512532547i</v>
      </c>
      <c r="X129" s="4">
        <f t="shared" si="121"/>
        <v>1.0000036626594848</v>
      </c>
      <c r="Y129" s="4">
        <f t="shared" si="122"/>
        <v>-2.7065285165980488E-3</v>
      </c>
      <c r="Z129" t="str">
        <f t="shared" si="107"/>
        <v>0,999999933616524+0,00045766896695171i</v>
      </c>
      <c r="AA129" s="4">
        <f t="shared" si="123"/>
        <v>1.0000000383469672</v>
      </c>
      <c r="AB129" s="4">
        <f t="shared" si="124"/>
        <v>4.5766896537878456E-4</v>
      </c>
      <c r="AC129" s="47" t="str">
        <f t="shared" si="125"/>
        <v>0,771387476167479-6,07699040035271i</v>
      </c>
      <c r="AD129" s="20">
        <f t="shared" si="126"/>
        <v>15.743189760523757</v>
      </c>
      <c r="AE129" s="43">
        <f t="shared" si="127"/>
        <v>-82.765804484486907</v>
      </c>
      <c r="AF129" t="str">
        <f t="shared" si="108"/>
        <v>171,020291553806</v>
      </c>
      <c r="AG129" t="str">
        <f t="shared" si="109"/>
        <v>1+9,45862801692692i</v>
      </c>
      <c r="AH129">
        <f t="shared" si="128"/>
        <v>9.5113429105776053</v>
      </c>
      <c r="AI129">
        <f t="shared" si="129"/>
        <v>1.4654640351956223</v>
      </c>
      <c r="AJ129" t="str">
        <f t="shared" si="110"/>
        <v>1+0,024282931965537i</v>
      </c>
      <c r="AK129">
        <f t="shared" si="130"/>
        <v>1.0002947869427505</v>
      </c>
      <c r="AL129">
        <f t="shared" si="131"/>
        <v>2.4278160755886721E-2</v>
      </c>
      <c r="AM129" t="str">
        <f t="shared" si="111"/>
        <v>1-0,000921783494912102i</v>
      </c>
      <c r="AN129">
        <f t="shared" si="132"/>
        <v>1.0000004248423155</v>
      </c>
      <c r="AO129">
        <f t="shared" si="133"/>
        <v>-9.2178323383709001E-4</v>
      </c>
      <c r="AP129" s="41" t="str">
        <f t="shared" si="134"/>
        <v>2,30820794354905-17,8372499012683i</v>
      </c>
      <c r="AQ129">
        <f t="shared" si="135"/>
        <v>25.098679859451053</v>
      </c>
      <c r="AR129" s="43">
        <f t="shared" si="136"/>
        <v>-82.62668238819262</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79,5497911158637+32,0888973924611i</v>
      </c>
      <c r="BG129" s="20">
        <f t="shared" si="147"/>
        <v>38.667519098407531</v>
      </c>
      <c r="BH129" s="43">
        <f t="shared" si="148"/>
        <v>21.968226296839436</v>
      </c>
      <c r="BI129" s="41" t="str">
        <f t="shared" si="152"/>
        <v>233,338650829119+94,7838635088119i</v>
      </c>
      <c r="BJ129" s="20">
        <f t="shared" si="149"/>
        <v>48.023009197334829</v>
      </c>
      <c r="BK129" s="43">
        <f t="shared" si="153"/>
        <v>22.107348393133744</v>
      </c>
      <c r="BL129">
        <f t="shared" si="150"/>
        <v>38.667519098407531</v>
      </c>
      <c r="BM129" s="43">
        <f t="shared" si="151"/>
        <v>21.968226296839436</v>
      </c>
    </row>
    <row r="130" spans="14:65" x14ac:dyDescent="0.25">
      <c r="N130" s="9">
        <v>12</v>
      </c>
      <c r="O130" s="34">
        <f t="shared" si="154"/>
        <v>131.82567385564084</v>
      </c>
      <c r="P130" s="33" t="str">
        <f t="shared" si="103"/>
        <v>58,3492597405907</v>
      </c>
      <c r="Q130" s="4" t="str">
        <f t="shared" si="104"/>
        <v>1+9,69617106091313i</v>
      </c>
      <c r="R130" s="4">
        <f t="shared" si="117"/>
        <v>9.747601409705327</v>
      </c>
      <c r="S130" s="4">
        <f t="shared" si="118"/>
        <v>1.46802617716785</v>
      </c>
      <c r="T130" s="4" t="str">
        <f t="shared" si="105"/>
        <v>1+0,0248485541123644i</v>
      </c>
      <c r="U130" s="4">
        <f t="shared" si="119"/>
        <v>1.0003086776797825</v>
      </c>
      <c r="V130" s="4">
        <f t="shared" si="120"/>
        <v>2.4843441754315909E-2</v>
      </c>
      <c r="W130" t="str">
        <f t="shared" si="106"/>
        <v>1-0,00276957842710727i</v>
      </c>
      <c r="X130" s="4">
        <f t="shared" si="121"/>
        <v>1.0000038352749774</v>
      </c>
      <c r="Y130" s="4">
        <f t="shared" si="122"/>
        <v>-2.7695713457297219E-3</v>
      </c>
      <c r="Z130" t="str">
        <f t="shared" si="107"/>
        <v>0,999999930487967+0,000468329446666058i</v>
      </c>
      <c r="AA130" s="4">
        <f t="shared" si="123"/>
        <v>1.000000040154204</v>
      </c>
      <c r="AB130" s="4">
        <f t="shared" si="124"/>
        <v>4.6832944498063802E-4</v>
      </c>
      <c r="AC130" s="47" t="str">
        <f t="shared" si="125"/>
        <v>0,74282839093933-5,94162800835317i</v>
      </c>
      <c r="AD130" s="20">
        <f t="shared" si="126"/>
        <v>15.545465461750636</v>
      </c>
      <c r="AE130" s="43">
        <f t="shared" si="127"/>
        <v>-82.873797855130647</v>
      </c>
      <c r="AF130" t="str">
        <f t="shared" si="108"/>
        <v>171,020291553806</v>
      </c>
      <c r="AG130" t="str">
        <f t="shared" si="109"/>
        <v>1+9,67894776631174i</v>
      </c>
      <c r="AH130">
        <f t="shared" si="128"/>
        <v>9.7304691491721513</v>
      </c>
      <c r="AI130">
        <f t="shared" si="129"/>
        <v>1.4678445901943056</v>
      </c>
      <c r="AJ130" t="str">
        <f t="shared" si="110"/>
        <v>1+0,0248485541123644i</v>
      </c>
      <c r="AK130">
        <f t="shared" si="130"/>
        <v>1.0003086776797825</v>
      </c>
      <c r="AL130">
        <f t="shared" si="131"/>
        <v>2.4843441754315909E-2</v>
      </c>
      <c r="AM130" t="str">
        <f t="shared" si="111"/>
        <v>1-0,000943254590743617i</v>
      </c>
      <c r="AN130">
        <f t="shared" si="132"/>
        <v>1.0000004448645126</v>
      </c>
      <c r="AO130">
        <f t="shared" si="133"/>
        <v>-9.4325431099670834E-4</v>
      </c>
      <c r="AP130" s="41" t="str">
        <f t="shared" si="134"/>
        <v>2,22423049238223-17,4399194621368i</v>
      </c>
      <c r="AQ130">
        <f t="shared" si="135"/>
        <v>24.900961839371277</v>
      </c>
      <c r="AR130" s="43">
        <f t="shared" si="136"/>
        <v>-82.73192012916985</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75,9905535281968+30,991531686125i</v>
      </c>
      <c r="BG130" s="20">
        <f t="shared" si="147"/>
        <v>38.283401317771968</v>
      </c>
      <c r="BH130" s="43">
        <f t="shared" si="148"/>
        <v>22.187305447976456</v>
      </c>
      <c r="BI130" s="41" t="str">
        <f t="shared" si="152"/>
        <v>222,89189793233+91,5472816954382i</v>
      </c>
      <c r="BJ130" s="20">
        <f t="shared" si="149"/>
        <v>47.638897695392586</v>
      </c>
      <c r="BK130" s="43">
        <f t="shared" si="153"/>
        <v>22.32918317393727</v>
      </c>
      <c r="BL130">
        <f t="shared" si="150"/>
        <v>38.283401317771968</v>
      </c>
      <c r="BM130" s="43">
        <f t="shared" si="151"/>
        <v>22.187305447976456</v>
      </c>
    </row>
    <row r="131" spans="14:65" x14ac:dyDescent="0.25">
      <c r="N131" s="9">
        <v>13</v>
      </c>
      <c r="O131" s="34">
        <f t="shared" si="154"/>
        <v>134.89628825916537</v>
      </c>
      <c r="P131" s="33" t="str">
        <f t="shared" si="103"/>
        <v>58,3492597405907</v>
      </c>
      <c r="Q131" s="4" t="str">
        <f t="shared" si="104"/>
        <v>1+9,92202389858784i</v>
      </c>
      <c r="R131" s="4">
        <f t="shared" si="117"/>
        <v>9.9722895186686298</v>
      </c>
      <c r="S131" s="4">
        <f t="shared" si="118"/>
        <v>1.4703496270104262</v>
      </c>
      <c r="T131" s="4" t="str">
        <f t="shared" si="105"/>
        <v>1+0,0254273512914915i</v>
      </c>
      <c r="U131" s="4">
        <f t="shared" si="119"/>
        <v>1.0003232228603418</v>
      </c>
      <c r="V131" s="4">
        <f t="shared" si="120"/>
        <v>2.5421873396740603E-2</v>
      </c>
      <c r="W131" t="str">
        <f t="shared" si="106"/>
        <v>1-0,00283409019603082i</v>
      </c>
      <c r="X131" s="4">
        <f t="shared" si="121"/>
        <v>1.0000040160255554</v>
      </c>
      <c r="Y131" s="4">
        <f t="shared" si="122"/>
        <v>-2.8340826081997153E-3</v>
      </c>
      <c r="Z131" t="str">
        <f t="shared" si="107"/>
        <v>0,999999927211966+0,000479238240852099i</v>
      </c>
      <c r="AA131" s="4">
        <f t="shared" si="123"/>
        <v>1.0000000420466133</v>
      </c>
      <c r="AB131" s="4">
        <f t="shared" si="124"/>
        <v>4.7923823904613889E-4</v>
      </c>
      <c r="AC131" s="47" t="str">
        <f t="shared" si="125"/>
        <v>0,71552821577933-5,80915341321161i</v>
      </c>
      <c r="AD131" s="20">
        <f t="shared" si="126"/>
        <v>15.347650983220182</v>
      </c>
      <c r="AE131" s="43">
        <f t="shared" si="127"/>
        <v>-82.978101284102976</v>
      </c>
      <c r="AF131" t="str">
        <f t="shared" si="108"/>
        <v>171,020291553806</v>
      </c>
      <c r="AG131" t="str">
        <f t="shared" si="109"/>
        <v>1+9,90439942191825i</v>
      </c>
      <c r="AH131">
        <f t="shared" si="128"/>
        <v>9.9547540355799118</v>
      </c>
      <c r="AI131">
        <f t="shared" si="129"/>
        <v>1.470172089216105</v>
      </c>
      <c r="AJ131" t="str">
        <f t="shared" si="110"/>
        <v>1+0,0254273512914915i</v>
      </c>
      <c r="AK131">
        <f t="shared" si="130"/>
        <v>1.0003232228603418</v>
      </c>
      <c r="AL131">
        <f t="shared" si="131"/>
        <v>2.5421873396740603E-2</v>
      </c>
      <c r="AM131" t="str">
        <f t="shared" si="111"/>
        <v>1-0,000965225812644593i</v>
      </c>
      <c r="AN131">
        <f t="shared" si="132"/>
        <v>1.0000004658303261</v>
      </c>
      <c r="AO131">
        <f t="shared" si="133"/>
        <v>-9.6522551289038728E-4</v>
      </c>
      <c r="AP131" s="41" t="str">
        <f t="shared" si="134"/>
        <v>2,14395457074454-17,051062579683i</v>
      </c>
      <c r="AQ131">
        <f t="shared" si="135"/>
        <v>24.703153243319015</v>
      </c>
      <c r="AR131" s="43">
        <f t="shared" si="136"/>
        <v>-82.833393165231357</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72,588210486922+29,9433168525698i</v>
      </c>
      <c r="BG131" s="20">
        <f t="shared" si="147"/>
        <v>37.899789049175503</v>
      </c>
      <c r="BH131" s="43">
        <f t="shared" si="148"/>
        <v>22.416606188306169</v>
      </c>
      <c r="BI131" s="41" t="str">
        <f t="shared" si="152"/>
        <v>212,905613560874+88,4554400272497i</v>
      </c>
      <c r="BJ131" s="20">
        <f t="shared" si="149"/>
        <v>47.255291309274341</v>
      </c>
      <c r="BK131" s="43">
        <f t="shared" si="153"/>
        <v>22.561314307177796</v>
      </c>
      <c r="BL131">
        <f t="shared" si="150"/>
        <v>37.899789049175503</v>
      </c>
      <c r="BM131" s="43">
        <f t="shared" si="151"/>
        <v>22.416606188306169</v>
      </c>
    </row>
    <row r="132" spans="14:65" x14ac:dyDescent="0.25">
      <c r="N132" s="9">
        <v>14</v>
      </c>
      <c r="O132" s="34">
        <f t="shared" si="154"/>
        <v>138.0384264602886</v>
      </c>
      <c r="P132" s="33" t="str">
        <f t="shared" si="103"/>
        <v>58,3492597405907</v>
      </c>
      <c r="Q132" s="4" t="str">
        <f t="shared" si="104"/>
        <v>1+10,1531375246671i</v>
      </c>
      <c r="R132" s="4">
        <f t="shared" si="117"/>
        <v>10.202264532681122</v>
      </c>
      <c r="S132" s="4">
        <f t="shared" si="118"/>
        <v>1.4726212406430979</v>
      </c>
      <c r="T132" s="4" t="str">
        <f t="shared" si="105"/>
        <v>1+0,0260196303888443i</v>
      </c>
      <c r="U132" s="4">
        <f t="shared" si="119"/>
        <v>1.0003384533074653</v>
      </c>
      <c r="V132" s="4">
        <f t="shared" si="120"/>
        <v>2.6013760826119597E-2</v>
      </c>
      <c r="W132" t="str">
        <f t="shared" si="106"/>
        <v>1-0,00290010463708993i</v>
      </c>
      <c r="X132" s="4">
        <f t="shared" si="121"/>
        <v>1.0000042052946108</v>
      </c>
      <c r="Y132" s="4">
        <f t="shared" si="122"/>
        <v>-2.9000965065842633E-3</v>
      </c>
      <c r="Z132" t="str">
        <f t="shared" si="107"/>
        <v>0,999999923781571+0,00049040113349691i</v>
      </c>
      <c r="AA132" s="4">
        <f t="shared" si="123"/>
        <v>1.0000000440282086</v>
      </c>
      <c r="AB132" s="4">
        <f t="shared" si="124"/>
        <v>4.9040113156178925E-4</v>
      </c>
      <c r="AC132" s="47" t="str">
        <f t="shared" si="125"/>
        <v>0,689432584170577-5,67951354934908i</v>
      </c>
      <c r="AD132" s="20">
        <f t="shared" si="126"/>
        <v>15.149750826304956</v>
      </c>
      <c r="AE132" s="43">
        <f t="shared" si="127"/>
        <v>-83.07876441068413</v>
      </c>
      <c r="AF132" t="str">
        <f t="shared" si="108"/>
        <v>171,020291553806</v>
      </c>
      <c r="AG132" t="str">
        <f t="shared" si="109"/>
        <v>1+10,1351025211985i</v>
      </c>
      <c r="AH132">
        <f t="shared" si="128"/>
        <v>10.184316526660204</v>
      </c>
      <c r="AI132">
        <f t="shared" si="129"/>
        <v>1.4724476654074112</v>
      </c>
      <c r="AJ132" t="str">
        <f t="shared" si="110"/>
        <v>1+0,0260196303888443i</v>
      </c>
      <c r="AK132">
        <f t="shared" si="130"/>
        <v>1.0003384533074653</v>
      </c>
      <c r="AL132">
        <f t="shared" si="131"/>
        <v>2.6013760826119597E-2</v>
      </c>
      <c r="AM132" t="str">
        <f t="shared" si="111"/>
        <v>1-0,000987708810047708i</v>
      </c>
      <c r="AN132">
        <f t="shared" si="132"/>
        <v>1.0000004877842277</v>
      </c>
      <c r="AO132">
        <f t="shared" si="133"/>
        <v>-9.8770848885529837E-4</v>
      </c>
      <c r="AP132" s="41" t="str">
        <f t="shared" si="134"/>
        <v>2,06722035070156-16,6705236617104i</v>
      </c>
      <c r="AQ132">
        <f t="shared" si="135"/>
        <v>24.505258584201798</v>
      </c>
      <c r="AR132" s="43">
        <f t="shared" si="136"/>
        <v>-82.931149604937076</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69,3359864481933+28,9415567409896i</v>
      </c>
      <c r="BG132" s="20">
        <f t="shared" si="147"/>
        <v>37.51671079813233</v>
      </c>
      <c r="BH132" s="43">
        <f t="shared" si="148"/>
        <v>22.656160886864832</v>
      </c>
      <c r="BI132" s="41" t="str">
        <f t="shared" si="152"/>
        <v>203,359915200061+85,5004064356251i</v>
      </c>
      <c r="BJ132" s="20">
        <f t="shared" si="149"/>
        <v>46.872218556029168</v>
      </c>
      <c r="BK132" s="43">
        <f t="shared" si="153"/>
        <v>22.80377569261189</v>
      </c>
      <c r="BL132">
        <f t="shared" si="150"/>
        <v>37.51671079813233</v>
      </c>
      <c r="BM132" s="43">
        <f t="shared" si="151"/>
        <v>22.656160886864832</v>
      </c>
    </row>
    <row r="133" spans="14:65" x14ac:dyDescent="0.25">
      <c r="N133" s="9">
        <v>15</v>
      </c>
      <c r="O133" s="34">
        <f t="shared" si="154"/>
        <v>141.25375446227542</v>
      </c>
      <c r="P133" s="33" t="str">
        <f t="shared" si="103"/>
        <v>58,3492597405907</v>
      </c>
      <c r="Q133" s="4" t="str">
        <f t="shared" si="104"/>
        <v>1+10,3896344786546i</v>
      </c>
      <c r="R133" s="4">
        <f t="shared" si="117"/>
        <v>10.437648422899116</v>
      </c>
      <c r="S133" s="4">
        <f t="shared" si="118"/>
        <v>1.4748421286776654</v>
      </c>
      <c r="T133" s="4" t="str">
        <f t="shared" si="105"/>
        <v>1+0,0266257054386397i</v>
      </c>
      <c r="U133" s="4">
        <f t="shared" si="119"/>
        <v>1.0003544012949137</v>
      </c>
      <c r="V133" s="4">
        <f t="shared" si="120"/>
        <v>2.6619416209201299E-2</v>
      </c>
      <c r="W133" t="str">
        <f t="shared" si="106"/>
        <v>1-0,00296765675201504i</v>
      </c>
      <c r="X133" s="4">
        <f t="shared" si="121"/>
        <v>1.0000044034836035</v>
      </c>
      <c r="Y133" s="4">
        <f t="shared" si="122"/>
        <v>-2.9676480400233286E-3</v>
      </c>
      <c r="Z133" t="str">
        <f t="shared" si="107"/>
        <v>0,999999920189507+0,000501824043313926i</v>
      </c>
      <c r="AA133" s="4">
        <f t="shared" si="123"/>
        <v>1.0000000461031944</v>
      </c>
      <c r="AB133" s="4">
        <f t="shared" si="124"/>
        <v>5.018240412404067E-4</v>
      </c>
      <c r="AC133" s="47" t="str">
        <f t="shared" si="125"/>
        <v>0,664489379036599-5,55265574524254i</v>
      </c>
      <c r="AD133" s="20">
        <f t="shared" si="126"/>
        <v>14.951769322224278</v>
      </c>
      <c r="AE133" s="43">
        <f t="shared" si="127"/>
        <v>-83.175835326826032</v>
      </c>
      <c r="AF133" t="str">
        <f t="shared" si="108"/>
        <v>171,020291553806</v>
      </c>
      <c r="AG133" t="str">
        <f t="shared" si="109"/>
        <v>1+10,3711793859894i</v>
      </c>
      <c r="AH133">
        <f t="shared" si="128"/>
        <v>10.419278375030174</v>
      </c>
      <c r="AI133">
        <f t="shared" si="129"/>
        <v>1.4746724309891623</v>
      </c>
      <c r="AJ133" t="str">
        <f t="shared" si="110"/>
        <v>1+0,0266257054386397i</v>
      </c>
      <c r="AK133">
        <f t="shared" si="130"/>
        <v>1.0003544012949137</v>
      </c>
      <c r="AL133">
        <f t="shared" si="131"/>
        <v>2.6619416209201299E-2</v>
      </c>
      <c r="AM133" t="str">
        <f t="shared" si="111"/>
        <v>1-0,00101071550373578i</v>
      </c>
      <c r="AN133">
        <f t="shared" si="132"/>
        <v>1.0000005107727843</v>
      </c>
      <c r="AO133">
        <f t="shared" si="133"/>
        <v>-1.0107151595719218E-3</v>
      </c>
      <c r="AP133" s="41" t="str">
        <f t="shared" si="134"/>
        <v>1,99387461518033-16,2981482603908i</v>
      </c>
      <c r="AQ133">
        <f t="shared" si="135"/>
        <v>24.307282204039669</v>
      </c>
      <c r="AR133" s="43">
        <f t="shared" si="136"/>
        <v>-83.02523597102018</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66,2273862098622+27,9837180376042i</v>
      </c>
      <c r="BG133" s="20">
        <f t="shared" si="147"/>
        <v>37.134195683176614</v>
      </c>
      <c r="BH133" s="43">
        <f t="shared" si="148"/>
        <v>22.906001196268988</v>
      </c>
      <c r="BI133" s="41" t="str">
        <f t="shared" si="152"/>
        <v>194,235742723277+82,6747276691613i</v>
      </c>
      <c r="BJ133" s="20">
        <f t="shared" si="149"/>
        <v>46.489708564992029</v>
      </c>
      <c r="BK133" s="43">
        <f t="shared" si="153"/>
        <v>23.056600552074787</v>
      </c>
      <c r="BL133">
        <f t="shared" si="150"/>
        <v>37.134195683176614</v>
      </c>
      <c r="BM133" s="43">
        <f t="shared" si="151"/>
        <v>22.906001196268988</v>
      </c>
    </row>
    <row r="134" spans="14:65" x14ac:dyDescent="0.25">
      <c r="N134" s="9">
        <v>16</v>
      </c>
      <c r="O134" s="34">
        <f t="shared" si="154"/>
        <v>144.54397707459285</v>
      </c>
      <c r="P134" s="33" t="str">
        <f t="shared" si="103"/>
        <v>58,3492597405907</v>
      </c>
      <c r="Q134" s="4" t="str">
        <f t="shared" si="104"/>
        <v>1+10,6316401543658i</v>
      </c>
      <c r="R134" s="4">
        <f t="shared" si="117"/>
        <v>10.678566026013195</v>
      </c>
      <c r="S134" s="4">
        <f t="shared" si="118"/>
        <v>1.477013380976715</v>
      </c>
      <c r="T134" s="4" t="str">
        <f t="shared" si="105"/>
        <v>1+0,0272458977898916i</v>
      </c>
      <c r="U134" s="4">
        <f t="shared" si="119"/>
        <v>1.0003711006153553</v>
      </c>
      <c r="V134" s="4">
        <f t="shared" si="120"/>
        <v>2.7239158894144432E-2</v>
      </c>
      <c r="W134" t="str">
        <f t="shared" si="106"/>
        <v>1-0,00303678235783166i</v>
      </c>
      <c r="X134" s="4">
        <f t="shared" si="121"/>
        <v>1.0000046110129137</v>
      </c>
      <c r="Y134" s="4">
        <f t="shared" si="122"/>
        <v>-3.0367730227666792E-3</v>
      </c>
      <c r="Z134" t="str">
        <f t="shared" si="107"/>
        <v>0,999999916428155+0,000513513026881135i</v>
      </c>
      <c r="AA134" s="4">
        <f t="shared" si="123"/>
        <v>1.0000000482759717</v>
      </c>
      <c r="AB134" s="4">
        <f t="shared" si="124"/>
        <v>5.1351302465931859E-4</v>
      </c>
      <c r="AC134" s="47" t="str">
        <f t="shared" si="125"/>
        <v>0,640648648318083-5,42852776553904i</v>
      </c>
      <c r="AD134" s="20">
        <f t="shared" si="126"/>
        <v>14.753710640222589</v>
      </c>
      <c r="AE134" s="43">
        <f t="shared" si="127"/>
        <v>-83.269360578775107</v>
      </c>
      <c r="AF134" t="str">
        <f t="shared" si="108"/>
        <v>171,020291553806</v>
      </c>
      <c r="AG134" t="str">
        <f t="shared" si="109"/>
        <v>1+10,6127551873696i</v>
      </c>
      <c r="AH134">
        <f t="shared" si="128"/>
        <v>10.659764193782166</v>
      </c>
      <c r="AI134">
        <f t="shared" si="129"/>
        <v>1.4768474774198155</v>
      </c>
      <c r="AJ134" t="str">
        <f t="shared" si="110"/>
        <v>1+0,0272458977898916i</v>
      </c>
      <c r="AK134">
        <f t="shared" si="130"/>
        <v>1.0003711006153553</v>
      </c>
      <c r="AL134">
        <f t="shared" si="131"/>
        <v>2.7239158894144432E-2</v>
      </c>
      <c r="AM134" t="str">
        <f t="shared" si="111"/>
        <v>1-0,00103425809216234i</v>
      </c>
      <c r="AN134">
        <f t="shared" si="132"/>
        <v>1.0000005348447576</v>
      </c>
      <c r="AO134">
        <f t="shared" si="133"/>
        <v>-1.0342577233841323E-3</v>
      </c>
      <c r="AP134" s="41" t="str">
        <f t="shared" si="134"/>
        <v>1,92377051004741-15,9337831966053i</v>
      </c>
      <c r="AQ134">
        <f t="shared" si="135"/>
        <v>24.10922828215865</v>
      </c>
      <c r="AR134" s="43">
        <f t="shared" si="136"/>
        <v>-83.115697201055568</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63,256184390041+27,0674201934144i</v>
      </c>
      <c r="BG134" s="20">
        <f t="shared" si="147"/>
        <v>36.752273453271044</v>
      </c>
      <c r="BH134" s="43">
        <f t="shared" si="148"/>
        <v>23.166157789046629</v>
      </c>
      <c r="BI134" s="41" t="str">
        <f t="shared" si="152"/>
        <v>185,514827550592+79,9713996865976i</v>
      </c>
      <c r="BJ134" s="20">
        <f t="shared" si="149"/>
        <v>46.107791095207119</v>
      </c>
      <c r="BK134" s="43">
        <f t="shared" si="153"/>
        <v>23.319821166766136</v>
      </c>
      <c r="BL134">
        <f t="shared" si="150"/>
        <v>36.752273453271044</v>
      </c>
      <c r="BM134" s="43">
        <f t="shared" si="151"/>
        <v>23.166157789046629</v>
      </c>
    </row>
    <row r="135" spans="14:65" x14ac:dyDescent="0.25">
      <c r="N135" s="9">
        <v>17</v>
      </c>
      <c r="O135" s="34">
        <f t="shared" si="154"/>
        <v>147.91083881682084</v>
      </c>
      <c r="P135" s="33" t="str">
        <f t="shared" si="103"/>
        <v>58,3492597405907</v>
      </c>
      <c r="Q135" s="4" t="str">
        <f t="shared" si="104"/>
        <v>1+10,8792828664132i</v>
      </c>
      <c r="R135" s="4">
        <f t="shared" si="117"/>
        <v>10.925145110589234</v>
      </c>
      <c r="S135" s="4">
        <f t="shared" si="118"/>
        <v>1.4791360668337297</v>
      </c>
      <c r="T135" s="4" t="str">
        <f t="shared" si="105"/>
        <v>1+0,0278805362767937i</v>
      </c>
      <c r="U135" s="4">
        <f t="shared" si="119"/>
        <v>1.0003885866517479</v>
      </c>
      <c r="V135" s="4">
        <f t="shared" si="120"/>
        <v>2.7873315571382222E-2</v>
      </c>
      <c r="W135" t="str">
        <f t="shared" si="106"/>
        <v>1-0,00310751810585096i</v>
      </c>
      <c r="X135" s="4">
        <f t="shared" si="121"/>
        <v>1.0000048283227327</v>
      </c>
      <c r="Y135" s="4">
        <f t="shared" si="122"/>
        <v>-3.1075081031512256E-3</v>
      </c>
      <c r="Z135" t="str">
        <f t="shared" si="107"/>
        <v>0,999999912489535+0,000525474281852344i</v>
      </c>
      <c r="AA135" s="4">
        <f t="shared" si="123"/>
        <v>1.0000000505511479</v>
      </c>
      <c r="AB135" s="4">
        <f t="shared" si="124"/>
        <v>5.2547427947162505E-4</v>
      </c>
      <c r="AC135" s="47" t="str">
        <f t="shared" si="125"/>
        <v>0,61786252293955-5,30707784914612i</v>
      </c>
      <c r="AD135" s="20">
        <f t="shared" si="126"/>
        <v>14.555578795489403</v>
      </c>
      <c r="AE135" s="43">
        <f t="shared" si="127"/>
        <v>-83.359385169446398</v>
      </c>
      <c r="AF135" t="str">
        <f t="shared" si="108"/>
        <v>171,020291553806</v>
      </c>
      <c r="AG135" t="str">
        <f t="shared" si="109"/>
        <v>1+10,8599580120265i</v>
      </c>
      <c r="AH135">
        <f t="shared" si="128"/>
        <v>10.905901522706804</v>
      </c>
      <c r="AI135">
        <f t="shared" si="129"/>
        <v>1.4789738755742878</v>
      </c>
      <c r="AJ135" t="str">
        <f t="shared" si="110"/>
        <v>1+0,0278805362767937i</v>
      </c>
      <c r="AK135">
        <f t="shared" si="130"/>
        <v>1.0003885866517479</v>
      </c>
      <c r="AL135">
        <f t="shared" si="131"/>
        <v>2.7873315571382222E-2</v>
      </c>
      <c r="AM135" t="str">
        <f t="shared" si="111"/>
        <v>1-0,00105834905791938i</v>
      </c>
      <c r="AN135">
        <f t="shared" si="132"/>
        <v>1.0000005600512074</v>
      </c>
      <c r="AO135">
        <f t="shared" si="133"/>
        <v>-1.0583486627664233E-3</v>
      </c>
      <c r="AP135" s="41" t="str">
        <f t="shared" si="134"/>
        <v>1,85676730318751-15,5772766724374i</v>
      </c>
      <c r="AQ135">
        <f t="shared" si="135"/>
        <v>23.911100843126771</v>
      </c>
      <c r="AR135" s="43">
        <f t="shared" si="136"/>
        <v>-83.202576648866611</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60,4164152035382+26,1904259632332i</v>
      </c>
      <c r="BG135" s="20">
        <f t="shared" si="147"/>
        <v>36.370974503472475</v>
      </c>
      <c r="BH135" s="43">
        <f t="shared" si="148"/>
        <v>23.43666008094258</v>
      </c>
      <c r="BI135" s="41" t="str">
        <f t="shared" si="152"/>
        <v>177,179662678305+77,3838398458921i</v>
      </c>
      <c r="BJ135" s="20">
        <f t="shared" si="149"/>
        <v>45.726496551109825</v>
      </c>
      <c r="BK135" s="43">
        <f t="shared" si="153"/>
        <v>23.593468601522382</v>
      </c>
      <c r="BL135">
        <f t="shared" si="150"/>
        <v>36.370974503472475</v>
      </c>
      <c r="BM135" s="43">
        <f t="shared" si="151"/>
        <v>23.43666008094258</v>
      </c>
    </row>
    <row r="136" spans="14:65" x14ac:dyDescent="0.25">
      <c r="N136" s="9">
        <v>18</v>
      </c>
      <c r="O136" s="34">
        <f t="shared" si="154"/>
        <v>151.3561248436209</v>
      </c>
      <c r="P136" s="33" t="str">
        <f t="shared" si="103"/>
        <v>58,3492597405907</v>
      </c>
      <c r="Q136" s="4" t="str">
        <f t="shared" si="104"/>
        <v>1+11,1326939182407i</v>
      </c>
      <c r="R136" s="4">
        <f t="shared" si="117"/>
        <v>11.177516444954732</v>
      </c>
      <c r="S136" s="4">
        <f t="shared" si="118"/>
        <v>1.4812112351675124</v>
      </c>
      <c r="T136" s="4" t="str">
        <f t="shared" si="105"/>
        <v>1+0,0285299573930724i</v>
      </c>
      <c r="U136" s="4">
        <f t="shared" si="119"/>
        <v>1.0004068964520638</v>
      </c>
      <c r="V136" s="4">
        <f t="shared" si="120"/>
        <v>2.8522220437778543E-2</v>
      </c>
      <c r="W136" t="str">
        <f t="shared" si="106"/>
        <v>1-0,00317990150110285i</v>
      </c>
      <c r="X136" s="4">
        <f t="shared" si="121"/>
        <v>1.0000050558739975</v>
      </c>
      <c r="Y136" s="4">
        <f t="shared" si="122"/>
        <v>-3.1798907830199066E-3</v>
      </c>
      <c r="Z136" t="str">
        <f t="shared" si="107"/>
        <v>0,999999908365294+0,000537714150243265i</v>
      </c>
      <c r="AA136" s="4">
        <f t="shared" si="123"/>
        <v>1.0000000529335504</v>
      </c>
      <c r="AB136" s="4">
        <f t="shared" si="124"/>
        <v>5.3771414769227855E-4</v>
      </c>
      <c r="AC136" s="47" t="str">
        <f t="shared" si="125"/>
        <v>0,596085137173755-5,18825474355909i</v>
      </c>
      <c r="AD136" s="20">
        <f t="shared" si="126"/>
        <v>14.35737765683098</v>
      </c>
      <c r="AE136" s="43">
        <f t="shared" si="127"/>
        <v>-83.445952561458455</v>
      </c>
      <c r="AF136" t="str">
        <f t="shared" si="108"/>
        <v>171,020291553806</v>
      </c>
      <c r="AG136" t="str">
        <f t="shared" si="109"/>
        <v>1+11,11291893017i</v>
      </c>
      <c r="AH136">
        <f t="shared" si="128"/>
        <v>11.157820896058995</v>
      </c>
      <c r="AI136">
        <f t="shared" si="129"/>
        <v>1.4810526759373297</v>
      </c>
      <c r="AJ136" t="str">
        <f t="shared" si="110"/>
        <v>1+0,0285299573930724i</v>
      </c>
      <c r="AK136">
        <f t="shared" si="130"/>
        <v>1.0004068964520638</v>
      </c>
      <c r="AL136">
        <f t="shared" si="131"/>
        <v>2.8522220437778543E-2</v>
      </c>
      <c r="AM136" t="str">
        <f t="shared" si="111"/>
        <v>1-0,00108300117435584i</v>
      </c>
      <c r="AN136">
        <f t="shared" si="132"/>
        <v>1.0000005864455999</v>
      </c>
      <c r="AO136">
        <f t="shared" si="133"/>
        <v>-1.0830007509418315E-3</v>
      </c>
      <c r="AP136" s="41" t="str">
        <f t="shared" si="134"/>
        <v>1,79273015060695-15,2284783725771i</v>
      </c>
      <c r="AQ136">
        <f t="shared" si="135"/>
        <v>23.712903764438519</v>
      </c>
      <c r="AR136" s="43">
        <f t="shared" si="136"/>
        <v>-83.285916086577814</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57,7023625370942+25,3506325210466i</v>
      </c>
      <c r="BG136" s="20">
        <f t="shared" si="147"/>
        <v>35.990329888694355</v>
      </c>
      <c r="BH136" s="43">
        <f t="shared" si="148"/>
        <v>23.717535941334674</v>
      </c>
      <c r="BI136" s="41" t="str">
        <f t="shared" si="152"/>
        <v>169,213473582307+74,9058607867923i</v>
      </c>
      <c r="BJ136" s="20">
        <f t="shared" si="149"/>
        <v>45.345855996301864</v>
      </c>
      <c r="BK136" s="43">
        <f t="shared" si="153"/>
        <v>23.87757241621539</v>
      </c>
      <c r="BL136">
        <f t="shared" si="150"/>
        <v>35.990329888694355</v>
      </c>
      <c r="BM136" s="43">
        <f t="shared" si="151"/>
        <v>23.717535941334674</v>
      </c>
    </row>
    <row r="137" spans="14:65" x14ac:dyDescent="0.25">
      <c r="N137" s="9">
        <v>19</v>
      </c>
      <c r="O137" s="34">
        <f t="shared" si="154"/>
        <v>154.8816618912482</v>
      </c>
      <c r="P137" s="33" t="str">
        <f t="shared" si="103"/>
        <v>58,3492597405907</v>
      </c>
      <c r="Q137" s="4" t="str">
        <f t="shared" si="104"/>
        <v>1+11,3920076717423i</v>
      </c>
      <c r="R137" s="4">
        <f t="shared" si="117"/>
        <v>11.435813866666223</v>
      </c>
      <c r="S137" s="4">
        <f t="shared" si="118"/>
        <v>1.4832399147294801</v>
      </c>
      <c r="T137" s="4" t="str">
        <f t="shared" si="105"/>
        <v>1+0,0291945054703994i</v>
      </c>
      <c r="U137" s="4">
        <f t="shared" si="119"/>
        <v>1.0004260688075162</v>
      </c>
      <c r="V137" s="4">
        <f t="shared" si="120"/>
        <v>2.9186215364117318E-2</v>
      </c>
      <c r="W137" t="str">
        <f t="shared" si="106"/>
        <v>1-0,0032539709222216i</v>
      </c>
      <c r="X137" s="4">
        <f t="shared" si="121"/>
        <v>1.0000052941493673</v>
      </c>
      <c r="Y137" s="4">
        <f t="shared" si="122"/>
        <v>-3.2539594375920948E-3</v>
      </c>
      <c r="Z137" t="str">
        <f t="shared" si="107"/>
        <v>0,999999904046683+0,000550239121794133i</v>
      </c>
      <c r="AA137" s="4">
        <f t="shared" si="123"/>
        <v>1.0000000554282316</v>
      </c>
      <c r="AB137" s="4">
        <f t="shared" si="124"/>
        <v>5.5023911906070195E-4</v>
      </c>
      <c r="AC137" s="47" t="str">
        <f t="shared" si="125"/>
        <v>0,575272551401919-5,07200773567149i</v>
      </c>
      <c r="AD137" s="20">
        <f t="shared" si="126"/>
        <v>14.159110954102445</v>
      </c>
      <c r="AE137" s="43">
        <f t="shared" si="127"/>
        <v>-83.52910468074549</v>
      </c>
      <c r="AF137" t="str">
        <f t="shared" si="108"/>
        <v>171,020291553806</v>
      </c>
      <c r="AG137" t="str">
        <f t="shared" si="109"/>
        <v>1+11,3717720650271i</v>
      </c>
      <c r="AH137">
        <f t="shared" si="128"/>
        <v>11.415655911901457</v>
      </c>
      <c r="AI137">
        <f t="shared" si="129"/>
        <v>1.4830849088098701</v>
      </c>
      <c r="AJ137" t="str">
        <f t="shared" si="110"/>
        <v>1+0,0291945054703994i</v>
      </c>
      <c r="AK137">
        <f t="shared" si="130"/>
        <v>1.0004260688075162</v>
      </c>
      <c r="AL137">
        <f t="shared" si="131"/>
        <v>2.9186215364117318E-2</v>
      </c>
      <c r="AM137" t="str">
        <f t="shared" si="111"/>
        <v>1-0,00110822751235016i</v>
      </c>
      <c r="AN137">
        <f t="shared" si="132"/>
        <v>1.000000614083921</v>
      </c>
      <c r="AO137">
        <f t="shared" si="133"/>
        <v>-1.1082270586538908E-3</v>
      </c>
      <c r="AP137" s="41" t="str">
        <f t="shared" si="134"/>
        <v>1,73152986955953-14,8872395553702i</v>
      </c>
      <c r="AQ137">
        <f t="shared" si="135"/>
        <v>23.514640783961418</v>
      </c>
      <c r="AR137" s="43">
        <f t="shared" si="136"/>
        <v>-83.365755707229354</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55,1085503232228+24,5460631185036i</v>
      </c>
      <c r="BG137" s="20">
        <f t="shared" si="147"/>
        <v>35.6103713354033</v>
      </c>
      <c r="BH137" s="43">
        <f t="shared" si="148"/>
        <v>24.008811390955948</v>
      </c>
      <c r="BI137" s="41" t="str">
        <f t="shared" si="152"/>
        <v>161,600189995058+72,5316459094454i</v>
      </c>
      <c r="BJ137" s="20">
        <f t="shared" si="149"/>
        <v>44.965901165262267</v>
      </c>
      <c r="BK137" s="43">
        <f t="shared" si="153"/>
        <v>24.172160364472035</v>
      </c>
      <c r="BL137">
        <f t="shared" si="150"/>
        <v>35.6103713354033</v>
      </c>
      <c r="BM137" s="43">
        <f t="shared" si="151"/>
        <v>24.008811390955948</v>
      </c>
    </row>
    <row r="138" spans="14:65" x14ac:dyDescent="0.25">
      <c r="N138" s="9">
        <v>20</v>
      </c>
      <c r="O138" s="34">
        <f t="shared" si="154"/>
        <v>158.48931924611153</v>
      </c>
      <c r="P138" s="33" t="str">
        <f t="shared" si="103"/>
        <v>58,3492597405907</v>
      </c>
      <c r="Q138" s="4" t="str">
        <f t="shared" si="104"/>
        <v>1+11,6573616185024i</v>
      </c>
      <c r="R138" s="4">
        <f t="shared" si="117"/>
        <v>11.700174353595456</v>
      </c>
      <c r="S138" s="4">
        <f t="shared" si="118"/>
        <v>1.4852231143224837</v>
      </c>
      <c r="T138" s="4" t="str">
        <f t="shared" si="105"/>
        <v>1+0,0298745328609619i</v>
      </c>
      <c r="U138" s="4">
        <f t="shared" si="119"/>
        <v>1.0004461443344468</v>
      </c>
      <c r="V138" s="4">
        <f t="shared" si="120"/>
        <v>2.9865650065971597E-2</v>
      </c>
      <c r="W138" t="str">
        <f t="shared" si="106"/>
        <v>1-0,00332976564179471i</v>
      </c>
      <c r="X138" s="4">
        <f t="shared" si="121"/>
        <v>1.0000055436542485</v>
      </c>
      <c r="Y138" s="4">
        <f t="shared" si="122"/>
        <v>-3.329753335796166E-3</v>
      </c>
      <c r="Z138" t="str">
        <f t="shared" si="107"/>
        <v>0,999999899524543+0,000563055837410654i</v>
      </c>
      <c r="AA138" s="4">
        <f t="shared" si="123"/>
        <v>1.0000000580404844</v>
      </c>
      <c r="AB138" s="4">
        <f t="shared" si="124"/>
        <v>5.630558344817294E-4</v>
      </c>
      <c r="AC138" s="47" t="str">
        <f t="shared" si="125"/>
        <v>0,555382677260034-4,95828667930334i</v>
      </c>
      <c r="AD138" s="20">
        <f t="shared" si="126"/>
        <v>13.960782285411401</v>
      </c>
      <c r="AE138" s="43">
        <f t="shared" si="127"/>
        <v>-83.608881920666462</v>
      </c>
      <c r="AF138" t="str">
        <f t="shared" si="108"/>
        <v>171,020291553806</v>
      </c>
      <c r="AG138" t="str">
        <f t="shared" si="109"/>
        <v>1+11,6366546639563i</v>
      </c>
      <c r="AH138">
        <f t="shared" si="128"/>
        <v>11.679543303065232</v>
      </c>
      <c r="AI138">
        <f t="shared" si="129"/>
        <v>1.4850715845269977</v>
      </c>
      <c r="AJ138" t="str">
        <f t="shared" si="110"/>
        <v>1+0,0298745328609619i</v>
      </c>
      <c r="AK138">
        <f t="shared" si="130"/>
        <v>1.0004461443344468</v>
      </c>
      <c r="AL138">
        <f t="shared" si="131"/>
        <v>2.9865650065971597E-2</v>
      </c>
      <c r="AM138" t="str">
        <f t="shared" si="111"/>
        <v>1-0,00113404144724065i</v>
      </c>
      <c r="AN138">
        <f t="shared" si="132"/>
        <v>1.0000006430247952</v>
      </c>
      <c r="AO138">
        <f t="shared" si="133"/>
        <v>-1.1340409610963559E-3</v>
      </c>
      <c r="AP138" s="41" t="str">
        <f t="shared" si="134"/>
        <v>1,67304271866643-14,5534131341936i</v>
      </c>
      <c r="AQ138">
        <f t="shared" si="135"/>
        <v>23.316315507150772</v>
      </c>
      <c r="AR138" s="43">
        <f t="shared" si="136"/>
        <v>-83.442134127873672</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52,6297332114061+23,7748592550218i</v>
      </c>
      <c r="BG138" s="20">
        <f t="shared" si="147"/>
        <v>35.231131251077869</v>
      </c>
      <c r="BH138" s="43">
        <f t="shared" si="148"/>
        <v>24.310510287205492</v>
      </c>
      <c r="BI138" s="41" t="str">
        <f t="shared" si="152"/>
        <v>154,324418552631+70,2557263564528i</v>
      </c>
      <c r="BJ138" s="20">
        <f t="shared" si="149"/>
        <v>44.586664472817233</v>
      </c>
      <c r="BK138" s="43">
        <f t="shared" si="153"/>
        <v>24.477258079998339</v>
      </c>
      <c r="BL138">
        <f t="shared" si="150"/>
        <v>35.231131251077869</v>
      </c>
      <c r="BM138" s="43">
        <f t="shared" si="151"/>
        <v>24.310510287205492</v>
      </c>
    </row>
    <row r="139" spans="14:65" x14ac:dyDescent="0.25">
      <c r="N139" s="9">
        <v>21</v>
      </c>
      <c r="O139" s="34">
        <f t="shared" si="154"/>
        <v>162.18100973589304</v>
      </c>
      <c r="P139" s="33" t="str">
        <f t="shared" si="103"/>
        <v>58,3492597405907</v>
      </c>
      <c r="Q139" s="4" t="str">
        <f t="shared" si="104"/>
        <v>1+11,9288964526961i</v>
      </c>
      <c r="R139" s="4">
        <f t="shared" si="117"/>
        <v>11.970738096673305</v>
      </c>
      <c r="S139" s="4">
        <f t="shared" si="118"/>
        <v>1.4871618230299071</v>
      </c>
      <c r="T139" s="4" t="str">
        <f t="shared" si="105"/>
        <v>1+0,0305704001242833i</v>
      </c>
      <c r="U139" s="4">
        <f t="shared" si="119"/>
        <v>1.000467165560049</v>
      </c>
      <c r="V139" s="4">
        <f t="shared" si="120"/>
        <v>3.0560882277989875E-2</v>
      </c>
      <c r="W139" t="str">
        <f t="shared" si="106"/>
        <v>1-0,00340732584718574i</v>
      </c>
      <c r="X139" s="4">
        <f t="shared" si="121"/>
        <v>1.0000058049178659</v>
      </c>
      <c r="Y139" s="4">
        <f t="shared" si="122"/>
        <v>-3.4073126610748641E-3</v>
      </c>
      <c r="Z139" t="str">
        <f t="shared" si="107"/>
        <v>0,99999989478928+0,000576171092685092i</v>
      </c>
      <c r="AA139" s="4">
        <f t="shared" si="123"/>
        <v>1.0000000607758477</v>
      </c>
      <c r="AB139" s="4">
        <f t="shared" si="124"/>
        <v>5.7617108954669319E-4</v>
      </c>
      <c r="AC139" s="47" t="str">
        <f t="shared" si="125"/>
        <v>0,536375205153555-4,84704201966705i</v>
      </c>
      <c r="AD139" s="20">
        <f t="shared" si="126"/>
        <v>13.762395124100538</v>
      </c>
      <c r="AE139" s="43">
        <f t="shared" si="127"/>
        <v>-83.685323146539702</v>
      </c>
      <c r="AF139" t="str">
        <f t="shared" si="108"/>
        <v>171,020291553806</v>
      </c>
      <c r="AG139" t="str">
        <f t="shared" si="109"/>
        <v>1+11,9077071712175i</v>
      </c>
      <c r="AH139">
        <f t="shared" si="128"/>
        <v>11.949623009763309</v>
      </c>
      <c r="AI139">
        <f t="shared" si="129"/>
        <v>1.4870136936863028</v>
      </c>
      <c r="AJ139" t="str">
        <f t="shared" si="110"/>
        <v>1+0,0305704001242833i</v>
      </c>
      <c r="AK139">
        <f t="shared" si="130"/>
        <v>1.000467165560049</v>
      </c>
      <c r="AL139">
        <f t="shared" si="131"/>
        <v>3.0560882277989875E-2</v>
      </c>
      <c r="AM139" t="str">
        <f t="shared" si="111"/>
        <v>1-0,00116045666591728i</v>
      </c>
      <c r="AN139">
        <f t="shared" si="132"/>
        <v>1.0000006733296101</v>
      </c>
      <c r="AO139">
        <f t="shared" si="133"/>
        <v>-1.1604561450043024E-3</v>
      </c>
      <c r="AP139" s="41" t="str">
        <f t="shared" si="134"/>
        <v>1,61715018498165-14,226853749811i</v>
      </c>
      <c r="AQ139">
        <f t="shared" si="135"/>
        <v>23.117931414043845</v>
      </c>
      <c r="AR139" s="43">
        <f t="shared" si="136"/>
        <v>-83.515088393078344</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50,2608875344703+23,0352733296099i</v>
      </c>
      <c r="BG139" s="20">
        <f t="shared" si="147"/>
        <v>34.852642731249119</v>
      </c>
      <c r="BH139" s="43">
        <f t="shared" si="148"/>
        <v>24.622653997412939</v>
      </c>
      <c r="BI139" s="41" t="str">
        <f t="shared" si="152"/>
        <v>147,371416305745+68,0729594105918i</v>
      </c>
      <c r="BJ139" s="20">
        <f t="shared" si="149"/>
        <v>44.208179021192421</v>
      </c>
      <c r="BK139" s="43">
        <f t="shared" si="153"/>
        <v>24.792888750874273</v>
      </c>
      <c r="BL139">
        <f t="shared" si="150"/>
        <v>34.852642731249119</v>
      </c>
      <c r="BM139" s="43">
        <f t="shared" si="151"/>
        <v>24.622653997412939</v>
      </c>
    </row>
    <row r="140" spans="14:65" x14ac:dyDescent="0.25">
      <c r="N140" s="9">
        <v>22</v>
      </c>
      <c r="O140" s="34">
        <f t="shared" si="154"/>
        <v>165.95869074375622</v>
      </c>
      <c r="P140" s="33" t="str">
        <f t="shared" si="103"/>
        <v>58,3492597405907</v>
      </c>
      <c r="Q140" s="4" t="str">
        <f t="shared" si="104"/>
        <v>1+12,2067561456868i</v>
      </c>
      <c r="R140" s="4">
        <f t="shared" si="117"/>
        <v>12.247648574328972</v>
      </c>
      <c r="S140" s="4">
        <f t="shared" si="118"/>
        <v>1.4890570104538641</v>
      </c>
      <c r="T140" s="4" t="str">
        <f t="shared" si="105"/>
        <v>1+0,0312824762183979i</v>
      </c>
      <c r="U140" s="4">
        <f t="shared" si="119"/>
        <v>1.0004891770121027</v>
      </c>
      <c r="V140" s="4">
        <f t="shared" si="120"/>
        <v>3.1272277931644069E-2</v>
      </c>
      <c r="W140" t="str">
        <f t="shared" si="106"/>
        <v>1-0,00348669266184226i</v>
      </c>
      <c r="X140" s="4">
        <f t="shared" si="121"/>
        <v>1.0000060784943849</v>
      </c>
      <c r="Y140" s="4">
        <f t="shared" si="122"/>
        <v>-3.4866785326745338E-3</v>
      </c>
      <c r="Z140" t="str">
        <f t="shared" si="107"/>
        <v>0,999999889830852+0,000589591841499401i</v>
      </c>
      <c r="AA140" s="4">
        <f t="shared" si="123"/>
        <v>1.0000000636401258</v>
      </c>
      <c r="AB140" s="4">
        <f t="shared" si="124"/>
        <v>5.8959183813654572E-4</v>
      </c>
      <c r="AC140" s="47" t="str">
        <f t="shared" si="125"/>
        <v>0,518211534117051-4,73822481498125i</v>
      </c>
      <c r="AD140" s="20">
        <f t="shared" si="126"/>
        <v>13.563952825520996</v>
      </c>
      <c r="AE140" s="43">
        <f t="shared" si="127"/>
        <v>-83.758465700532511</v>
      </c>
      <c r="AF140" t="str">
        <f t="shared" si="108"/>
        <v>171,020291553806</v>
      </c>
      <c r="AG140" t="str">
        <f t="shared" si="109"/>
        <v>1+12,1850733024382i</v>
      </c>
      <c r="AH140">
        <f t="shared" si="128"/>
        <v>12.22603825389861</v>
      </c>
      <c r="AI140">
        <f t="shared" si="129"/>
        <v>1.488912207385418</v>
      </c>
      <c r="AJ140" t="str">
        <f t="shared" si="110"/>
        <v>1+0,0312824762183979i</v>
      </c>
      <c r="AK140">
        <f t="shared" si="130"/>
        <v>1.0004891770121027</v>
      </c>
      <c r="AL140">
        <f t="shared" si="131"/>
        <v>3.1272277931644069E-2</v>
      </c>
      <c r="AM140" t="str">
        <f t="shared" si="111"/>
        <v>1-0,00118748717407865i</v>
      </c>
      <c r="AN140">
        <f t="shared" si="132"/>
        <v>1.0000007050626458</v>
      </c>
      <c r="AO140">
        <f t="shared" si="133"/>
        <v>-1.1874866159103596E-3</v>
      </c>
      <c r="AP140" s="41" t="str">
        <f t="shared" si="134"/>
        <v>1,56373877793407-13,9074178343237i</v>
      </c>
      <c r="AQ140">
        <f t="shared" si="135"/>
        <v>22.919491866043099</v>
      </c>
      <c r="AR140" s="43">
        <f t="shared" si="136"/>
        <v>-83.584653978768245</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47,9972025671975+22,3256617460861i</v>
      </c>
      <c r="BG140" s="20">
        <f t="shared" si="147"/>
        <v>34.474939563940389</v>
      </c>
      <c r="BH140" s="43">
        <f t="shared" si="148"/>
        <v>24.945261060518508</v>
      </c>
      <c r="BI140" s="41" t="str">
        <f t="shared" si="152"/>
        <v>140,727065086287+65,9785082249968i</v>
      </c>
      <c r="BJ140" s="20">
        <f t="shared" si="149"/>
        <v>43.830478604462506</v>
      </c>
      <c r="BK140" s="43">
        <f t="shared" si="153"/>
        <v>25.119072782282736</v>
      </c>
      <c r="BL140">
        <f t="shared" si="150"/>
        <v>34.474939563940389</v>
      </c>
      <c r="BM140" s="43">
        <f t="shared" si="151"/>
        <v>24.945261060518508</v>
      </c>
    </row>
    <row r="141" spans="14:65" x14ac:dyDescent="0.25">
      <c r="N141" s="9">
        <v>23</v>
      </c>
      <c r="O141" s="34">
        <f t="shared" si="154"/>
        <v>169.82436524617444</v>
      </c>
      <c r="P141" s="33" t="str">
        <f t="shared" si="103"/>
        <v>58,3492597405907</v>
      </c>
      <c r="Q141" s="4" t="str">
        <f t="shared" si="104"/>
        <v>1+12,4910880223612i</v>
      </c>
      <c r="R141" s="4">
        <f t="shared" si="117"/>
        <v>12.531052628665137</v>
      </c>
      <c r="S141" s="4">
        <f t="shared" si="118"/>
        <v>1.4909096269614097</v>
      </c>
      <c r="T141" s="4" t="str">
        <f t="shared" si="105"/>
        <v>1+0,0320111386954758i</v>
      </c>
      <c r="U141" s="4">
        <f t="shared" si="119"/>
        <v>1.0005122253129048</v>
      </c>
      <c r="V141" s="4">
        <f t="shared" si="120"/>
        <v>3.2000211336471969E-2</v>
      </c>
      <c r="W141" t="str">
        <f t="shared" si="106"/>
        <v>1-0,0035679081670999i</v>
      </c>
      <c r="X141" s="4">
        <f t="shared" si="121"/>
        <v>1.000006364964088</v>
      </c>
      <c r="Y141" s="4">
        <f t="shared" si="122"/>
        <v>-3.5678930274291192E-3</v>
      </c>
      <c r="Z141" t="str">
        <f t="shared" si="107"/>
        <v>0,99999988463874+0,00060332519971224i</v>
      </c>
      <c r="AA141" s="4">
        <f t="shared" si="123"/>
        <v>1.0000000666393927</v>
      </c>
      <c r="AB141" s="4">
        <f t="shared" si="124"/>
        <v>6.0332519610887549E-4</v>
      </c>
      <c r="AC141" s="47" t="str">
        <f t="shared" si="125"/>
        <v>0,500854703989361-4,63178675542942i</v>
      </c>
      <c r="AD141" s="20">
        <f t="shared" si="126"/>
        <v>13.365458633605318</v>
      </c>
      <c r="AE141" s="43">
        <f t="shared" si="127"/>
        <v>-83.828345406843027</v>
      </c>
      <c r="AF141" t="str">
        <f t="shared" si="108"/>
        <v>171,020291553806</v>
      </c>
      <c r="AG141" t="str">
        <f t="shared" si="109"/>
        <v>1+12,4689001208123i</v>
      </c>
      <c r="AH141">
        <f t="shared" si="128"/>
        <v>12.508935615103029</v>
      </c>
      <c r="AI141">
        <f t="shared" si="129"/>
        <v>1.4907680774676442</v>
      </c>
      <c r="AJ141" t="str">
        <f t="shared" si="110"/>
        <v>1+0,0320111386954758i</v>
      </c>
      <c r="AK141">
        <f t="shared" si="130"/>
        <v>1.0005122253129048</v>
      </c>
      <c r="AL141">
        <f t="shared" si="131"/>
        <v>3.2000211336471969E-2</v>
      </c>
      <c r="AM141" t="str">
        <f t="shared" si="111"/>
        <v>1-0,00121514730365795i</v>
      </c>
      <c r="AN141">
        <f t="shared" si="132"/>
        <v>1.0000007382912124</v>
      </c>
      <c r="AO141">
        <f t="shared" si="133"/>
        <v>-1.2151467055698754E-3</v>
      </c>
      <c r="AP141" s="41" t="str">
        <f t="shared" si="134"/>
        <v>1,51269983006216-13,5949636672977i</v>
      </c>
      <c r="AQ141">
        <f t="shared" si="135"/>
        <v>22.721000112498217</v>
      </c>
      <c r="AR141" s="43">
        <f t="shared" si="136"/>
        <v>-83.650864796339647</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45,8340720735115+21,6444784448673i</v>
      </c>
      <c r="BG141" s="20">
        <f t="shared" si="147"/>
        <v>34.098056231315816</v>
      </c>
      <c r="BH141" s="43">
        <f t="shared" si="148"/>
        <v>25.278346837736876</v>
      </c>
      <c r="BI141" s="41" t="str">
        <f t="shared" si="152"/>
        <v>134,377846718788+63,9678228070111i</v>
      </c>
      <c r="BJ141" s="20">
        <f t="shared" si="149"/>
        <v>43.453597710208705</v>
      </c>
      <c r="BK141" s="43">
        <f t="shared" si="153"/>
        <v>25.455827448240253</v>
      </c>
      <c r="BL141">
        <f t="shared" si="150"/>
        <v>34.098056231315816</v>
      </c>
      <c r="BM141" s="43">
        <f t="shared" si="151"/>
        <v>25.278346837736876</v>
      </c>
    </row>
    <row r="142" spans="14:65" x14ac:dyDescent="0.25">
      <c r="N142" s="9">
        <v>24</v>
      </c>
      <c r="O142" s="34">
        <f t="shared" si="154"/>
        <v>173.78008287493768</v>
      </c>
      <c r="P142" s="33" t="str">
        <f t="shared" si="103"/>
        <v>58,3492597405907</v>
      </c>
      <c r="Q142" s="4" t="str">
        <f t="shared" si="104"/>
        <v>1+12,7820428392444i</v>
      </c>
      <c r="R142" s="4">
        <f t="shared" si="117"/>
        <v>12.821100543411983</v>
      </c>
      <c r="S142" s="4">
        <f t="shared" si="118"/>
        <v>1.4927206039377674</v>
      </c>
      <c r="T142" s="4" t="str">
        <f t="shared" si="105"/>
        <v>1+0,0327567739020078i</v>
      </c>
      <c r="U142" s="4">
        <f t="shared" si="119"/>
        <v>1.0005363592775962</v>
      </c>
      <c r="V142" s="4">
        <f t="shared" si="120"/>
        <v>3.2745065364856156E-2</v>
      </c>
      <c r="W142" t="str">
        <f t="shared" si="106"/>
        <v>1-0,00365101542449462i</v>
      </c>
      <c r="X142" s="4">
        <f t="shared" si="121"/>
        <v>1.0000066649346042</v>
      </c>
      <c r="Y142" s="4">
        <f t="shared" si="122"/>
        <v>-3.6509992020509426E-3</v>
      </c>
      <c r="Z142" t="str">
        <f t="shared" si="107"/>
        <v>0,999999879201931+0,000617378448931924i</v>
      </c>
      <c r="AA142" s="4">
        <f t="shared" si="123"/>
        <v>1.0000000697800104</v>
      </c>
      <c r="AB142" s="4">
        <f t="shared" si="124"/>
        <v>6.1737844507084956E-4</v>
      </c>
      <c r="AC142" s="47" t="str">
        <f t="shared" si="125"/>
        <v>0,484269329869963-4,52768017964863i</v>
      </c>
      <c r="AD142" s="20">
        <f t="shared" si="126"/>
        <v>13.166915687247906</v>
      </c>
      <c r="AE142" s="43">
        <f t="shared" si="127"/>
        <v>-83.894996577115194</v>
      </c>
      <c r="AF142" t="str">
        <f t="shared" si="108"/>
        <v>171,020291553806</v>
      </c>
      <c r="AG142" t="str">
        <f t="shared" si="109"/>
        <v>1+12,7593381150759i</v>
      </c>
      <c r="AH142">
        <f t="shared" si="128"/>
        <v>12.79846510855222</v>
      </c>
      <c r="AI142">
        <f t="shared" si="129"/>
        <v>1.4925822367746684</v>
      </c>
      <c r="AJ142" t="str">
        <f t="shared" si="110"/>
        <v>1+0,0327567739020078i</v>
      </c>
      <c r="AK142">
        <f t="shared" si="130"/>
        <v>1.0005363592775962</v>
      </c>
      <c r="AL142">
        <f t="shared" si="131"/>
        <v>3.2745065364856156E-2</v>
      </c>
      <c r="AM142" t="str">
        <f t="shared" si="111"/>
        <v>1-0,00124345172042204i</v>
      </c>
      <c r="AN142">
        <f t="shared" si="132"/>
        <v>1.0000007730857916</v>
      </c>
      <c r="AO142">
        <f t="shared" si="133"/>
        <v>-1.2434510795591483E-3</v>
      </c>
      <c r="AP142" s="41" t="str">
        <f t="shared" si="134"/>
        <v>1,46392930444149-13,2893514246131i</v>
      </c>
      <c r="AQ142">
        <f t="shared" si="135"/>
        <v>22.522459297095185</v>
      </c>
      <c r="AR142" s="43">
        <f t="shared" si="136"/>
        <v>-83.713753196988122</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43,7670861379808+20,9902688359448i</v>
      </c>
      <c r="BG142" s="20">
        <f t="shared" si="147"/>
        <v>33.722027908343307</v>
      </c>
      <c r="BH142" s="43">
        <f t="shared" si="148"/>
        <v>25.621923152882562</v>
      </c>
      <c r="BI142" s="41" t="str">
        <f t="shared" si="152"/>
        <v>128,31081906453+62,036622181148i</v>
      </c>
      <c r="BJ142" s="20">
        <f t="shared" si="149"/>
        <v>43.077571518190574</v>
      </c>
      <c r="BK142" s="43">
        <f t="shared" si="153"/>
        <v>25.80316653300973</v>
      </c>
      <c r="BL142">
        <f t="shared" si="150"/>
        <v>33.722027908343307</v>
      </c>
      <c r="BM142" s="43">
        <f t="shared" si="151"/>
        <v>25.621923152882562</v>
      </c>
    </row>
    <row r="143" spans="14:65" x14ac:dyDescent="0.25">
      <c r="N143" s="9">
        <v>25</v>
      </c>
      <c r="O143" s="34">
        <f t="shared" si="154"/>
        <v>177.82794100389242</v>
      </c>
      <c r="P143" s="33" t="str">
        <f t="shared" si="103"/>
        <v>58,3492597405907</v>
      </c>
      <c r="Q143" s="4" t="str">
        <f t="shared" si="104"/>
        <v>1+13,0797748644312i</v>
      </c>
      <c r="R143" s="4">
        <f t="shared" si="117"/>
        <v>13.117946123696585</v>
      </c>
      <c r="S143" s="4">
        <f t="shared" si="118"/>
        <v>1.4944908540455961</v>
      </c>
      <c r="T143" s="4" t="str">
        <f t="shared" si="105"/>
        <v>1+0,0335197771836498i</v>
      </c>
      <c r="U143" s="4">
        <f t="shared" si="119"/>
        <v>1.0005616300170828</v>
      </c>
      <c r="V143" s="4">
        <f t="shared" si="120"/>
        <v>3.3507231640366474E-2</v>
      </c>
      <c r="W143" t="str">
        <f t="shared" si="106"/>
        <v>1-0,0037360584985943i</v>
      </c>
      <c r="X143" s="4">
        <f t="shared" si="121"/>
        <v>1.000006979042199</v>
      </c>
      <c r="Y143" s="4">
        <f t="shared" si="122"/>
        <v>-3.7360411159392736E-3</v>
      </c>
      <c r="Z143" t="str">
        <f t="shared" si="107"/>
        <v>0,999999873508894+0,000631759040377202i</v>
      </c>
      <c r="AA143" s="4">
        <f t="shared" si="123"/>
        <v>1.0000000730686418</v>
      </c>
      <c r="AB143" s="4">
        <f t="shared" si="124"/>
        <v>6.3175903623998581E-4</v>
      </c>
      <c r="AC143" s="47" t="str">
        <f t="shared" si="125"/>
        <v>0,468421538818627-4,42585808892577i</v>
      </c>
      <c r="AD143" s="20">
        <f t="shared" si="126"/>
        <v>12.968327026505946</v>
      </c>
      <c r="AE143" s="43">
        <f t="shared" si="127"/>
        <v>-83.958452016030833</v>
      </c>
      <c r="AF143" t="str">
        <f t="shared" si="108"/>
        <v>171,020291553806</v>
      </c>
      <c r="AG143" t="str">
        <f t="shared" si="109"/>
        <v>1+13,056541279298i</v>
      </c>
      <c r="AH143">
        <f t="shared" si="128"/>
        <v>13.094780264594462</v>
      </c>
      <c r="AI143">
        <f t="shared" si="129"/>
        <v>1.4943555994054023</v>
      </c>
      <c r="AJ143" t="str">
        <f t="shared" si="110"/>
        <v>1+0,0335197771836498i</v>
      </c>
      <c r="AK143">
        <f t="shared" si="130"/>
        <v>1.0005616300170828</v>
      </c>
      <c r="AL143">
        <f t="shared" si="131"/>
        <v>3.3507231640366474E-2</v>
      </c>
      <c r="AM143" t="str">
        <f t="shared" si="111"/>
        <v>1-0,00127241543174733i</v>
      </c>
      <c r="AN143">
        <f t="shared" si="132"/>
        <v>1.0000008095201878</v>
      </c>
      <c r="AO143">
        <f t="shared" si="133"/>
        <v>-1.2724147450503996E-3</v>
      </c>
      <c r="AP143" s="41" t="str">
        <f t="shared" si="134"/>
        <v>1,41732760869432-12,9904432205547i</v>
      </c>
      <c r="AQ143">
        <f t="shared" si="135"/>
        <v>22.323872464063346</v>
      </c>
      <c r="AR143" s="43">
        <f t="shared" si="136"/>
        <v>-83.773349976193288</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41,7920232768763+20,3616641090551i</v>
      </c>
      <c r="BG143" s="20">
        <f t="shared" si="147"/>
        <v>33.346890458277464</v>
      </c>
      <c r="BH143" s="43">
        <f t="shared" si="148"/>
        <v>25.975997923163213</v>
      </c>
      <c r="BI143" s="41" t="str">
        <f t="shared" si="152"/>
        <v>122,513592884427+60,1808776606583i</v>
      </c>
      <c r="BJ143" s="20">
        <f t="shared" si="149"/>
        <v>42.702435895834874</v>
      </c>
      <c r="BK143" s="43">
        <f t="shared" si="153"/>
        <v>26.16109996300067</v>
      </c>
      <c r="BL143">
        <f t="shared" si="150"/>
        <v>33.346890458277464</v>
      </c>
      <c r="BM143" s="43">
        <f t="shared" si="151"/>
        <v>25.975997923163213</v>
      </c>
    </row>
    <row r="144" spans="14:65" x14ac:dyDescent="0.25">
      <c r="N144" s="9">
        <v>26</v>
      </c>
      <c r="O144" s="34">
        <f t="shared" si="154"/>
        <v>181.9700858609983</v>
      </c>
      <c r="P144" s="33" t="str">
        <f t="shared" si="103"/>
        <v>58,3492597405907</v>
      </c>
      <c r="Q144" s="4" t="str">
        <f t="shared" si="104"/>
        <v>1+13,3844419593823i</v>
      </c>
      <c r="R144" s="4">
        <f t="shared" si="117"/>
        <v>13.421746777676647</v>
      </c>
      <c r="S144" s="4">
        <f t="shared" si="118"/>
        <v>1.4962212714894618</v>
      </c>
      <c r="T144" s="4" t="str">
        <f t="shared" si="105"/>
        <v>1+0,0343005530948409i</v>
      </c>
      <c r="U144" s="4">
        <f t="shared" si="119"/>
        <v>1.000588091045767</v>
      </c>
      <c r="V144" s="4">
        <f t="shared" si="120"/>
        <v>3.4287110729702287E-2</v>
      </c>
      <c r="W144" t="str">
        <f t="shared" si="106"/>
        <v>1-0,00382308248036247i</v>
      </c>
      <c r="X144" s="4">
        <f t="shared" si="121"/>
        <v>1.0000073079531226</v>
      </c>
      <c r="Y144" s="4">
        <f t="shared" si="122"/>
        <v>-3.8230638545193847E-3</v>
      </c>
      <c r="Z144" t="str">
        <f t="shared" si="107"/>
        <v>0,999999867547551+0,000646474598828i</v>
      </c>
      <c r="AA144" s="4">
        <f t="shared" si="123"/>
        <v>1.0000000765122603</v>
      </c>
      <c r="AB144" s="4">
        <f t="shared" si="124"/>
        <v>6.464745943948934E-4</v>
      </c>
      <c r="AC144" s="47" t="str">
        <f t="shared" si="125"/>
        <v>0,453278908756253-4,32627415926482i</v>
      </c>
      <c r="AD144" s="20">
        <f t="shared" si="126"/>
        <v>12.769695598627106</v>
      </c>
      <c r="AE144" s="43">
        <f t="shared" si="127"/>
        <v>-84.018743027028478</v>
      </c>
      <c r="AF144" t="str">
        <f t="shared" si="108"/>
        <v>171,020291553806</v>
      </c>
      <c r="AG144" t="str">
        <f t="shared" si="109"/>
        <v>1+13,3606671945299i</v>
      </c>
      <c r="AH144">
        <f t="shared" si="128"/>
        <v>13.398038210237626</v>
      </c>
      <c r="AI144">
        <f t="shared" si="129"/>
        <v>1.4960890609800752</v>
      </c>
      <c r="AJ144" t="str">
        <f t="shared" si="110"/>
        <v>1+0,0343005530948409i</v>
      </c>
      <c r="AK144">
        <f t="shared" si="130"/>
        <v>1.000588091045767</v>
      </c>
      <c r="AL144">
        <f t="shared" si="131"/>
        <v>3.4287110729702287E-2</v>
      </c>
      <c r="AM144" t="str">
        <f t="shared" si="111"/>
        <v>1-0,00130205379457692i</v>
      </c>
      <c r="AN144">
        <f t="shared" si="132"/>
        <v>1.0000008476716826</v>
      </c>
      <c r="AO144">
        <f t="shared" si="133"/>
        <v>-1.3020530587679359E-3</v>
      </c>
      <c r="AP144" s="41" t="str">
        <f t="shared" si="134"/>
        <v>1,3727994154595-12,6981031436304i</v>
      </c>
      <c r="AQ144">
        <f t="shared" si="135"/>
        <v>22.125242564209962</v>
      </c>
      <c r="AR144" s="43">
        <f t="shared" si="136"/>
        <v>-83.829684378308613</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39,9048428235714+19,7573758983625i</v>
      </c>
      <c r="BG144" s="20">
        <f t="shared" si="147"/>
        <v>32.972680424763688</v>
      </c>
      <c r="BH144" s="43">
        <f t="shared" si="148"/>
        <v>26.340574781370439</v>
      </c>
      <c r="BI144" s="41" t="str">
        <f t="shared" si="152"/>
        <v>116,974309505578+58,3967971610968i</v>
      </c>
      <c r="BJ144" s="20">
        <f t="shared" si="149"/>
        <v>42.328227390346562</v>
      </c>
      <c r="BK144" s="43">
        <f t="shared" si="153"/>
        <v>26.529633430090239</v>
      </c>
      <c r="BL144">
        <f t="shared" si="150"/>
        <v>32.972680424763688</v>
      </c>
      <c r="BM144" s="43">
        <f t="shared" si="151"/>
        <v>26.340574781370439</v>
      </c>
    </row>
    <row r="145" spans="14:65" x14ac:dyDescent="0.25">
      <c r="N145" s="9">
        <v>27</v>
      </c>
      <c r="O145" s="34">
        <f t="shared" si="154"/>
        <v>186.20871366628685</v>
      </c>
      <c r="P145" s="33" t="str">
        <f t="shared" si="103"/>
        <v>58,3492597405907</v>
      </c>
      <c r="Q145" s="4" t="str">
        <f t="shared" si="104"/>
        <v>1+13,6962056626244i</v>
      </c>
      <c r="R145" s="4">
        <f t="shared" si="117"/>
        <v>13.732663600077904</v>
      </c>
      <c r="S145" s="4">
        <f t="shared" si="118"/>
        <v>1.4979127322846786</v>
      </c>
      <c r="T145" s="4" t="str">
        <f t="shared" si="105"/>
        <v>1+0,0350995156133046i</v>
      </c>
      <c r="U145" s="4">
        <f t="shared" si="119"/>
        <v>1.0006157983943131</v>
      </c>
      <c r="V145" s="4">
        <f t="shared" si="120"/>
        <v>3.5085112338261004E-2</v>
      </c>
      <c r="W145" t="str">
        <f t="shared" si="106"/>
        <v>1-0,00391213351106624i</v>
      </c>
      <c r="X145" s="4">
        <f t="shared" si="121"/>
        <v>1.000007652365025</v>
      </c>
      <c r="Y145" s="4">
        <f t="shared" si="122"/>
        <v>-3.9121135531240457E-3</v>
      </c>
      <c r="Z145" t="str">
        <f t="shared" si="107"/>
        <v>0,99999986130526+0,000661532926668203i</v>
      </c>
      <c r="AA145" s="4">
        <f t="shared" si="123"/>
        <v>1.000000080118173</v>
      </c>
      <c r="AB145" s="4">
        <f t="shared" si="124"/>
        <v>6.6153292191804326E-4</v>
      </c>
      <c r="AC145" s="47" t="str">
        <f t="shared" si="125"/>
        <v>0,438810409522277-4,22888275148119i</v>
      </c>
      <c r="AD145" s="20">
        <f t="shared" si="126"/>
        <v>12.571024263914218</v>
      </c>
      <c r="AE145" s="43">
        <f t="shared" si="127"/>
        <v>-84.075899418101713</v>
      </c>
      <c r="AF145" t="str">
        <f t="shared" si="108"/>
        <v>171,020291553806</v>
      </c>
      <c r="AG145" t="str">
        <f t="shared" si="109"/>
        <v>1+13,6718771123578i</v>
      </c>
      <c r="AH145">
        <f t="shared" si="128"/>
        <v>13.70839975253906</v>
      </c>
      <c r="AI145">
        <f t="shared" si="129"/>
        <v>1.4977834989087706</v>
      </c>
      <c r="AJ145" t="str">
        <f t="shared" si="110"/>
        <v>1+0,0350995156133046i</v>
      </c>
      <c r="AK145">
        <f t="shared" si="130"/>
        <v>1.0006157983943131</v>
      </c>
      <c r="AL145">
        <f t="shared" si="131"/>
        <v>3.5085112338261004E-2</v>
      </c>
      <c r="AM145" t="str">
        <f t="shared" si="111"/>
        <v>1-0,00133238252356312i</v>
      </c>
      <c r="AN145">
        <f t="shared" si="132"/>
        <v>1.0000008876212005</v>
      </c>
      <c r="AO145">
        <f t="shared" si="133"/>
        <v>-1.3323817351296263E-3</v>
      </c>
      <c r="AP145" s="41" t="str">
        <f t="shared" si="134"/>
        <v>1,33025348919181-12,4121972865719i</v>
      </c>
      <c r="AQ145">
        <f t="shared" si="135"/>
        <v>21.92657246078932</v>
      </c>
      <c r="AR145" s="43">
        <f t="shared" si="136"/>
        <v>-83.882784101208429</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38,1016775827045+19,1761912802404i</v>
      </c>
      <c r="BG145" s="20">
        <f t="shared" si="147"/>
        <v>32.599435020365846</v>
      </c>
      <c r="BH145" s="43">
        <f t="shared" si="148"/>
        <v>26.715652690545458</v>
      </c>
      <c r="BI145" s="41" t="str">
        <f t="shared" si="152"/>
        <v>111,681619275203+56,6808104929416i</v>
      </c>
      <c r="BJ145" s="20">
        <f t="shared" si="149"/>
        <v>41.954983217240944</v>
      </c>
      <c r="BK145" s="43">
        <f t="shared" si="153"/>
        <v>26.908768007438741</v>
      </c>
      <c r="BL145">
        <f t="shared" si="150"/>
        <v>32.599435020365846</v>
      </c>
      <c r="BM145" s="43">
        <f t="shared" si="151"/>
        <v>26.715652690545458</v>
      </c>
    </row>
    <row r="146" spans="14:65" x14ac:dyDescent="0.25">
      <c r="N146" s="9">
        <v>28</v>
      </c>
      <c r="O146" s="34">
        <f t="shared" si="154"/>
        <v>190.54607179632498</v>
      </c>
      <c r="P146" s="33" t="str">
        <f t="shared" si="103"/>
        <v>58,3492597405907</v>
      </c>
      <c r="Q146" s="4" t="str">
        <f t="shared" si="104"/>
        <v>1+14,0152312753996i</v>
      </c>
      <c r="R146" s="4">
        <f t="shared" si="117"/>
        <v>14.050861457680774</v>
      </c>
      <c r="S146" s="4">
        <f t="shared" si="118"/>
        <v>1.4995660945297704</v>
      </c>
      <c r="T146" s="4" t="str">
        <f t="shared" si="105"/>
        <v>1+0,0359170883595438i</v>
      </c>
      <c r="U146" s="4">
        <f t="shared" si="119"/>
        <v>1.0006448107276764</v>
      </c>
      <c r="V146" s="4">
        <f t="shared" si="120"/>
        <v>3.5901655509354438E-2</v>
      </c>
      <c r="W146" t="str">
        <f t="shared" si="106"/>
        <v>1-0,00400325880674081i</v>
      </c>
      <c r="X146" s="4">
        <f t="shared" si="121"/>
        <v>1.0000080130084328</v>
      </c>
      <c r="Y146" s="4">
        <f t="shared" si="122"/>
        <v>-4.0032374214297121E-3</v>
      </c>
      <c r="Z146" t="str">
        <f t="shared" si="107"/>
        <v>0,999999854768778+0,000676942008022556i</v>
      </c>
      <c r="AA146" s="4">
        <f t="shared" si="123"/>
        <v>1.0000000838940262</v>
      </c>
      <c r="AB146" s="4">
        <f t="shared" si="124"/>
        <v>6.7694200293266814E-4</v>
      </c>
      <c r="AC146" s="47" t="str">
        <f t="shared" si="125"/>
        <v>0,424986346041569-4,13363891947029i</v>
      </c>
      <c r="AD146" s="20">
        <f t="shared" si="126"/>
        <v>12.37231580143807</v>
      </c>
      <c r="AE146" s="43">
        <f t="shared" si="127"/>
        <v>-84.129949507633029</v>
      </c>
      <c r="AF146" t="str">
        <f t="shared" si="108"/>
        <v>171,020291553806</v>
      </c>
      <c r="AG146" t="str">
        <f t="shared" si="109"/>
        <v>1+13,9903360403995i</v>
      </c>
      <c r="AH146">
        <f t="shared" si="128"/>
        <v>14.026029463939578</v>
      </c>
      <c r="AI146">
        <f t="shared" si="129"/>
        <v>1.499439772663631</v>
      </c>
      <c r="AJ146" t="str">
        <f t="shared" si="110"/>
        <v>1+0,0359170883595438i</v>
      </c>
      <c r="AK146">
        <f t="shared" si="130"/>
        <v>1.0006448107276764</v>
      </c>
      <c r="AL146">
        <f t="shared" si="131"/>
        <v>3.5901655509354438E-2</v>
      </c>
      <c r="AM146" t="str">
        <f t="shared" si="111"/>
        <v>1-0,0013634176993995i</v>
      </c>
      <c r="AN146">
        <f t="shared" si="132"/>
        <v>1.0000009294534795</v>
      </c>
      <c r="AO146">
        <f t="shared" si="133"/>
        <v>-1.3634168545778331E-3</v>
      </c>
      <c r="AP146" s="41" t="str">
        <f t="shared" si="134"/>
        <v>1,28960251915369-12,1325937709537i</v>
      </c>
      <c r="AQ146">
        <f t="shared" si="135"/>
        <v>21.72786493521933</v>
      </c>
      <c r="AR146" s="43">
        <f t="shared" si="136"/>
        <v>-83.932675300947352</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36,3788267472413+18,6169680839402i</v>
      </c>
      <c r="BG146" s="20">
        <f t="shared" si="147"/>
        <v>32.227192111325365</v>
      </c>
      <c r="BH146" s="43">
        <f t="shared" si="148"/>
        <v>27.101225552330465</v>
      </c>
      <c r="BI146" s="41" t="str">
        <f t="shared" si="152"/>
        <v>106,624660784899+55,029555573908i</v>
      </c>
      <c r="BJ146" s="20">
        <f t="shared" si="149"/>
        <v>41.582741245106618</v>
      </c>
      <c r="BK146" s="43">
        <f t="shared" si="153"/>
        <v>27.298499759016252</v>
      </c>
      <c r="BL146">
        <f t="shared" si="150"/>
        <v>32.227192111325365</v>
      </c>
      <c r="BM146" s="43">
        <f t="shared" si="151"/>
        <v>27.101225552330465</v>
      </c>
    </row>
    <row r="147" spans="14:65" x14ac:dyDescent="0.25">
      <c r="N147" s="9">
        <v>29</v>
      </c>
      <c r="O147" s="34">
        <f t="shared" si="154"/>
        <v>194.98445997580458</v>
      </c>
      <c r="P147" s="33" t="str">
        <f t="shared" ref="P147:P210" si="155">COMPLEX(Adc,0)</f>
        <v>58,3492597405907</v>
      </c>
      <c r="Q147" s="4" t="str">
        <f t="shared" ref="Q147:Q210" si="156">IMSUM(COMPLEX(1,0),IMDIV(COMPLEX(0,2*PI()*O147),COMPLEX(wp_lf,0)))</f>
        <v>1+14,3416879493104i</v>
      </c>
      <c r="R147" s="4">
        <f t="shared" si="117"/>
        <v>14.376509076802863</v>
      </c>
      <c r="S147" s="4">
        <f t="shared" si="118"/>
        <v>1.5011821986818688</v>
      </c>
      <c r="T147" s="4" t="str">
        <f t="shared" ref="T147:T210" si="157">IMSUM(COMPLEX(1,0),IMDIV(COMPLEX(0,2*PI()*O147),COMPLEX(wz_esr,0)))</f>
        <v>1+0,0367537048214496i</v>
      </c>
      <c r="U147" s="4">
        <f t="shared" si="119"/>
        <v>1.0006751894686419</v>
      </c>
      <c r="V147" s="4">
        <f t="shared" si="120"/>
        <v>3.6737168827097745E-2</v>
      </c>
      <c r="W147" t="str">
        <f t="shared" ref="W147:W210" si="158">IMSUB(COMPLEX(1,0),IMDIV(COMPLEX(0,2*PI()*O147),COMPLEX(wz_rhp,0)))</f>
        <v>1-0,00409650668322406i</v>
      </c>
      <c r="X147" s="4">
        <f t="shared" si="121"/>
        <v>1.0000083906483015</v>
      </c>
      <c r="Y147" s="4">
        <f t="shared" si="122"/>
        <v>-4.096483768460754E-3</v>
      </c>
      <c r="Z147" t="str">
        <f t="shared" ref="Z147:Z210" si="159">IMSUM(COMPLEX(1,0),IMDIV(COMPLEX(0,2*PI()*O147),COMPLEX(Q*(wsl/2),0)),IMDIV(IMPOWER(COMPLEX(0,2*PI()*O147),2),IMPOWER(COMPLEX(wsl/2,0),2)))</f>
        <v>0,999999847924241+0,00069271001298994i</v>
      </c>
      <c r="AA147" s="4">
        <f t="shared" si="123"/>
        <v>1.0000000878478297</v>
      </c>
      <c r="AB147" s="4">
        <f t="shared" si="124"/>
        <v>6.9271000753602706E-4</v>
      </c>
      <c r="AC147" s="47" t="str">
        <f t="shared" si="125"/>
        <v>0,411778303551527-4,0404984167863i</v>
      </c>
      <c r="AD147" s="20">
        <f t="shared" si="126"/>
        <v>12.173572914604691</v>
      </c>
      <c r="AE147" s="43">
        <f t="shared" si="127"/>
        <v>-84.180920130223157</v>
      </c>
      <c r="AF147" t="str">
        <f t="shared" ref="AF147:AF210" si="160">COMPLEX($B$72,0)</f>
        <v>171,020291553806</v>
      </c>
      <c r="AG147" t="str">
        <f t="shared" ref="AG147:AG210" si="161">IMSUM(COMPLEX(1,0),IMDIV(COMPLEX(0,2*PI()*O147),COMPLEX(wp_lf_DCM,0)))</f>
        <v>1+14,3162128297936i</v>
      </c>
      <c r="AH147">
        <f t="shared" si="128"/>
        <v>14.351095769590099</v>
      </c>
      <c r="AI147">
        <f t="shared" si="129"/>
        <v>1.5010587240540518</v>
      </c>
      <c r="AJ147" t="str">
        <f t="shared" ref="AJ147:AJ210" si="162">IMSUM(COMPLEX(1,0),IMDIV(COMPLEX(0,2*PI()*O147),COMPLEX(wz1_dcm,0)))</f>
        <v>1+0,0367537048214496i</v>
      </c>
      <c r="AK147">
        <f t="shared" si="130"/>
        <v>1.0006751894686419</v>
      </c>
      <c r="AL147">
        <f t="shared" si="131"/>
        <v>3.6737168827097745E-2</v>
      </c>
      <c r="AM147" t="str">
        <f t="shared" ref="AM147:AM210" si="163">IMSUB(COMPLEX(1,0),IMDIV(COMPLEX(0,2*PI()*O147),COMPLEX(wz2_dcm,0)))</f>
        <v>1-0,00139517577734705i</v>
      </c>
      <c r="AN147">
        <f t="shared" si="132"/>
        <v>1.0000009732572512</v>
      </c>
      <c r="AO147">
        <f t="shared" si="133"/>
        <v>-1.3951748721043721E-3</v>
      </c>
      <c r="AP147" s="41" t="str">
        <f t="shared" si="134"/>
        <v>1,25076295845521-11,8591627668309i</v>
      </c>
      <c r="AQ147">
        <f t="shared" si="135"/>
        <v>21.529122692652077</v>
      </c>
      <c r="AR147" s="43">
        <f t="shared" si="136"/>
        <v>-83.97938259639163</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34,732749072297+18,0786304960796i</v>
      </c>
      <c r="BG147" s="20">
        <f t="shared" si="147"/>
        <v>31.855990198358736</v>
      </c>
      <c r="BH147" s="43">
        <f t="shared" si="148"/>
        <v>27.497281810381121</v>
      </c>
      <c r="BI147" s="41" t="str">
        <f t="shared" si="152"/>
        <v>101,793040847307+53,4398655049181i</v>
      </c>
      <c r="BJ147" s="20">
        <f t="shared" si="149"/>
        <v>41.211539976406122</v>
      </c>
      <c r="BK147" s="43">
        <f t="shared" si="153"/>
        <v>27.698819344212666</v>
      </c>
      <c r="BL147">
        <f t="shared" si="150"/>
        <v>31.855990198358736</v>
      </c>
      <c r="BM147" s="43">
        <f t="shared" si="151"/>
        <v>27.497281810381121</v>
      </c>
    </row>
    <row r="148" spans="14:65" x14ac:dyDescent="0.25">
      <c r="N148" s="9">
        <v>30</v>
      </c>
      <c r="O148" s="34">
        <f t="shared" si="154"/>
        <v>199.52623149688802</v>
      </c>
      <c r="P148" s="33" t="str">
        <f t="shared" si="155"/>
        <v>58,3492597405907</v>
      </c>
      <c r="Q148" s="4" t="str">
        <f t="shared" si="156"/>
        <v>1+14,6757487760067i</v>
      </c>
      <c r="R148" s="4">
        <f t="shared" ref="R148:R211" si="168">IMABS(Q148)</f>
        <v>14.709779132823924</v>
      </c>
      <c r="S148" s="4">
        <f t="shared" ref="S148:S211" si="169">IMARGUMENT(Q148)</f>
        <v>1.5027618678343986</v>
      </c>
      <c r="T148" s="4" t="str">
        <f t="shared" si="157"/>
        <v>1+0,0376098085841448i</v>
      </c>
      <c r="U148" s="4">
        <f t="shared" ref="U148:U211" si="170">IMABS(T148)</f>
        <v>1.0007069989271267</v>
      </c>
      <c r="V148" s="4">
        <f t="shared" ref="V148:V211" si="171">IMARGUMENT(T148)</f>
        <v>3.7592090622989884E-2</v>
      </c>
      <c r="W148" t="str">
        <f t="shared" si="158"/>
        <v>1-0,00419192658177447i</v>
      </c>
      <c r="X148" s="4">
        <f t="shared" ref="X148:X211" si="172">IMABS(W148)</f>
        <v>1.0000087860856359</v>
      </c>
      <c r="Y148" s="4">
        <f t="shared" ref="Y148:Y211" si="173">IMARGUMENT(W148)</f>
        <v>-4.1919020281748634E-3</v>
      </c>
      <c r="Z148" t="str">
        <f t="shared" si="159"/>
        <v>0,999999840757132+0,000708845301975316i</v>
      </c>
      <c r="AA148" s="4">
        <f t="shared" ref="AA148:AA211" si="174">IMABS(Z148)</f>
        <v>1.0000000919879715</v>
      </c>
      <c r="AB148" s="4">
        <f t="shared" ref="AB148:AB211" si="175">IMARGUMENT(Z148)</f>
        <v>7.0884529613134237E-4</v>
      </c>
      <c r="AC148" s="47" t="str">
        <f t="shared" ref="AC148:AC211" si="176">(IMDIV(IMPRODUCT(P148,T148,W148),IMPRODUCT(Q148,Z148)))</f>
        <v>0,399159094838718-3,94941770166096i</v>
      </c>
      <c r="AD148" s="20">
        <f t="shared" ref="AD148:AD211" si="177">20*LOG(IMABS(AC148))</f>
        <v>11.974798236587802</v>
      </c>
      <c r="AE148" s="43">
        <f t="shared" ref="AE148:AE211" si="178">(180/PI())*IMARGUMENT(AC148)</f>
        <v>-84.228836642479578</v>
      </c>
      <c r="AF148" t="str">
        <f t="shared" si="160"/>
        <v>171,020291553806</v>
      </c>
      <c r="AG148" t="str">
        <f t="shared" si="161"/>
        <v>1+14,6496802647276i</v>
      </c>
      <c r="AH148">
        <f t="shared" ref="AH148:AH211" si="179">IMABS(AG148)</f>
        <v>14.683771036717689</v>
      </c>
      <c r="AI148">
        <f t="shared" ref="AI148:AI211" si="180">IMARGUMENT(AG148)</f>
        <v>1.5026411775042148</v>
      </c>
      <c r="AJ148" t="str">
        <f t="shared" si="162"/>
        <v>1+0,0376098085841448i</v>
      </c>
      <c r="AK148">
        <f t="shared" ref="AK148:AK211" si="181">IMABS(AJ148)</f>
        <v>1.0007069989271267</v>
      </c>
      <c r="AL148">
        <f t="shared" ref="AL148:AL211" si="182">IMARGUMENT(AJ148)</f>
        <v>3.7592090622989884E-2</v>
      </c>
      <c r="AM148" t="str">
        <f t="shared" si="163"/>
        <v>1-0,00142767359595909i</v>
      </c>
      <c r="AN148">
        <f t="shared" ref="AN148:AN211" si="183">IMABS(AM148)</f>
        <v>1.0000010191254289</v>
      </c>
      <c r="AO148">
        <f t="shared" ref="AO148:AO211" si="184">IMARGUMENT(AM148)</f>
        <v>-1.427672625974138E-3</v>
      </c>
      <c r="AP148" s="41" t="str">
        <f t="shared" ref="AP148:AP211" si="185">(IMDIV(IMPRODUCT(AF148,AJ148,AM148),IMPRODUCT(AG148)))</f>
        <v>1,21365486899419-11,5917765077761i</v>
      </c>
      <c r="AQ148">
        <f t="shared" ref="AQ148:AQ211" si="186">20*LOG(IMABS(AP148))</f>
        <v>21.330348367407606</v>
      </c>
      <c r="AR148" s="43">
        <f t="shared" ref="AR148:AR211" si="187">(180/PI())*IMARGUMENT(AP148)</f>
        <v>-84.022929073783928</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33,1600562994037+17,5601649409762i</v>
      </c>
      <c r="BG148" s="20">
        <f t="shared" ref="BG148:BG211" si="198">20*LOG(IMABS(BF148))</f>
        <v>31.485868393310582</v>
      </c>
      <c r="BH148" s="43">
        <f t="shared" ref="BH148:BH211" si="199">(180/PI())*IMARGUMENT(BF148)</f>
        <v>27.903804050367601</v>
      </c>
      <c r="BI148" s="41" t="str">
        <f t="shared" si="152"/>
        <v>97,1768152067434+51,9087564569133i</v>
      </c>
      <c r="BJ148" s="20">
        <f t="shared" ref="BJ148:BJ211" si="200">20*LOG(IMABS(BI148))</f>
        <v>40.841418524130376</v>
      </c>
      <c r="BK148" s="43">
        <f t="shared" si="153"/>
        <v>28.109711619063276</v>
      </c>
      <c r="BL148">
        <f t="shared" ref="BL148:BL211" si="201">IF($B$31=0,BJ148,BG148)</f>
        <v>31.485868393310582</v>
      </c>
      <c r="BM148" s="43">
        <f t="shared" ref="BM148:BM211" si="202">IF($B$31=0,BK148,BH148)</f>
        <v>27.903804050367601</v>
      </c>
    </row>
    <row r="149" spans="14:65" x14ac:dyDescent="0.25">
      <c r="N149" s="9">
        <v>31</v>
      </c>
      <c r="O149" s="34">
        <f t="shared" si="154"/>
        <v>204.17379446695315</v>
      </c>
      <c r="P149" s="33" t="str">
        <f t="shared" si="155"/>
        <v>58,3492597405907</v>
      </c>
      <c r="Q149" s="4" t="str">
        <f t="shared" si="156"/>
        <v>1+15,0175908789605i</v>
      </c>
      <c r="R149" s="4">
        <f t="shared" si="168"/>
        <v>15.050848341799128</v>
      </c>
      <c r="S149" s="4">
        <f t="shared" si="169"/>
        <v>1.5043059079964523</v>
      </c>
      <c r="T149" s="4" t="str">
        <f t="shared" si="157"/>
        <v>1+0,0384858535651758i</v>
      </c>
      <c r="U149" s="4">
        <f t="shared" si="170"/>
        <v>1.0007403064355109</v>
      </c>
      <c r="V149" s="4">
        <f t="shared" si="171"/>
        <v>3.8466869186190203E-2</v>
      </c>
      <c r="W149" t="str">
        <f t="shared" si="158"/>
        <v>1-0,00428956909528521i</v>
      </c>
      <c r="X149" s="4">
        <f t="shared" si="172"/>
        <v>1.0000092001591903</v>
      </c>
      <c r="Y149" s="4">
        <f t="shared" si="173"/>
        <v>-4.2895427856422912E-3</v>
      </c>
      <c r="Z149" t="str">
        <f t="shared" si="159"/>
        <v>0,999999833252247+0,000725356430122474i</v>
      </c>
      <c r="AA149" s="4">
        <f t="shared" si="174"/>
        <v>1.0000000963232316</v>
      </c>
      <c r="AB149" s="4">
        <f t="shared" si="175"/>
        <v>7.2535642386054315E-4</v>
      </c>
      <c r="AC149" s="47" t="str">
        <f t="shared" si="176"/>
        <v>0,387102709433254-3,86035394058373i</v>
      </c>
      <c r="AD149" s="20">
        <f t="shared" si="177"/>
        <v>11.775994335636186</v>
      </c>
      <c r="AE149" s="43">
        <f t="shared" si="178"/>
        <v>-84.273722928729299</v>
      </c>
      <c r="AF149" t="str">
        <f t="shared" si="160"/>
        <v>171,020291553806</v>
      </c>
      <c r="AG149" t="str">
        <f t="shared" si="161"/>
        <v>1+14,9909151540494i</v>
      </c>
      <c r="AH149">
        <f t="shared" si="179"/>
        <v>15.024231666075574</v>
      </c>
      <c r="AI149">
        <f t="shared" si="180"/>
        <v>1.5041879403323499</v>
      </c>
      <c r="AJ149" t="str">
        <f t="shared" si="162"/>
        <v>1+0,0384858535651758i</v>
      </c>
      <c r="AK149">
        <f t="shared" si="181"/>
        <v>1.0007403064355109</v>
      </c>
      <c r="AL149">
        <f t="shared" si="182"/>
        <v>3.8466869186190203E-2</v>
      </c>
      <c r="AM149" t="str">
        <f t="shared" si="163"/>
        <v>1-0,0014609283860092i</v>
      </c>
      <c r="AN149">
        <f t="shared" si="183"/>
        <v>1.0000010671553052</v>
      </c>
      <c r="AO149">
        <f t="shared" si="184"/>
        <v>-1.4609273466516582E-3</v>
      </c>
      <c r="AP149" s="41" t="str">
        <f t="shared" si="185"/>
        <v>1,17820177214481-11,3303093016746i</v>
      </c>
      <c r="AQ149">
        <f t="shared" si="186"/>
        <v>21.131544528282014</v>
      </c>
      <c r="AR149" s="43">
        <f t="shared" si="187"/>
        <v>-84.063336291207619</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31,6575068247626+17,0606162198883i</v>
      </c>
      <c r="BG149" s="20">
        <f t="shared" si="198"/>
        <v>31.116866391489737</v>
      </c>
      <c r="BH149" s="43">
        <f t="shared" si="199"/>
        <v>28.320768598249654</v>
      </c>
      <c r="BI149" s="41" t="str">
        <f t="shared" si="152"/>
        <v>92,7664699649502+50,433416318736i</v>
      </c>
      <c r="BJ149" s="20">
        <f t="shared" si="200"/>
        <v>40.472416584135559</v>
      </c>
      <c r="BK149" s="43">
        <f t="shared" si="153"/>
        <v>28.531155235771404</v>
      </c>
      <c r="BL149">
        <f t="shared" si="201"/>
        <v>31.116866391489737</v>
      </c>
      <c r="BM149" s="43">
        <f t="shared" si="202"/>
        <v>28.320768598249654</v>
      </c>
    </row>
    <row r="150" spans="14:65" x14ac:dyDescent="0.25">
      <c r="N150" s="9">
        <v>32</v>
      </c>
      <c r="O150" s="34">
        <f t="shared" si="154"/>
        <v>208.92961308540396</v>
      </c>
      <c r="P150" s="33" t="str">
        <f t="shared" si="155"/>
        <v>58,3492597405907</v>
      </c>
      <c r="Q150" s="4" t="str">
        <f t="shared" si="156"/>
        <v>1+15,3673955073797i</v>
      </c>
      <c r="R150" s="4">
        <f t="shared" si="168"/>
        <v>15.399897554212291</v>
      </c>
      <c r="S150" s="4">
        <f t="shared" si="169"/>
        <v>1.5058151083733198</v>
      </c>
      <c r="T150" s="4" t="str">
        <f t="shared" si="157"/>
        <v>1+0,0393823042551879i</v>
      </c>
      <c r="U150" s="4">
        <f t="shared" si="170"/>
        <v>1.0007751824902775</v>
      </c>
      <c r="V150" s="4">
        <f t="shared" si="171"/>
        <v>3.936196297750922E-2</v>
      </c>
      <c r="W150" t="str">
        <f t="shared" si="158"/>
        <v>1-0,00438948599510948i</v>
      </c>
      <c r="X150" s="4">
        <f t="shared" si="172"/>
        <v>1.0000096337472462</v>
      </c>
      <c r="Y150" s="4">
        <f t="shared" si="173"/>
        <v>-4.389457803833847E-3</v>
      </c>
      <c r="Z150" t="str">
        <f t="shared" si="159"/>
        <v>0,999999825393667+0,000742252151850116i</v>
      </c>
      <c r="AA150" s="4">
        <f t="shared" si="174"/>
        <v>1.0000001008628057</v>
      </c>
      <c r="AB150" s="4">
        <f t="shared" si="175"/>
        <v>7.4225214514033638E-4</v>
      </c>
      <c r="AC150" s="47" t="str">
        <f t="shared" si="176"/>
        <v>0,37558426470802-3,77326501055602i</v>
      </c>
      <c r="AD150" s="20">
        <f t="shared" si="177"/>
        <v>11.577163720263266</v>
      </c>
      <c r="AE150" s="43">
        <f t="shared" si="178"/>
        <v>-84.315601406625916</v>
      </c>
      <c r="AF150" t="str">
        <f t="shared" si="160"/>
        <v>171,020291553806</v>
      </c>
      <c r="AG150" t="str">
        <f t="shared" si="161"/>
        <v>1+15,3400984250142i</v>
      </c>
      <c r="AH150">
        <f t="shared" si="179"/>
        <v>15.372658185529371</v>
      </c>
      <c r="AI150">
        <f t="shared" si="180"/>
        <v>1.5056998030311954</v>
      </c>
      <c r="AJ150" t="str">
        <f t="shared" si="162"/>
        <v>1+0,0393823042551879i</v>
      </c>
      <c r="AK150">
        <f t="shared" si="181"/>
        <v>1.0007751824902775</v>
      </c>
      <c r="AL150">
        <f t="shared" si="182"/>
        <v>3.936196297750922E-2</v>
      </c>
      <c r="AM150" t="str">
        <f t="shared" si="163"/>
        <v>1-0,00149495777962725i</v>
      </c>
      <c r="AN150">
        <f t="shared" si="183"/>
        <v>1.0000011174487571</v>
      </c>
      <c r="AO150">
        <f t="shared" si="184"/>
        <v>-1.494956665935646E-3</v>
      </c>
      <c r="AP150" s="41" t="str">
        <f t="shared" si="185"/>
        <v>1,14433050503995-11,0746375376086i</v>
      </c>
      <c r="AQ150">
        <f t="shared" si="186"/>
        <v>20.932713683736203</v>
      </c>
      <c r="AR150" s="43">
        <f t="shared" si="187"/>
        <v>-84.100624282918446</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30,2219996048958+16,5790838932068i</v>
      </c>
      <c r="BG150" s="20">
        <f t="shared" si="198"/>
        <v>30.74902443952384</v>
      </c>
      <c r="BH150" s="43">
        <f t="shared" si="199"/>
        <v>28.748145118684572</v>
      </c>
      <c r="BI150" s="41" t="str">
        <f t="shared" si="152"/>
        <v>88,5529037027019+49,0111940591916i</v>
      </c>
      <c r="BJ150" s="20">
        <f t="shared" si="200"/>
        <v>40.104574402996775</v>
      </c>
      <c r="BK150" s="43">
        <f t="shared" si="153"/>
        <v>28.96312224239211</v>
      </c>
      <c r="BL150">
        <f t="shared" si="201"/>
        <v>30.74902443952384</v>
      </c>
      <c r="BM150" s="43">
        <f t="shared" si="202"/>
        <v>28.748145118684572</v>
      </c>
    </row>
    <row r="151" spans="14:65" x14ac:dyDescent="0.25">
      <c r="N151" s="9">
        <v>33</v>
      </c>
      <c r="O151" s="34">
        <f t="shared" si="154"/>
        <v>213.79620895022339</v>
      </c>
      <c r="P151" s="33" t="str">
        <f t="shared" si="155"/>
        <v>58,3492597405907</v>
      </c>
      <c r="Q151" s="4" t="str">
        <f t="shared" si="156"/>
        <v>1+15,7253481323084i</v>
      </c>
      <c r="R151" s="4">
        <f t="shared" si="168"/>
        <v>15.757111850916566</v>
      </c>
      <c r="S151" s="4">
        <f t="shared" si="169"/>
        <v>1.5072902416476577</v>
      </c>
      <c r="T151" s="4" t="str">
        <f t="shared" si="157"/>
        <v>1+0,0402996359642022i</v>
      </c>
      <c r="U151" s="4">
        <f t="shared" si="170"/>
        <v>1.0008117009002477</v>
      </c>
      <c r="V151" s="4">
        <f t="shared" si="171"/>
        <v>4.0277840847107116E-2</v>
      </c>
      <c r="W151" t="str">
        <f t="shared" si="158"/>
        <v>1-0,00449173025851003i</v>
      </c>
      <c r="X151" s="4">
        <f t="shared" si="172"/>
        <v>1.000010087769476</v>
      </c>
      <c r="Y151" s="4">
        <f t="shared" si="173"/>
        <v>-4.4917000510304077E-3</v>
      </c>
      <c r="Z151" t="str">
        <f t="shared" si="159"/>
        <v>0,999999817164724+0,000759541425493532i</v>
      </c>
      <c r="AA151" s="4">
        <f t="shared" si="174"/>
        <v>1.0000001056163235</v>
      </c>
      <c r="AB151" s="4">
        <f t="shared" si="175"/>
        <v>7.595414183038735E-4</v>
      </c>
      <c r="AC151" s="47" t="str">
        <f t="shared" si="176"/>
        <v>0,364579958829479-3,68810950012633i</v>
      </c>
      <c r="AD151" s="20">
        <f t="shared" si="177"/>
        <v>11.378308844328835</v>
      </c>
      <c r="AE151" s="43">
        <f t="shared" si="178"/>
        <v>-84.354493032622827</v>
      </c>
      <c r="AF151" t="str">
        <f t="shared" si="160"/>
        <v>171,020291553806</v>
      </c>
      <c r="AG151" t="str">
        <f t="shared" si="161"/>
        <v>1+15,697415219214i</v>
      </c>
      <c r="AH151">
        <f t="shared" si="179"/>
        <v>15.729235345826933</v>
      </c>
      <c r="AI151">
        <f t="shared" si="180"/>
        <v>1.5071775395491336</v>
      </c>
      <c r="AJ151" t="str">
        <f t="shared" si="162"/>
        <v>1+0,0402996359642022i</v>
      </c>
      <c r="AK151">
        <f t="shared" si="181"/>
        <v>1.0008117009002477</v>
      </c>
      <c r="AL151">
        <f t="shared" si="182"/>
        <v>4.0277840847107116E-2</v>
      </c>
      <c r="AM151" t="str">
        <f t="shared" si="163"/>
        <v>1-0,00152977981964816i</v>
      </c>
      <c r="AN151">
        <f t="shared" si="183"/>
        <v>1.0000011701124636</v>
      </c>
      <c r="AO151">
        <f t="shared" si="184"/>
        <v>-1.5297786263061817E-3</v>
      </c>
      <c r="AP151" s="41" t="str">
        <f t="shared" si="185"/>
        <v>1,11197108229145-10,8246396891469i</v>
      </c>
      <c r="AQ151">
        <f t="shared" si="186"/>
        <v>20.733858286976709</v>
      </c>
      <c r="AR151" s="43">
        <f t="shared" si="187"/>
        <v>-84.134811563514845</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28,8505682930554+16,1147188905747i</v>
      </c>
      <c r="BG151" s="20">
        <f t="shared" si="198"/>
        <v>30.382383298585538</v>
      </c>
      <c r="BH151" s="43">
        <f t="shared" si="199"/>
        <v>29.1858962155823</v>
      </c>
      <c r="BI151" s="41" t="str">
        <f t="shared" si="152"/>
        <v>84,5274102778787+47,6395897591497i</v>
      </c>
      <c r="BJ151" s="20">
        <f t="shared" si="200"/>
        <v>39.737932741233422</v>
      </c>
      <c r="BK151" s="43">
        <f t="shared" si="153"/>
        <v>29.405577684690233</v>
      </c>
      <c r="BL151">
        <f t="shared" si="201"/>
        <v>30.382383298585538</v>
      </c>
      <c r="BM151" s="43">
        <f t="shared" si="202"/>
        <v>29.1858962155823</v>
      </c>
    </row>
    <row r="152" spans="14:65" x14ac:dyDescent="0.25">
      <c r="N152" s="9">
        <v>34</v>
      </c>
      <c r="O152" s="34">
        <f t="shared" si="154"/>
        <v>218.77616239495524</v>
      </c>
      <c r="P152" s="33" t="str">
        <f t="shared" si="155"/>
        <v>58,3492597405907</v>
      </c>
      <c r="Q152" s="4" t="str">
        <f t="shared" si="156"/>
        <v>1+16,0916385449664i</v>
      </c>
      <c r="R152" s="4">
        <f t="shared" si="168"/>
        <v>16.122680641315462</v>
      </c>
      <c r="S152" s="4">
        <f t="shared" si="169"/>
        <v>1.5087320642608464</v>
      </c>
      <c r="T152" s="4" t="str">
        <f t="shared" si="157"/>
        <v>1+0,0412383350736336i</v>
      </c>
      <c r="U152" s="4">
        <f t="shared" si="170"/>
        <v>1.0008499389417203</v>
      </c>
      <c r="V152" s="4">
        <f t="shared" si="171"/>
        <v>4.1214982255905398E-2</v>
      </c>
      <c r="W152" t="str">
        <f t="shared" si="158"/>
        <v>1-0,00459635609674874i</v>
      </c>
      <c r="X152" s="4">
        <f t="shared" si="172"/>
        <v>1.0000105631888936</v>
      </c>
      <c r="Y152" s="4">
        <f t="shared" si="173"/>
        <v>-4.5963237288696281E-3</v>
      </c>
      <c r="Z152" t="str">
        <f t="shared" si="159"/>
        <v>0,999999808547963+0,000777233418054467i</v>
      </c>
      <c r="AA152" s="4">
        <f t="shared" si="174"/>
        <v>1.0000001105938683</v>
      </c>
      <c r="AB152" s="4">
        <f t="shared" si="175"/>
        <v>7.7723341035060886E-4</v>
      </c>
      <c r="AC152" s="47" t="str">
        <f t="shared" si="176"/>
        <v>0,354067025506447-3,60484670930572i</v>
      </c>
      <c r="AD152" s="20">
        <f t="shared" si="177"/>
        <v>11.179432112021459</v>
      </c>
      <c r="AE152" s="43">
        <f t="shared" si="178"/>
        <v>-84.390417307286768</v>
      </c>
      <c r="AF152" t="str">
        <f t="shared" si="160"/>
        <v>171,020291553806</v>
      </c>
      <c r="AG152" t="str">
        <f t="shared" si="161"/>
        <v>1+16,063054990743i</v>
      </c>
      <c r="AH152">
        <f t="shared" si="179"/>
        <v>16.094152218605171</v>
      </c>
      <c r="AI152">
        <f t="shared" si="180"/>
        <v>1.5086219075715508</v>
      </c>
      <c r="AJ152" t="str">
        <f t="shared" si="162"/>
        <v>1+0,0412383350736336i</v>
      </c>
      <c r="AK152">
        <f t="shared" si="181"/>
        <v>1.0008499389417203</v>
      </c>
      <c r="AL152">
        <f t="shared" si="182"/>
        <v>4.1214982255905398E-2</v>
      </c>
      <c r="AM152" t="str">
        <f t="shared" si="163"/>
        <v>1-0,00156541296917848i</v>
      </c>
      <c r="AN152">
        <f t="shared" si="183"/>
        <v>1.0000012252581314</v>
      </c>
      <c r="AO152">
        <f t="shared" si="184"/>
        <v>-1.5654116904895972E-3</v>
      </c>
      <c r="AP152" s="41" t="str">
        <f t="shared" si="185"/>
        <v>1,08105656299082-10,5801963143297i</v>
      </c>
      <c r="AQ152">
        <f t="shared" si="186"/>
        <v>20.534980740934593</v>
      </c>
      <c r="AR152" s="43">
        <f t="shared" si="187"/>
        <v>-84.165915131920713</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27,5403755997107+15,6667203348037i</v>
      </c>
      <c r="BG152" s="20">
        <f t="shared" si="198"/>
        <v>30.01698420286241</v>
      </c>
      <c r="BH152" s="43">
        <f t="shared" si="199"/>
        <v>29.633977036996558</v>
      </c>
      <c r="BI152" s="41" t="str">
        <f t="shared" si="152"/>
        <v>80,6816622804422+46,3162452721403i</v>
      </c>
      <c r="BJ152" s="20">
        <f t="shared" si="200"/>
        <v>39.372532831775537</v>
      </c>
      <c r="BK152" s="43">
        <f t="shared" si="153"/>
        <v>29.858479212362536</v>
      </c>
      <c r="BL152">
        <f t="shared" si="201"/>
        <v>30.01698420286241</v>
      </c>
      <c r="BM152" s="43">
        <f t="shared" si="202"/>
        <v>29.633977036996558</v>
      </c>
    </row>
    <row r="153" spans="14:65" x14ac:dyDescent="0.25">
      <c r="N153" s="9">
        <v>35</v>
      </c>
      <c r="O153" s="34">
        <f t="shared" si="154"/>
        <v>223.87211385683412</v>
      </c>
      <c r="P153" s="33" t="str">
        <f t="shared" si="155"/>
        <v>58,3492597405907</v>
      </c>
      <c r="Q153" s="4" t="str">
        <f t="shared" si="156"/>
        <v>1+16,466460957379i</v>
      </c>
      <c r="R153" s="4">
        <f t="shared" si="168"/>
        <v>16.496797763835467</v>
      </c>
      <c r="S153" s="4">
        <f t="shared" si="169"/>
        <v>1.5101413166941022</v>
      </c>
      <c r="T153" s="4" t="str">
        <f t="shared" si="157"/>
        <v>1+0,042198899294175i</v>
      </c>
      <c r="U153" s="4">
        <f t="shared" si="170"/>
        <v>1.0008899775208262</v>
      </c>
      <c r="V153" s="4">
        <f t="shared" si="171"/>
        <v>4.2173877500694006E-2</v>
      </c>
      <c r="W153" t="str">
        <f t="shared" si="158"/>
        <v>1-0,00470341898382992i</v>
      </c>
      <c r="X153" s="4">
        <f t="shared" si="172"/>
        <v>1.0000110610138957</v>
      </c>
      <c r="Y153" s="4">
        <f t="shared" si="173"/>
        <v>-4.7033843010433002E-3</v>
      </c>
      <c r="Z153" t="str">
        <f t="shared" si="159"/>
        <v>0,999999799525107+0,000795337510061556i</v>
      </c>
      <c r="AA153" s="4">
        <f t="shared" si="174"/>
        <v>1.0000001158059979</v>
      </c>
      <c r="AB153" s="4">
        <f t="shared" si="175"/>
        <v>7.9533750180672271E-4</v>
      </c>
      <c r="AC153" s="47" t="str">
        <f t="shared" si="176"/>
        <v>0,344023690483125-3,5234366484569i</v>
      </c>
      <c r="AD153" s="20">
        <f t="shared" si="177"/>
        <v>10.980535882750633</v>
      </c>
      <c r="AE153" s="43">
        <f t="shared" si="178"/>
        <v>-84.423392280429468</v>
      </c>
      <c r="AF153" t="str">
        <f t="shared" si="160"/>
        <v>171,020291553806</v>
      </c>
      <c r="AG153" t="str">
        <f t="shared" si="161"/>
        <v>1+16,4372116066477i</v>
      </c>
      <c r="AH153">
        <f t="shared" si="179"/>
        <v>16.467602296682838</v>
      </c>
      <c r="AI153">
        <f t="shared" si="180"/>
        <v>1.5100336488019805</v>
      </c>
      <c r="AJ153" t="str">
        <f t="shared" si="162"/>
        <v>1+0,042198899294175i</v>
      </c>
      <c r="AK153">
        <f t="shared" si="181"/>
        <v>1.0008899775208262</v>
      </c>
      <c r="AL153">
        <f t="shared" si="182"/>
        <v>4.2173877500694006E-2</v>
      </c>
      <c r="AM153" t="str">
        <f t="shared" si="163"/>
        <v>1-0,00160187612138575i</v>
      </c>
      <c r="AN153">
        <f t="shared" si="183"/>
        <v>1.0000012830027312</v>
      </c>
      <c r="AO153">
        <f t="shared" si="184"/>
        <v>-1.6018747512460216E-3</v>
      </c>
      <c r="AP153" s="41" t="str">
        <f t="shared" si="185"/>
        <v>1,05152292283344-10,341190052627i</v>
      </c>
      <c r="AQ153">
        <f t="shared" si="186"/>
        <v>20.336083403154319</v>
      </c>
      <c r="AR153" s="43">
        <f t="shared" si="187"/>
        <v>-84.193950475156953</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26,2887078704147+15,234332566281i</v>
      </c>
      <c r="BG153" s="20">
        <f t="shared" si="198"/>
        <v>29.652868813160115</v>
      </c>
      <c r="BH153" s="43">
        <f t="shared" si="199"/>
        <v>30.092334886689851</v>
      </c>
      <c r="BI153" s="41" t="str">
        <f t="shared" si="152"/>
        <v>77,0076951247546+45,0389354743563i</v>
      </c>
      <c r="BJ153" s="20">
        <f t="shared" si="200"/>
        <v>39.008416333563794</v>
      </c>
      <c r="BK153" s="43">
        <f t="shared" si="153"/>
        <v>30.321776691962473</v>
      </c>
      <c r="BL153">
        <f t="shared" si="201"/>
        <v>29.652868813160115</v>
      </c>
      <c r="BM153" s="43">
        <f t="shared" si="202"/>
        <v>30.092334886689851</v>
      </c>
    </row>
    <row r="154" spans="14:65" x14ac:dyDescent="0.25">
      <c r="N154" s="9">
        <v>36</v>
      </c>
      <c r="O154" s="34">
        <f t="shared" si="154"/>
        <v>229.08676527677744</v>
      </c>
      <c r="P154" s="33" t="str">
        <f t="shared" si="155"/>
        <v>58,3492597405907</v>
      </c>
      <c r="Q154" s="4" t="str">
        <f t="shared" si="156"/>
        <v>1+16,8500141053506i</v>
      </c>
      <c r="R154" s="4">
        <f t="shared" si="168"/>
        <v>16.879661588743836</v>
      </c>
      <c r="S154" s="4">
        <f t="shared" si="169"/>
        <v>1.5115187237489609</v>
      </c>
      <c r="T154" s="4" t="str">
        <f t="shared" si="157"/>
        <v>1+0,0431818379296905i</v>
      </c>
      <c r="U154" s="4">
        <f t="shared" si="170"/>
        <v>1.0009319013434361</v>
      </c>
      <c r="V154" s="4">
        <f t="shared" si="171"/>
        <v>4.3155027942923523E-2</v>
      </c>
      <c r="W154" t="str">
        <f t="shared" si="158"/>
        <v>1-0,00481297568591341i</v>
      </c>
      <c r="X154" s="4">
        <f t="shared" si="172"/>
        <v>1.0000115823004017</v>
      </c>
      <c r="Y154" s="4">
        <f t="shared" si="173"/>
        <v>-4.8129385226612347E-3</v>
      </c>
      <c r="Z154" t="str">
        <f t="shared" si="159"/>
        <v>0,999999790077016+0,000813863300544013i</v>
      </c>
      <c r="AA154" s="4">
        <f t="shared" si="174"/>
        <v>1.0000001212637666</v>
      </c>
      <c r="AB154" s="4">
        <f t="shared" si="175"/>
        <v>8.1386329169879973E-4</v>
      </c>
      <c r="AC154" s="47" t="str">
        <f t="shared" si="176"/>
        <v>0,334429129722809-3,44384003624384i</v>
      </c>
      <c r="AD154" s="20">
        <f t="shared" si="177"/>
        <v>10.781622475956853</v>
      </c>
      <c r="AE154" s="43">
        <f t="shared" si="178"/>
        <v>-84.453434556036783</v>
      </c>
      <c r="AF154" t="str">
        <f t="shared" si="160"/>
        <v>171,020291553806</v>
      </c>
      <c r="AG154" t="str">
        <f t="shared" si="161"/>
        <v>1+16,8200834497185i</v>
      </c>
      <c r="AH154">
        <f t="shared" si="179"/>
        <v>16.849783596696255</v>
      </c>
      <c r="AI154">
        <f t="shared" si="180"/>
        <v>1.5114134892426507</v>
      </c>
      <c r="AJ154" t="str">
        <f t="shared" si="162"/>
        <v>1+0,0431818379296905i</v>
      </c>
      <c r="AK154">
        <f t="shared" si="181"/>
        <v>1.0009319013434361</v>
      </c>
      <c r="AL154">
        <f t="shared" si="182"/>
        <v>4.3155027942923523E-2</v>
      </c>
      <c r="AM154" t="str">
        <f t="shared" si="163"/>
        <v>1-0,00163918860951591i</v>
      </c>
      <c r="AN154">
        <f t="shared" si="183"/>
        <v>1.0000013434687463</v>
      </c>
      <c r="AO154">
        <f t="shared" si="184"/>
        <v>-1.6391871413848464E-3</v>
      </c>
      <c r="AP154" s="41" t="str">
        <f t="shared" si="185"/>
        <v>1,02330893120893-10,1075056191227i</v>
      </c>
      <c r="AQ154">
        <f t="shared" si="186"/>
        <v>20.137168590597799</v>
      </c>
      <c r="AR154" s="43">
        <f t="shared" si="187"/>
        <v>-84.218931571880162</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25,0929698743804+14,8168423553673i</v>
      </c>
      <c r="BG154" s="20">
        <f t="shared" si="198"/>
        <v>29.290079165557238</v>
      </c>
      <c r="BH154" s="43">
        <f t="shared" si="199"/>
        <v>30.560908844877549</v>
      </c>
      <c r="BI154" s="41" t="str">
        <f t="shared" si="152"/>
        <v>73,4978917596924+43,8055600673097i</v>
      </c>
      <c r="BJ154" s="20">
        <f t="shared" si="200"/>
        <v>38.645625280198182</v>
      </c>
      <c r="BK154" s="43">
        <f t="shared" si="153"/>
        <v>30.795411829034265</v>
      </c>
      <c r="BL154">
        <f t="shared" si="201"/>
        <v>29.290079165557238</v>
      </c>
      <c r="BM154" s="43">
        <f t="shared" si="202"/>
        <v>30.560908844877549</v>
      </c>
    </row>
    <row r="155" spans="14:65" x14ac:dyDescent="0.25">
      <c r="N155" s="9">
        <v>37</v>
      </c>
      <c r="O155" s="34">
        <f t="shared" si="154"/>
        <v>234.42288153199232</v>
      </c>
      <c r="P155" s="33" t="str">
        <f t="shared" si="155"/>
        <v>58,3492597405907</v>
      </c>
      <c r="Q155" s="4" t="str">
        <f t="shared" si="156"/>
        <v>1+17,242501353837i</v>
      </c>
      <c r="R155" s="4">
        <f t="shared" si="168"/>
        <v>17.271475123366582</v>
      </c>
      <c r="S155" s="4">
        <f t="shared" si="169"/>
        <v>1.5128649948267758</v>
      </c>
      <c r="T155" s="4" t="str">
        <f t="shared" si="157"/>
        <v>1+0,0441876721472554i</v>
      </c>
      <c r="U155" s="4">
        <f t="shared" si="170"/>
        <v>1.0009757990929617</v>
      </c>
      <c r="V155" s="4">
        <f t="shared" si="171"/>
        <v>4.4158946241156544E-2</v>
      </c>
      <c r="W155" t="str">
        <f t="shared" si="158"/>
        <v>1-0,00492508429141283i</v>
      </c>
      <c r="X155" s="4">
        <f t="shared" si="172"/>
        <v>1.0000121281540926</v>
      </c>
      <c r="Y155" s="4">
        <f t="shared" si="173"/>
        <v>-4.9250444702967624E-3</v>
      </c>
      <c r="Z155" t="str">
        <f t="shared" si="159"/>
        <v>0,99999978018365+0,000832820612121169i</v>
      </c>
      <c r="AA155" s="4">
        <f t="shared" si="174"/>
        <v>1.0000001269787522</v>
      </c>
      <c r="AB155" s="4">
        <f t="shared" si="175"/>
        <v>8.328206026433525E-4</v>
      </c>
      <c r="AC155" s="47" t="str">
        <f t="shared" si="176"/>
        <v>0,325263429229059-3,36601829672337i</v>
      </c>
      <c r="AD155" s="20">
        <f t="shared" si="177"/>
        <v>10.58269417584842</v>
      </c>
      <c r="AE155" s="43">
        <f t="shared" si="178"/>
        <v>-84.48055929697729</v>
      </c>
      <c r="AF155" t="str">
        <f t="shared" si="160"/>
        <v>171,020291553806</v>
      </c>
      <c r="AG155" t="str">
        <f t="shared" si="161"/>
        <v>1+17,2118735236743i</v>
      </c>
      <c r="AH155">
        <f t="shared" si="179"/>
        <v>17.240898764129447</v>
      </c>
      <c r="AI155">
        <f t="shared" si="180"/>
        <v>1.5127621394740682</v>
      </c>
      <c r="AJ155" t="str">
        <f t="shared" si="162"/>
        <v>1+0,0441876721472554i</v>
      </c>
      <c r="AK155">
        <f t="shared" si="181"/>
        <v>1.0009757990929617</v>
      </c>
      <c r="AL155">
        <f t="shared" si="182"/>
        <v>4.4158946241156544E-2</v>
      </c>
      <c r="AM155" t="str">
        <f t="shared" si="163"/>
        <v>1-0,00167737021714406i</v>
      </c>
      <c r="AN155">
        <f t="shared" si="183"/>
        <v>1.0000014067844332</v>
      </c>
      <c r="AO155">
        <f t="shared" si="184"/>
        <v>-1.6773686440134023E-3</v>
      </c>
      <c r="AP155" s="41" t="str">
        <f t="shared" si="185"/>
        <v>0,996356033101733-9,87902979616892i</v>
      </c>
      <c r="AQ155">
        <f t="shared" si="186"/>
        <v>19.938238584375945</v>
      </c>
      <c r="AR155" s="43">
        <f t="shared" si="187"/>
        <v>-84.240870895671094</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23,950679797127+14,4135762910242i</v>
      </c>
      <c r="BG155" s="20">
        <f t="shared" si="198"/>
        <v>28.928657615054586</v>
      </c>
      <c r="BH155" s="43">
        <f t="shared" si="199"/>
        <v>31.03962940079203</v>
      </c>
      <c r="BI155" s="41" t="str">
        <f t="shared" si="152"/>
        <v>70,1449679771598+42,6141358985941i</v>
      </c>
      <c r="BJ155" s="20">
        <f t="shared" si="200"/>
        <v>38.284202023582125</v>
      </c>
      <c r="BK155" s="43">
        <f t="shared" si="153"/>
        <v>31.279317802098216</v>
      </c>
      <c r="BL155">
        <f t="shared" si="201"/>
        <v>28.928657615054586</v>
      </c>
      <c r="BM155" s="43">
        <f t="shared" si="202"/>
        <v>31.03962940079203</v>
      </c>
    </row>
    <row r="156" spans="14:65" x14ac:dyDescent="0.25">
      <c r="N156" s="9">
        <v>38</v>
      </c>
      <c r="O156" s="34">
        <f t="shared" si="154"/>
        <v>239.88329190194912</v>
      </c>
      <c r="P156" s="33" t="str">
        <f t="shared" si="155"/>
        <v>58,3492597405907</v>
      </c>
      <c r="Q156" s="4" t="str">
        <f t="shared" si="156"/>
        <v>1+17,6441308047729i</v>
      </c>
      <c r="R156" s="4">
        <f t="shared" si="168"/>
        <v>17.672446119763272</v>
      </c>
      <c r="S156" s="4">
        <f t="shared" si="169"/>
        <v>1.5141808242069095</v>
      </c>
      <c r="T156" s="4" t="str">
        <f t="shared" si="157"/>
        <v>1+0,045216935253486i</v>
      </c>
      <c r="U156" s="4">
        <f t="shared" si="170"/>
        <v>1.0010217636164152</v>
      </c>
      <c r="V156" s="4">
        <f t="shared" si="171"/>
        <v>4.5186156587146024E-2</v>
      </c>
      <c r="W156" t="str">
        <f t="shared" si="158"/>
        <v>1-0,00503980424179479i</v>
      </c>
      <c r="X156" s="4">
        <f t="shared" si="172"/>
        <v>1.0000126997327561</v>
      </c>
      <c r="Y156" s="4">
        <f t="shared" si="173"/>
        <v>-5.0397615727294336E-3</v>
      </c>
      <c r="Z156" t="str">
        <f t="shared" si="159"/>
        <v>0,999999769824025+0,000852219496210564i</v>
      </c>
      <c r="AA156" s="4">
        <f t="shared" si="174"/>
        <v>1.0000001329630777</v>
      </c>
      <c r="AB156" s="4">
        <f t="shared" si="175"/>
        <v>8.5221948605489976E-4</v>
      </c>
      <c r="AC156" s="47" t="str">
        <f t="shared" si="176"/>
        <v>0,316507546451515-3,28993355565466i</v>
      </c>
      <c r="AD156" s="20">
        <f t="shared" si="177"/>
        <v>10.383753236073225</v>
      </c>
      <c r="AE156" s="43">
        <f t="shared" si="178"/>
        <v>-84.504780229475003</v>
      </c>
      <c r="AF156" t="str">
        <f t="shared" si="160"/>
        <v>171,020291553806</v>
      </c>
      <c r="AG156" t="str">
        <f t="shared" si="161"/>
        <v>1+17,6127895607986i</v>
      </c>
      <c r="AH156">
        <f t="shared" si="179"/>
        <v>17.641155180797433</v>
      </c>
      <c r="AI156">
        <f t="shared" si="180"/>
        <v>1.5140802949333227</v>
      </c>
      <c r="AJ156" t="str">
        <f t="shared" si="162"/>
        <v>1+0,045216935253486i</v>
      </c>
      <c r="AK156">
        <f t="shared" si="181"/>
        <v>1.0010217636164152</v>
      </c>
      <c r="AL156">
        <f t="shared" si="182"/>
        <v>4.5186156587146024E-2</v>
      </c>
      <c r="AM156" t="str">
        <f t="shared" si="163"/>
        <v>1-0,00171644118866397i</v>
      </c>
      <c r="AN156">
        <f t="shared" si="183"/>
        <v>1.000001473084092</v>
      </c>
      <c r="AO156">
        <f t="shared" si="184"/>
        <v>-1.7164395030242348E-3</v>
      </c>
      <c r="AP156" s="41" t="str">
        <f t="shared" si="185"/>
        <v>0,970608235647065-9,65565142272931i</v>
      </c>
      <c r="AQ156">
        <f t="shared" si="186"/>
        <v>19.739295634412159</v>
      </c>
      <c r="AR156" s="43">
        <f t="shared" si="187"/>
        <v>-84.259779418054407</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22,8594644306199+14,0238983346259i</v>
      </c>
      <c r="BG156" s="20">
        <f t="shared" si="198"/>
        <v>28.568646774195166</v>
      </c>
      <c r="BH156" s="43">
        <f t="shared" si="199"/>
        <v>31.528418099852086</v>
      </c>
      <c r="BI156" s="41" t="str">
        <f t="shared" si="152"/>
        <v>66,9419582997157+41,4627897682682i</v>
      </c>
      <c r="BJ156" s="20">
        <f t="shared" si="200"/>
        <v>37.924189172534113</v>
      </c>
      <c r="BK156" s="43">
        <f t="shared" si="153"/>
        <v>31.773418911272724</v>
      </c>
      <c r="BL156">
        <f t="shared" si="201"/>
        <v>28.568646774195166</v>
      </c>
      <c r="BM156" s="43">
        <f t="shared" si="202"/>
        <v>31.528418099852086</v>
      </c>
    </row>
    <row r="157" spans="14:65" x14ac:dyDescent="0.25">
      <c r="N157" s="9">
        <v>39</v>
      </c>
      <c r="O157" s="34">
        <f t="shared" si="154"/>
        <v>245.4708915685033</v>
      </c>
      <c r="P157" s="33" t="str">
        <f t="shared" si="155"/>
        <v>58,3492597405907</v>
      </c>
      <c r="Q157" s="4" t="str">
        <f t="shared" si="156"/>
        <v>1+18,055115407409i</v>
      </c>
      <c r="R157" s="4">
        <f t="shared" si="168"/>
        <v>18.082787184913112</v>
      </c>
      <c r="S157" s="4">
        <f t="shared" si="169"/>
        <v>1.5154668913233127</v>
      </c>
      <c r="T157" s="4" t="str">
        <f t="shared" si="157"/>
        <v>1+0,0462701729773047i</v>
      </c>
      <c r="U157" s="4">
        <f t="shared" si="170"/>
        <v>1.0010698921191017</v>
      </c>
      <c r="V157" s="4">
        <f t="shared" si="171"/>
        <v>4.6237194945498855E-2</v>
      </c>
      <c r="W157" t="str">
        <f t="shared" si="158"/>
        <v>1-0,00515719636309541i</v>
      </c>
      <c r="X157" s="4">
        <f t="shared" si="172"/>
        <v>1.0000132982487422</v>
      </c>
      <c r="Y157" s="4">
        <f t="shared" si="173"/>
        <v>-5.1571506424009815E-3</v>
      </c>
      <c r="Z157" t="str">
        <f t="shared" si="159"/>
        <v>0,999999758976166+0,000872070238357302i</v>
      </c>
      <c r="AA157" s="4">
        <f t="shared" si="174"/>
        <v>1.0000001392294355</v>
      </c>
      <c r="AB157" s="4">
        <f t="shared" si="175"/>
        <v>8.720702274753109E-4</v>
      </c>
      <c r="AC157" s="47" t="str">
        <f t="shared" si="176"/>
        <v>0,308143273224278-3,21554863609804i</v>
      </c>
      <c r="AD157" s="20">
        <f t="shared" si="177"/>
        <v>10.184801884335377</v>
      </c>
      <c r="AE157" s="43">
        <f t="shared" si="178"/>
        <v>-84.526109647332206</v>
      </c>
      <c r="AF157" t="str">
        <f t="shared" si="160"/>
        <v>171,020291553806</v>
      </c>
      <c r="AG157" t="str">
        <f t="shared" si="161"/>
        <v>1+18,0230441320808i</v>
      </c>
      <c r="AH157">
        <f t="shared" si="179"/>
        <v>18.05076507483636</v>
      </c>
      <c r="AI157">
        <f t="shared" si="180"/>
        <v>1.5153686361908016</v>
      </c>
      <c r="AJ157" t="str">
        <f t="shared" si="162"/>
        <v>1+0,0462701729773047i</v>
      </c>
      <c r="AK157">
        <f t="shared" si="181"/>
        <v>1.0010698921191017</v>
      </c>
      <c r="AL157">
        <f t="shared" si="182"/>
        <v>4.6237194945498855E-2</v>
      </c>
      <c r="AM157" t="str">
        <f t="shared" si="163"/>
        <v>1-0,00175642224002188i</v>
      </c>
      <c r="AN157">
        <f t="shared" si="183"/>
        <v>1.000001542508353</v>
      </c>
      <c r="AO157">
        <f t="shared" si="184"/>
        <v>-1.7564204338265125E-3</v>
      </c>
      <c r="AP157" s="41" t="str">
        <f t="shared" si="185"/>
        <v>0,94601199918943-9,43726138162552i</v>
      </c>
      <c r="AQ157">
        <f t="shared" si="186"/>
        <v>19.540341964050491</v>
      </c>
      <c r="AR157" s="43">
        <f t="shared" si="187"/>
        <v>-84.275666611236517</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21,817054554407+13,6472075285758i</v>
      </c>
      <c r="BG157" s="20">
        <f t="shared" si="198"/>
        <v>28.210089446666245</v>
      </c>
      <c r="BH157" s="43">
        <f t="shared" si="199"/>
        <v>32.02718720833542</v>
      </c>
      <c r="BI157" s="41" t="str">
        <f t="shared" si="152"/>
        <v>63,8822024283185+40,3497516903684i</v>
      </c>
      <c r="BJ157" s="20">
        <f t="shared" si="200"/>
        <v>37.565629526381358</v>
      </c>
      <c r="BK157" s="43">
        <f t="shared" si="153"/>
        <v>32.277630244431052</v>
      </c>
      <c r="BL157">
        <f t="shared" si="201"/>
        <v>28.210089446666245</v>
      </c>
      <c r="BM157" s="43">
        <f t="shared" si="202"/>
        <v>32.02718720833542</v>
      </c>
    </row>
    <row r="158" spans="14:65" x14ac:dyDescent="0.25">
      <c r="N158" s="9">
        <v>40</v>
      </c>
      <c r="O158" s="34">
        <f t="shared" si="154"/>
        <v>251.18864315095806</v>
      </c>
      <c r="P158" s="33" t="str">
        <f t="shared" si="155"/>
        <v>58,3492597405907</v>
      </c>
      <c r="Q158" s="4" t="str">
        <f t="shared" si="156"/>
        <v>1+18,475673071222i</v>
      </c>
      <c r="R158" s="4">
        <f t="shared" si="168"/>
        <v>18.502715893475688</v>
      </c>
      <c r="S158" s="4">
        <f t="shared" si="169"/>
        <v>1.5167238610392422</v>
      </c>
      <c r="T158" s="4" t="str">
        <f t="shared" si="157"/>
        <v>1+0,0473479437592945i</v>
      </c>
      <c r="U158" s="4">
        <f t="shared" si="170"/>
        <v>1.001120286368343</v>
      </c>
      <c r="V158" s="4">
        <f t="shared" si="171"/>
        <v>4.7312609296878284E-2</v>
      </c>
      <c r="W158" t="str">
        <f t="shared" si="158"/>
        <v>1-0,00527732289817135i</v>
      </c>
      <c r="X158" s="4">
        <f t="shared" si="172"/>
        <v>1.0000139249715334</v>
      </c>
      <c r="Y158" s="4">
        <f t="shared" si="173"/>
        <v>-5.2772739076014643E-3</v>
      </c>
      <c r="Z158" t="str">
        <f t="shared" si="159"/>
        <v>0,999999747617062+0,000892383363687638i</v>
      </c>
      <c r="AA158" s="4">
        <f t="shared" si="174"/>
        <v>1.0000001457911172</v>
      </c>
      <c r="AB158" s="4">
        <f t="shared" si="175"/>
        <v>8.9238335202737465E-4</v>
      </c>
      <c r="AC158" s="47" t="str">
        <f t="shared" si="176"/>
        <v>0,300153200185281-3,14282705336822i</v>
      </c>
      <c r="AD158" s="20">
        <f t="shared" si="177"/>
        <v>9.9858423269623469</v>
      </c>
      <c r="AE158" s="43">
        <f t="shared" si="178"/>
        <v>-84.544558415891757</v>
      </c>
      <c r="AF158" t="str">
        <f t="shared" si="160"/>
        <v>171,020291553806</v>
      </c>
      <c r="AG158" t="str">
        <f t="shared" si="161"/>
        <v>1+18,4428547599252i</v>
      </c>
      <c r="AH158">
        <f t="shared" si="179"/>
        <v>18.469945633263123</v>
      </c>
      <c r="AI158">
        <f t="shared" si="180"/>
        <v>1.5166278292250575</v>
      </c>
      <c r="AJ158" t="str">
        <f t="shared" si="162"/>
        <v>1+0,0473479437592945i</v>
      </c>
      <c r="AK158">
        <f t="shared" si="181"/>
        <v>1.001120286368343</v>
      </c>
      <c r="AL158">
        <f t="shared" si="182"/>
        <v>4.7312609296878284E-2</v>
      </c>
      <c r="AM158" t="str">
        <f t="shared" si="163"/>
        <v>1-0,00179733456970046i</v>
      </c>
      <c r="AN158">
        <f t="shared" si="183"/>
        <v>1.0000016152044733</v>
      </c>
      <c r="AO158">
        <f t="shared" si="184"/>
        <v>-1.7973326343274235E-3</v>
      </c>
      <c r="AP158" s="41" t="str">
        <f t="shared" si="185"/>
        <v>0,922516132692434-9,22375258487659i</v>
      </c>
      <c r="AQ158">
        <f t="shared" si="186"/>
        <v>19.341379774612651</v>
      </c>
      <c r="AR158" s="43">
        <f t="shared" si="187"/>
        <v>-84.288540450549092</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20,8212805013345+13,2829358499788i</v>
      </c>
      <c r="BG158" s="20">
        <f t="shared" si="198"/>
        <v>27.853028555930194</v>
      </c>
      <c r="BH158" s="43">
        <f t="shared" si="199"/>
        <v>32.535839398563489</v>
      </c>
      <c r="BI158" s="41" t="str">
        <f t="shared" si="152"/>
        <v>60,9593322313814+39,2733485808897i</v>
      </c>
      <c r="BJ158" s="20">
        <f t="shared" si="200"/>
        <v>37.208566003580501</v>
      </c>
      <c r="BK158" s="43">
        <f t="shared" si="153"/>
        <v>32.791857363906125</v>
      </c>
      <c r="BL158">
        <f t="shared" si="201"/>
        <v>27.853028555930194</v>
      </c>
      <c r="BM158" s="43">
        <f t="shared" si="202"/>
        <v>32.535839398563489</v>
      </c>
    </row>
    <row r="159" spans="14:65" x14ac:dyDescent="0.25">
      <c r="N159" s="9">
        <v>41</v>
      </c>
      <c r="O159" s="34">
        <f t="shared" si="154"/>
        <v>257.03957827688663</v>
      </c>
      <c r="P159" s="33" t="str">
        <f t="shared" si="155"/>
        <v>58,3492597405907</v>
      </c>
      <c r="Q159" s="4" t="str">
        <f t="shared" si="156"/>
        <v>1+18,9060267814517i</v>
      </c>
      <c r="R159" s="4">
        <f t="shared" si="168"/>
        <v>18.932454903180648</v>
      </c>
      <c r="S159" s="4">
        <f t="shared" si="169"/>
        <v>1.5179523839198519</v>
      </c>
      <c r="T159" s="4" t="str">
        <f t="shared" si="157"/>
        <v>1+0,0484508190477891i</v>
      </c>
      <c r="U159" s="4">
        <f t="shared" si="170"/>
        <v>1.0011730529066398</v>
      </c>
      <c r="V159" s="4">
        <f t="shared" si="171"/>
        <v>4.8412959884677219E-2</v>
      </c>
      <c r="W159" t="str">
        <f t="shared" si="158"/>
        <v>1-0,00540024753970149i</v>
      </c>
      <c r="X159" s="4">
        <f t="shared" si="172"/>
        <v>1.0000145812304388</v>
      </c>
      <c r="Y159" s="4">
        <f t="shared" si="173"/>
        <v>-5.4001950454014222E-3</v>
      </c>
      <c r="Z159" t="str">
        <f t="shared" si="159"/>
        <v>0,999999735722621+0,000913169642489485i</v>
      </c>
      <c r="AA159" s="4">
        <f t="shared" si="174"/>
        <v>1.0000001526620423</v>
      </c>
      <c r="AB159" s="4">
        <f t="shared" si="175"/>
        <v>9.1316962999528697E-4</v>
      </c>
      <c r="AC159" s="47" t="str">
        <f t="shared" si="176"/>
        <v>0,292520682626208-3,07173300940477i</v>
      </c>
      <c r="AD159" s="20">
        <f t="shared" si="177"/>
        <v>9.7868767534342211</v>
      </c>
      <c r="AE159" s="43">
        <f t="shared" si="178"/>
        <v>-84.560135975728571</v>
      </c>
      <c r="AF159" t="str">
        <f t="shared" si="160"/>
        <v>171,020291553806</v>
      </c>
      <c r="AG159" t="str">
        <f t="shared" si="161"/>
        <v>1+18,8724440334831i</v>
      </c>
      <c r="AH159">
        <f t="shared" si="179"/>
        <v>18.898919117159895</v>
      </c>
      <c r="AI159">
        <f t="shared" si="180"/>
        <v>1.5178585256955734</v>
      </c>
      <c r="AJ159" t="str">
        <f t="shared" si="162"/>
        <v>1+0,0484508190477891i</v>
      </c>
      <c r="AK159">
        <f t="shared" si="181"/>
        <v>1.0011730529066398</v>
      </c>
      <c r="AL159">
        <f t="shared" si="182"/>
        <v>4.8412959884677219E-2</v>
      </c>
      <c r="AM159" t="str">
        <f t="shared" si="163"/>
        <v>1-0,00183919986995842i</v>
      </c>
      <c r="AN159">
        <f t="shared" si="183"/>
        <v>1.0000016913266505</v>
      </c>
      <c r="AO159">
        <f t="shared" si="184"/>
        <v>-1.8391977961690381E-3</v>
      </c>
      <c r="AP159" s="41" t="str">
        <f t="shared" si="185"/>
        <v>0,900071693351839-9,01501995731737i</v>
      </c>
      <c r="AQ159">
        <f t="shared" si="186"/>
        <v>19.142411249916115</v>
      </c>
      <c r="AR159" s="43">
        <f t="shared" si="187"/>
        <v>-84.29840741658785</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19,870067901542+12,9305462002196i</v>
      </c>
      <c r="BG159" s="20">
        <f t="shared" si="198"/>
        <v>27.497507068976216</v>
      </c>
      <c r="BH159" s="43">
        <f t="shared" si="199"/>
        <v>33.054267457683331</v>
      </c>
      <c r="BI159" s="41" t="str">
        <f t="shared" si="152"/>
        <v>58,1672592566963+38,2319983453389i</v>
      </c>
      <c r="BJ159" s="20">
        <f t="shared" si="200"/>
        <v>36.853041565458106</v>
      </c>
      <c r="BK159" s="43">
        <f t="shared" si="153"/>
        <v>33.315996016823945</v>
      </c>
      <c r="BL159">
        <f t="shared" si="201"/>
        <v>27.497507068976216</v>
      </c>
      <c r="BM159" s="43">
        <f t="shared" si="202"/>
        <v>33.054267457683331</v>
      </c>
    </row>
    <row r="160" spans="14:65" x14ac:dyDescent="0.25">
      <c r="N160" s="9">
        <v>42</v>
      </c>
      <c r="O160" s="34">
        <f t="shared" si="154"/>
        <v>263.02679918953817</v>
      </c>
      <c r="P160" s="33" t="str">
        <f t="shared" si="155"/>
        <v>58,3492597405907</v>
      </c>
      <c r="Q160" s="4" t="str">
        <f t="shared" si="156"/>
        <v>1+19,3464047173317i</v>
      </c>
      <c r="R160" s="4">
        <f t="shared" si="168"/>
        <v>19.372232072912876</v>
      </c>
      <c r="S160" s="4">
        <f t="shared" si="169"/>
        <v>1.5191530965024584</v>
      </c>
      <c r="T160" s="4" t="str">
        <f t="shared" si="157"/>
        <v>1+0,0495793836018655i</v>
      </c>
      <c r="U160" s="4">
        <f t="shared" si="170"/>
        <v>1.0012283032747031</v>
      </c>
      <c r="V160" s="4">
        <f t="shared" si="171"/>
        <v>4.953881946510004E-2</v>
      </c>
      <c r="W160" t="str">
        <f t="shared" si="158"/>
        <v>1-0,00552603546395791i</v>
      </c>
      <c r="X160" s="4">
        <f t="shared" si="172"/>
        <v>1.0000152684174122</v>
      </c>
      <c r="Y160" s="4">
        <f t="shared" si="173"/>
        <v>-5.5259792153483566E-3</v>
      </c>
      <c r="Z160" t="str">
        <f t="shared" si="159"/>
        <v>0,999999723267612+0,00093444009592301i</v>
      </c>
      <c r="AA160" s="4">
        <f t="shared" si="174"/>
        <v>1.0000001598567838</v>
      </c>
      <c r="AB160" s="4">
        <f t="shared" si="175"/>
        <v>9.3444008253523486E-4</v>
      </c>
      <c r="AC160" s="47" t="str">
        <f t="shared" si="176"/>
        <v>0,285229807723142-3,00223138661631i</v>
      </c>
      <c r="AD160" s="20">
        <f t="shared" si="177"/>
        <v>9.5879073408809194</v>
      </c>
      <c r="AE160" s="43">
        <f t="shared" si="178"/>
        <v>-84.572850346063973</v>
      </c>
      <c r="AF160" t="str">
        <f t="shared" si="160"/>
        <v>171,020291553806</v>
      </c>
      <c r="AG160" t="str">
        <f t="shared" si="161"/>
        <v>1+19,312039726674i</v>
      </c>
      <c r="AH160">
        <f t="shared" si="179"/>
        <v>19.33791297954965</v>
      </c>
      <c r="AI160">
        <f t="shared" si="180"/>
        <v>1.5190613632132166</v>
      </c>
      <c r="AJ160" t="str">
        <f t="shared" si="162"/>
        <v>1+0,0495793836018655i</v>
      </c>
      <c r="AK160">
        <f t="shared" si="181"/>
        <v>1.0012283032747031</v>
      </c>
      <c r="AL160">
        <f t="shared" si="182"/>
        <v>4.953881946510004E-2</v>
      </c>
      <c r="AM160" t="str">
        <f t="shared" si="163"/>
        <v>1-0,00188204033833213i</v>
      </c>
      <c r="AN160">
        <f t="shared" si="183"/>
        <v>1.0000017710363494</v>
      </c>
      <c r="AO160">
        <f t="shared" si="184"/>
        <v>-1.8820381162269848E-3</v>
      </c>
      <c r="AP160" s="41" t="str">
        <f t="shared" si="185"/>
        <v>0,878631890265628-8,81096041866105i</v>
      </c>
      <c r="AQ160">
        <f t="shared" si="186"/>
        <v>18.943438560758047</v>
      </c>
      <c r="AR160" s="43">
        <f t="shared" si="187"/>
        <v>-84.30527249703853</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18,9614335985395+12,5895305218537i</v>
      </c>
      <c r="BG160" s="20">
        <f t="shared" si="198"/>
        <v>27.143567915325384</v>
      </c>
      <c r="BH160" s="43">
        <f t="shared" si="199"/>
        <v>33.58235402319194</v>
      </c>
      <c r="BI160" s="41" t="str">
        <f t="shared" si="152"/>
        <v>55,500162748062+37,2242043406027i</v>
      </c>
      <c r="BJ160" s="20">
        <f t="shared" si="200"/>
        <v>36.499099135202513</v>
      </c>
      <c r="BK160" s="43">
        <f t="shared" si="153"/>
        <v>33.849931872217461</v>
      </c>
      <c r="BL160">
        <f t="shared" si="201"/>
        <v>27.143567915325384</v>
      </c>
      <c r="BM160" s="43">
        <f t="shared" si="202"/>
        <v>33.58235402319194</v>
      </c>
    </row>
    <row r="161" spans="14:65" x14ac:dyDescent="0.25">
      <c r="N161" s="9">
        <v>43</v>
      </c>
      <c r="O161" s="34">
        <f t="shared" si="154"/>
        <v>269.15348039269179</v>
      </c>
      <c r="P161" s="33" t="str">
        <f t="shared" si="155"/>
        <v>58,3492597405907</v>
      </c>
      <c r="Q161" s="4" t="str">
        <f t="shared" si="156"/>
        <v>1+19,7970403730729i</v>
      </c>
      <c r="R161" s="4">
        <f t="shared" si="168"/>
        <v>19.822280583552395</v>
      </c>
      <c r="S161" s="4">
        <f t="shared" si="169"/>
        <v>1.5203266215642692</v>
      </c>
      <c r="T161" s="4" t="str">
        <f t="shared" si="157"/>
        <v>1+0,0507342358013884i</v>
      </c>
      <c r="U161" s="4">
        <f t="shared" si="170"/>
        <v>1.0012861542448048</v>
      </c>
      <c r="V161" s="4">
        <f t="shared" si="171"/>
        <v>5.0690773560557352E-2</v>
      </c>
      <c r="W161" t="str">
        <f t="shared" si="158"/>
        <v>1-0,00565475336536306i</v>
      </c>
      <c r="X161" s="4">
        <f t="shared" si="172"/>
        <v>1.0000159879900037</v>
      </c>
      <c r="Y161" s="4">
        <f t="shared" si="173"/>
        <v>-5.6546930939440744E-3</v>
      </c>
      <c r="Z161" t="str">
        <f t="shared" si="159"/>
        <v>0,999999710225616+0,000956206001864174i</v>
      </c>
      <c r="AA161" s="4">
        <f t="shared" si="174"/>
        <v>1.0000001673906027</v>
      </c>
      <c r="AB161" s="4">
        <f t="shared" si="175"/>
        <v>9.5620598751891431E-4</v>
      </c>
      <c r="AC161" s="47" t="str">
        <f t="shared" si="176"/>
        <v>0,278265363099282-2,93428774125218i</v>
      </c>
      <c r="AD161" s="20">
        <f t="shared" si="177"/>
        <v>9.3889362585566332</v>
      </c>
      <c r="AE161" s="43">
        <f t="shared" si="178"/>
        <v>-84.582708127897178</v>
      </c>
      <c r="AF161" t="str">
        <f t="shared" si="160"/>
        <v>171,020291553806</v>
      </c>
      <c r="AG161" t="str">
        <f t="shared" si="161"/>
        <v>1+19,7618749189531i</v>
      </c>
      <c r="AH161">
        <f t="shared" si="179"/>
        <v>19.787159986019915</v>
      </c>
      <c r="AI161">
        <f t="shared" si="180"/>
        <v>1.5202369656081658</v>
      </c>
      <c r="AJ161" t="str">
        <f t="shared" si="162"/>
        <v>1+0,0507342358013884i</v>
      </c>
      <c r="AK161">
        <f t="shared" si="181"/>
        <v>1.0012861542448048</v>
      </c>
      <c r="AL161">
        <f t="shared" si="182"/>
        <v>5.0690773560557352E-2</v>
      </c>
      <c r="AM161" t="str">
        <f t="shared" si="163"/>
        <v>1-0,00192587868940497i</v>
      </c>
      <c r="AN161">
        <f t="shared" si="183"/>
        <v>1.0000018545026437</v>
      </c>
      <c r="AO161">
        <f t="shared" si="184"/>
        <v>-1.9258763083766471E-3</v>
      </c>
      <c r="AP161" s="41" t="str">
        <f t="shared" si="185"/>
        <v>0,858151992018519-8,61147286416672i</v>
      </c>
      <c r="AQ161">
        <f t="shared" si="186"/>
        <v>18.744463869376602</v>
      </c>
      <c r="AR161" s="43">
        <f t="shared" si="187"/>
        <v>-84.309139188183721</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18,0934817312988+12,2594080347515i</v>
      </c>
      <c r="BG161" s="20">
        <f t="shared" si="198"/>
        <v>26.79125390147108</v>
      </c>
      <c r="BH161" s="43">
        <f t="shared" si="199"/>
        <v>34.11997134837997</v>
      </c>
      <c r="BI161" s="41" t="str">
        <f t="shared" si="152"/>
        <v>52,9524781488577+36,2485501874421i</v>
      </c>
      <c r="BJ161" s="20">
        <f t="shared" si="200"/>
        <v>36.146781512291028</v>
      </c>
      <c r="BK161" s="43">
        <f t="shared" si="153"/>
        <v>34.393540288093398</v>
      </c>
      <c r="BL161">
        <f t="shared" si="201"/>
        <v>26.79125390147108</v>
      </c>
      <c r="BM161" s="43">
        <f t="shared" si="202"/>
        <v>34.11997134837997</v>
      </c>
    </row>
    <row r="162" spans="14:65" x14ac:dyDescent="0.25">
      <c r="N162" s="9">
        <v>44</v>
      </c>
      <c r="O162" s="34">
        <f t="shared" si="154"/>
        <v>275.42287033381683</v>
      </c>
      <c r="P162" s="33" t="str">
        <f t="shared" si="155"/>
        <v>58,3492597405907</v>
      </c>
      <c r="Q162" s="4" t="str">
        <f t="shared" si="156"/>
        <v>1+20,2581726816647i</v>
      </c>
      <c r="R162" s="4">
        <f t="shared" si="168"/>
        <v>20.282839061634</v>
      </c>
      <c r="S162" s="4">
        <f t="shared" si="169"/>
        <v>1.5214735683874021</v>
      </c>
      <c r="T162" s="4" t="str">
        <f t="shared" si="157"/>
        <v>1+0,0519159879642802i</v>
      </c>
      <c r="U162" s="4">
        <f t="shared" si="170"/>
        <v>1.0013467280649131</v>
      </c>
      <c r="V162" s="4">
        <f t="shared" si="171"/>
        <v>5.1869420716285537E-2</v>
      </c>
      <c r="W162" t="str">
        <f t="shared" si="158"/>
        <v>1-0,00578646949185205i</v>
      </c>
      <c r="X162" s="4">
        <f t="shared" si="172"/>
        <v>1.0000167414744516</v>
      </c>
      <c r="Y162" s="4">
        <f t="shared" si="173"/>
        <v>-5.7864049099214457E-3</v>
      </c>
      <c r="Z162" t="str">
        <f t="shared" si="159"/>
        <v>0,99999969656897+0,000978478900884409i</v>
      </c>
      <c r="AA162" s="4">
        <f t="shared" si="174"/>
        <v>1.0000001752794803</v>
      </c>
      <c r="AB162" s="4">
        <f t="shared" si="175"/>
        <v>9.7847888551318564E-4</v>
      </c>
      <c r="AC162" s="47" t="str">
        <f t="shared" si="176"/>
        <v>0,271612806672125-2,86786829635153i</v>
      </c>
      <c r="AD162" s="20">
        <f t="shared" si="177"/>
        <v>9.1899656723005876</v>
      </c>
      <c r="AE162" s="43">
        <f t="shared" si="178"/>
        <v>-84.589714506850413</v>
      </c>
      <c r="AF162" t="str">
        <f t="shared" si="160"/>
        <v>171,020291553806</v>
      </c>
      <c r="AG162" t="str">
        <f t="shared" si="161"/>
        <v>1+20,2221881188935i</v>
      </c>
      <c r="AH162">
        <f t="shared" si="179"/>
        <v>20.246898338163241</v>
      </c>
      <c r="AI162">
        <f t="shared" si="180"/>
        <v>1.5213859431951482</v>
      </c>
      <c r="AJ162" t="str">
        <f t="shared" si="162"/>
        <v>1+0,0519159879642802i</v>
      </c>
      <c r="AK162">
        <f t="shared" si="181"/>
        <v>1.0013467280649131</v>
      </c>
      <c r="AL162">
        <f t="shared" si="182"/>
        <v>5.1869420716285537E-2</v>
      </c>
      <c r="AM162" t="str">
        <f t="shared" si="163"/>
        <v>1-0,00197073816685095i</v>
      </c>
      <c r="AN162">
        <f t="shared" si="183"/>
        <v>1.0000019419025756</v>
      </c>
      <c r="AO162">
        <f t="shared" si="184"/>
        <v>-1.9707356155334033E-3</v>
      </c>
      <c r="AP162" s="41" t="str">
        <f t="shared" si="185"/>
        <v>0,838589238040767-8,41645814405593i</v>
      </c>
      <c r="AQ162">
        <f t="shared" si="186"/>
        <v>18.545489333895656</v>
      </c>
      <c r="AR162" s="43">
        <f t="shared" si="187"/>
        <v>-84.310009496086593</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17,2643999764214+11,9397235839314i</v>
      </c>
      <c r="BG162" s="20">
        <f t="shared" si="198"/>
        <v>26.440607620985315</v>
      </c>
      <c r="BH162" s="43">
        <f t="shared" si="199"/>
        <v>34.666981100866458</v>
      </c>
      <c r="BI162" s="41" t="str">
        <f t="shared" si="152"/>
        <v>50,5188860751436+35,3036949113737i</v>
      </c>
      <c r="BJ162" s="20">
        <f t="shared" si="200"/>
        <v>35.79613128258039</v>
      </c>
      <c r="BK162" s="43">
        <f t="shared" si="153"/>
        <v>34.946686111630335</v>
      </c>
      <c r="BL162">
        <f t="shared" si="201"/>
        <v>26.440607620985315</v>
      </c>
      <c r="BM162" s="43">
        <f t="shared" si="202"/>
        <v>34.666981100866458</v>
      </c>
    </row>
    <row r="163" spans="14:65" x14ac:dyDescent="0.25">
      <c r="N163" s="9">
        <v>45</v>
      </c>
      <c r="O163" s="34">
        <f t="shared" si="154"/>
        <v>281.83829312644554</v>
      </c>
      <c r="P163" s="33" t="str">
        <f t="shared" si="155"/>
        <v>58,3492597405907</v>
      </c>
      <c r="Q163" s="4" t="str">
        <f t="shared" si="156"/>
        <v>1+20,7300461415609i</v>
      </c>
      <c r="R163" s="4">
        <f t="shared" si="168"/>
        <v>20.754151705893548</v>
      </c>
      <c r="S163" s="4">
        <f t="shared" si="169"/>
        <v>1.52259453302104</v>
      </c>
      <c r="T163" s="4" t="str">
        <f t="shared" si="157"/>
        <v>1+0,0531252666711799i</v>
      </c>
      <c r="U163" s="4">
        <f t="shared" si="170"/>
        <v>1.0014101527141035</v>
      </c>
      <c r="V163" s="4">
        <f t="shared" si="171"/>
        <v>5.3075372760074284E-2</v>
      </c>
      <c r="W163" t="str">
        <f t="shared" si="158"/>
        <v>1-0,00592125368105857i</v>
      </c>
      <c r="X163" s="4">
        <f t="shared" si="172"/>
        <v>1.0000175304689189</v>
      </c>
      <c r="Y163" s="4">
        <f t="shared" si="173"/>
        <v>-5.9211844803386763E-3</v>
      </c>
      <c r="Z163" t="str">
        <f t="shared" si="159"/>
        <v>0,999999682268706+0,00100127060236959i</v>
      </c>
      <c r="AA163" s="4">
        <f t="shared" si="174"/>
        <v>1.0000001835401491</v>
      </c>
      <c r="AB163" s="4">
        <f t="shared" si="175"/>
        <v>1.0012705858990268E-3</v>
      </c>
      <c r="AC163" s="47" t="str">
        <f t="shared" si="176"/>
        <v>0,265258237738463-2,80293993431542i</v>
      </c>
      <c r="AD163" s="20">
        <f t="shared" si="177"/>
        <v>8.9909977489907931</v>
      </c>
      <c r="AE163" s="43">
        <f t="shared" si="178"/>
        <v>-84.59387325572655</v>
      </c>
      <c r="AF163" t="str">
        <f t="shared" si="160"/>
        <v>171,020291553806</v>
      </c>
      <c r="AG163" t="str">
        <f t="shared" si="161"/>
        <v>1+20,6932233906468i</v>
      </c>
      <c r="AH163">
        <f t="shared" si="179"/>
        <v>20.717371799898071</v>
      </c>
      <c r="AI163">
        <f t="shared" si="180"/>
        <v>1.5225088930358208</v>
      </c>
      <c r="AJ163" t="str">
        <f t="shared" si="162"/>
        <v>1+0,0531252666711799i</v>
      </c>
      <c r="AK163">
        <f t="shared" si="181"/>
        <v>1.0014101527141035</v>
      </c>
      <c r="AL163">
        <f t="shared" si="182"/>
        <v>5.3075372760074284E-2</v>
      </c>
      <c r="AM163" t="str">
        <f t="shared" si="163"/>
        <v>1-0,0020166425557588i</v>
      </c>
      <c r="AN163">
        <f t="shared" si="183"/>
        <v>1.0000020334215314</v>
      </c>
      <c r="AO163">
        <f t="shared" si="184"/>
        <v>-2.0166398219730952E-3</v>
      </c>
      <c r="AP163" s="41" t="str">
        <f t="shared" si="185"/>
        <v>0,819902753604672-8,22581904181473i</v>
      </c>
      <c r="AQ163">
        <f t="shared" si="186"/>
        <v>18.346517112761596</v>
      </c>
      <c r="AR163" s="43">
        <f t="shared" si="187"/>
        <v>-84.307883937448636</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16,4724559445769+11,6300460919886i</v>
      </c>
      <c r="BG163" s="20">
        <f t="shared" si="198"/>
        <v>26.09167136057151</v>
      </c>
      <c r="BH163" s="43">
        <f t="shared" si="199"/>
        <v>35.223234197372022</v>
      </c>
      <c r="BI163" s="41" t="str">
        <f t="shared" si="152"/>
        <v>48,1943017412885+34,3883683910854i</v>
      </c>
      <c r="BJ163" s="20">
        <f t="shared" si="200"/>
        <v>35.447190724342327</v>
      </c>
      <c r="BK163" s="43">
        <f t="shared" si="153"/>
        <v>35.509223515649964</v>
      </c>
      <c r="BL163">
        <f t="shared" si="201"/>
        <v>26.09167136057151</v>
      </c>
      <c r="BM163" s="43">
        <f t="shared" si="202"/>
        <v>35.223234197372022</v>
      </c>
    </row>
    <row r="164" spans="14:65" x14ac:dyDescent="0.25">
      <c r="N164" s="9">
        <v>46</v>
      </c>
      <c r="O164" s="34">
        <f t="shared" si="154"/>
        <v>288.40315031266073</v>
      </c>
      <c r="P164" s="33" t="str">
        <f t="shared" si="155"/>
        <v>58,3492597405907</v>
      </c>
      <c r="Q164" s="4" t="str">
        <f t="shared" si="156"/>
        <v>1+21,212910946316i</v>
      </c>
      <c r="R164" s="4">
        <f t="shared" si="168"/>
        <v>21.236468416766787</v>
      </c>
      <c r="S164" s="4">
        <f t="shared" si="169"/>
        <v>1.5236900985405768</v>
      </c>
      <c r="T164" s="4" t="str">
        <f t="shared" si="157"/>
        <v>1+0,0543627130976647i</v>
      </c>
      <c r="U164" s="4">
        <f t="shared" si="170"/>
        <v>1.001476562169749</v>
      </c>
      <c r="V164" s="4">
        <f t="shared" si="171"/>
        <v>5.4309255064976809E-2</v>
      </c>
      <c r="W164" t="str">
        <f t="shared" si="158"/>
        <v>1-0,00605917739734386i</v>
      </c>
      <c r="X164" s="4">
        <f t="shared" si="172"/>
        <v>1.000018356646883</v>
      </c>
      <c r="Y164" s="4">
        <f t="shared" si="173"/>
        <v>-6.0591032475100694E-3</v>
      </c>
      <c r="Z164" t="str">
        <f t="shared" si="159"/>
        <v>0,999999667294492+0,00102459319078153i</v>
      </c>
      <c r="AA164" s="4">
        <f t="shared" si="174"/>
        <v>1.0000001921901323</v>
      </c>
      <c r="AB164" s="4">
        <f t="shared" si="175"/>
        <v>1.0245931731330019E-3</v>
      </c>
      <c r="AC164" s="47" t="str">
        <f t="shared" si="176"/>
        <v>0,259188369251832-2,73947018914514i</v>
      </c>
      <c r="AD164" s="20">
        <f t="shared" si="177"/>
        <v>8.7920346610000646</v>
      </c>
      <c r="AE164" s="43">
        <f t="shared" si="178"/>
        <v>-84.595186736779681</v>
      </c>
      <c r="AF164" t="str">
        <f t="shared" si="160"/>
        <v>171,020291553806</v>
      </c>
      <c r="AG164" t="str">
        <f t="shared" si="161"/>
        <v>1+21,1752304833491i</v>
      </c>
      <c r="AH164">
        <f t="shared" si="179"/>
        <v>21.198829826737068</v>
      </c>
      <c r="AI164">
        <f t="shared" si="180"/>
        <v>1.5236063991981517</v>
      </c>
      <c r="AJ164" t="str">
        <f t="shared" si="162"/>
        <v>1+0,0543627130976647i</v>
      </c>
      <c r="AK164">
        <f t="shared" si="181"/>
        <v>1.001476562169749</v>
      </c>
      <c r="AL164">
        <f t="shared" si="182"/>
        <v>5.4309255064976809E-2</v>
      </c>
      <c r="AM164" t="str">
        <f t="shared" si="163"/>
        <v>1-0,00206361619524313i</v>
      </c>
      <c r="AN164">
        <f t="shared" si="183"/>
        <v>1.0000021292536336</v>
      </c>
      <c r="AO164">
        <f t="shared" si="184"/>
        <v>-2.0636132659393081E-3</v>
      </c>
      <c r="AP164" s="41" t="str">
        <f t="shared" si="185"/>
        <v>0,802053468325472-8,03946025150852i</v>
      </c>
      <c r="AQ164">
        <f t="shared" si="186"/>
        <v>18.147549369181441</v>
      </c>
      <c r="AR164" s="43">
        <f t="shared" si="187"/>
        <v>-84.302761540141447</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15,7159937255544+11,3299671094645i</v>
      </c>
      <c r="BG164" s="20">
        <f t="shared" si="198"/>
        <v>25.744487002397733</v>
      </c>
      <c r="BH164" s="43">
        <f t="shared" si="199"/>
        <v>35.788570677789991</v>
      </c>
      <c r="BI164" s="41" t="str">
        <f t="shared" si="152"/>
        <v>45,9738648215442+33,5013670948322i</v>
      </c>
      <c r="BJ164" s="20">
        <f t="shared" si="200"/>
        <v>35.1000017105791</v>
      </c>
      <c r="BK164" s="43">
        <f t="shared" si="153"/>
        <v>36.08099587442824</v>
      </c>
      <c r="BL164">
        <f t="shared" si="201"/>
        <v>25.744487002397733</v>
      </c>
      <c r="BM164" s="43">
        <f t="shared" si="202"/>
        <v>35.788570677789991</v>
      </c>
    </row>
    <row r="165" spans="14:65" x14ac:dyDescent="0.25">
      <c r="N165" s="9">
        <v>47</v>
      </c>
      <c r="O165" s="34">
        <f t="shared" si="154"/>
        <v>295.12092266663871</v>
      </c>
      <c r="P165" s="33" t="str">
        <f t="shared" si="155"/>
        <v>58,3492597405907</v>
      </c>
      <c r="Q165" s="4" t="str">
        <f t="shared" si="156"/>
        <v>1+21,7070231172408i</v>
      </c>
      <c r="R165" s="4">
        <f t="shared" si="168"/>
        <v>21.730044928909528</v>
      </c>
      <c r="S165" s="4">
        <f t="shared" si="169"/>
        <v>1.5247608353036308</v>
      </c>
      <c r="T165" s="4" t="str">
        <f t="shared" si="157"/>
        <v>1+0,0556289833542094i</v>
      </c>
      <c r="U165" s="4">
        <f t="shared" si="170"/>
        <v>1.0015460966870287</v>
      </c>
      <c r="V165" s="4">
        <f t="shared" si="171"/>
        <v>5.5571706814857791E-2</v>
      </c>
      <c r="W165" t="str">
        <f t="shared" si="158"/>
        <v>1-0,0062003137696879i</v>
      </c>
      <c r="X165" s="4">
        <f t="shared" si="172"/>
        <v>1.0000192217606831</v>
      </c>
      <c r="Y165" s="4">
        <f t="shared" si="173"/>
        <v>-6.2002343167919952E-3</v>
      </c>
      <c r="Z165" t="str">
        <f t="shared" si="159"/>
        <v>0,999999651614564+0,00104845903206532i</v>
      </c>
      <c r="AA165" s="4">
        <f t="shared" si="174"/>
        <v>1.0000002012477753</v>
      </c>
      <c r="AB165" s="4">
        <f t="shared" si="175"/>
        <v>1.0484590131545812E-3</v>
      </c>
      <c r="AC165" s="47" t="str">
        <f t="shared" si="176"/>
        <v>0,253390501248152-2,67742723838659i</v>
      </c>
      <c r="AD165" s="20">
        <f t="shared" si="177"/>
        <v>8.5930785906628486</v>
      </c>
      <c r="AE165" s="43">
        <f t="shared" si="178"/>
        <v>-84.593655903700878</v>
      </c>
      <c r="AF165" t="str">
        <f t="shared" si="160"/>
        <v>171,020291553806</v>
      </c>
      <c r="AG165" t="str">
        <f t="shared" si="161"/>
        <v>1+21,6684649635409i</v>
      </c>
      <c r="AH165">
        <f t="shared" si="179"/>
        <v>21.691527698071418</v>
      </c>
      <c r="AI165">
        <f t="shared" si="180"/>
        <v>1.5246790330126796</v>
      </c>
      <c r="AJ165" t="str">
        <f t="shared" si="162"/>
        <v>1+0,0556289833542094i</v>
      </c>
      <c r="AK165">
        <f t="shared" si="181"/>
        <v>1.0015460966870287</v>
      </c>
      <c r="AL165">
        <f t="shared" si="182"/>
        <v>5.5571706814857791E-2</v>
      </c>
      <c r="AM165" t="str">
        <f t="shared" si="163"/>
        <v>1-0,00211168399134936i</v>
      </c>
      <c r="AN165">
        <f t="shared" si="183"/>
        <v>1.0000022296021542</v>
      </c>
      <c r="AO165">
        <f t="shared" si="184"/>
        <v>-2.1116808525441415E-3</v>
      </c>
      <c r="AP165" s="41" t="str">
        <f t="shared" si="185"/>
        <v>0,785004038036615-7,85728835422588i</v>
      </c>
      <c r="AQ165">
        <f t="shared" si="186"/>
        <v>17.948588275569577</v>
      </c>
      <c r="AR165" s="43">
        <f t="shared" si="187"/>
        <v>-84.294639843413691</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14,9934305764096+11,0390994569233i</v>
      </c>
      <c r="BG165" s="20">
        <f t="shared" si="198"/>
        <v>25.399095923097654</v>
      </c>
      <c r="BH165" s="43">
        <f t="shared" si="199"/>
        <v>36.362819621525887</v>
      </c>
      <c r="BI165" s="41" t="str">
        <f t="shared" si="152"/>
        <v>43,8529297313887+32,6415500864762i</v>
      </c>
      <c r="BJ165" s="20">
        <f t="shared" si="200"/>
        <v>34.754605608004368</v>
      </c>
      <c r="BK165" s="43">
        <f t="shared" si="153"/>
        <v>36.661835681813265</v>
      </c>
      <c r="BL165">
        <f t="shared" si="201"/>
        <v>25.399095923097654</v>
      </c>
      <c r="BM165" s="43">
        <f t="shared" si="202"/>
        <v>36.362819621525887</v>
      </c>
    </row>
    <row r="166" spans="14:65" x14ac:dyDescent="0.25">
      <c r="N166" s="9">
        <v>48</v>
      </c>
      <c r="O166" s="34">
        <f t="shared" si="154"/>
        <v>301.99517204020168</v>
      </c>
      <c r="P166" s="33" t="str">
        <f t="shared" si="155"/>
        <v>58,3492597405907</v>
      </c>
      <c r="Q166" s="4" t="str">
        <f t="shared" si="156"/>
        <v>1+22,2126446391489i</v>
      </c>
      <c r="R166" s="4">
        <f t="shared" si="168"/>
        <v>22.235142946810807</v>
      </c>
      <c r="S166" s="4">
        <f t="shared" si="169"/>
        <v>1.5258073012028188</v>
      </c>
      <c r="T166" s="4" t="str">
        <f t="shared" si="157"/>
        <v>1+0,0569247488340652i</v>
      </c>
      <c r="U166" s="4">
        <f t="shared" si="170"/>
        <v>1.0016189030913012</v>
      </c>
      <c r="V166" s="4">
        <f t="shared" si="171"/>
        <v>5.6863381272619064E-2</v>
      </c>
      <c r="W166" t="str">
        <f t="shared" si="158"/>
        <v>1-0,0063447376304635i</v>
      </c>
      <c r="X166" s="4">
        <f t="shared" si="172"/>
        <v>1.0000201276452387</v>
      </c>
      <c r="Y166" s="4">
        <f t="shared" si="173"/>
        <v>-6.3446524952442268E-3</v>
      </c>
      <c r="Z166" t="str">
        <f t="shared" si="159"/>
        <v>0,999999635195664+0,0010728807802059i</v>
      </c>
      <c r="AA166" s="4">
        <f t="shared" si="174"/>
        <v>1.0000002107322927</v>
      </c>
      <c r="AB166" s="4">
        <f t="shared" si="175"/>
        <v>1.0728807599426774E-3</v>
      </c>
      <c r="AC166" s="47" t="str">
        <f t="shared" si="176"/>
        <v>0,247852495376449-2,61677989481724i</v>
      </c>
      <c r="AD166" s="20">
        <f t="shared" si="177"/>
        <v>8.3941317347600855</v>
      </c>
      <c r="AE166" s="43">
        <f t="shared" si="178"/>
        <v>-84.589280303323704</v>
      </c>
      <c r="AF166" t="str">
        <f t="shared" si="160"/>
        <v>171,020291553806</v>
      </c>
      <c r="AG166" t="str">
        <f t="shared" si="161"/>
        <v>1+22,1731883506725i</v>
      </c>
      <c r="AH166">
        <f t="shared" si="179"/>
        <v>22.195726652542795</v>
      </c>
      <c r="AI166">
        <f t="shared" si="180"/>
        <v>1.5257273533255435</v>
      </c>
      <c r="AJ166" t="str">
        <f t="shared" si="162"/>
        <v>1+0,0569247488340652i</v>
      </c>
      <c r="AK166">
        <f t="shared" si="181"/>
        <v>1.0016189030913012</v>
      </c>
      <c r="AL166">
        <f t="shared" si="182"/>
        <v>5.6863381272619064E-2</v>
      </c>
      <c r="AM166" t="str">
        <f t="shared" si="163"/>
        <v>1-0,00216087143025926i</v>
      </c>
      <c r="AN166">
        <f t="shared" si="183"/>
        <v>1.0000023346799438</v>
      </c>
      <c r="AO166">
        <f t="shared" si="184"/>
        <v>-2.1608680669692971E-3</v>
      </c>
      <c r="AP166" s="41" t="str">
        <f t="shared" si="185"/>
        <v>0,768718769912886-7,67921179375991i</v>
      </c>
      <c r="AQ166">
        <f t="shared" si="186"/>
        <v>17.749636018011085</v>
      </c>
      <c r="AR166" s="43">
        <f t="shared" si="187"/>
        <v>-84.283514897776612</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14,3032537473392+10,7570759528847i</v>
      </c>
      <c r="BG166" s="20">
        <f t="shared" si="198"/>
        <v>25.055538889877763</v>
      </c>
      <c r="BH166" s="43">
        <f t="shared" si="199"/>
        <v>36.945799108905234</v>
      </c>
      <c r="BI166" s="41" t="str">
        <f t="shared" si="152"/>
        <v>41,8270563129068+31,807835283975i</v>
      </c>
      <c r="BJ166" s="20">
        <f t="shared" si="200"/>
        <v>34.411043173128746</v>
      </c>
      <c r="BK166" s="43">
        <f t="shared" si="153"/>
        <v>37.251564514452241</v>
      </c>
      <c r="BL166">
        <f t="shared" si="201"/>
        <v>25.055538889877763</v>
      </c>
      <c r="BM166" s="43">
        <f t="shared" si="202"/>
        <v>36.945799108905234</v>
      </c>
    </row>
    <row r="167" spans="14:65" x14ac:dyDescent="0.25">
      <c r="N167" s="9">
        <v>49</v>
      </c>
      <c r="O167" s="34">
        <f t="shared" si="154"/>
        <v>309.02954325135937</v>
      </c>
      <c r="P167" s="33" t="str">
        <f t="shared" si="155"/>
        <v>58,3492597405907</v>
      </c>
      <c r="Q167" s="4" t="str">
        <f t="shared" si="156"/>
        <v>1+22,7300435992637i</v>
      </c>
      <c r="R167" s="4">
        <f t="shared" si="168"/>
        <v>22.752030283568729</v>
      </c>
      <c r="S167" s="4">
        <f t="shared" si="169"/>
        <v>1.5268300419151932</v>
      </c>
      <c r="T167" s="4" t="str">
        <f t="shared" si="157"/>
        <v>1+0,0582506965692409i</v>
      </c>
      <c r="U167" s="4">
        <f t="shared" si="170"/>
        <v>1.0016951350839245</v>
      </c>
      <c r="V167" s="4">
        <f t="shared" si="171"/>
        <v>5.8184946050920595E-2</v>
      </c>
      <c r="W167" t="str">
        <f t="shared" si="158"/>
        <v>1-0,00649252555511329i</v>
      </c>
      <c r="X167" s="4">
        <f t="shared" si="172"/>
        <v>1.0000210762219384</v>
      </c>
      <c r="Y167" s="4">
        <f t="shared" si="173"/>
        <v>-6.492434331186122E-3</v>
      </c>
      <c r="Z167" t="str">
        <f t="shared" si="159"/>
        <v>0,999999618002966+0,00109787138393741i</v>
      </c>
      <c r="AA167" s="4">
        <f t="shared" si="174"/>
        <v>1.0000002206638023</v>
      </c>
      <c r="AB167" s="4">
        <f t="shared" si="175"/>
        <v>1.0978713622249738E-3</v>
      </c>
      <c r="AC167" s="47" t="str">
        <f t="shared" si="176"/>
        <v>0,242562750492827-2,55749759791021i</v>
      </c>
      <c r="AD167" s="20">
        <f t="shared" si="177"/>
        <v>8.1951963090315836</v>
      </c>
      <c r="AE167" s="43">
        <f t="shared" si="178"/>
        <v>-84.582058077055578</v>
      </c>
      <c r="AF167" t="str">
        <f t="shared" si="160"/>
        <v>171,020291553806</v>
      </c>
      <c r="AG167" t="str">
        <f t="shared" si="161"/>
        <v>1+22,6896682557644i</v>
      </c>
      <c r="AH167">
        <f t="shared" si="179"/>
        <v>22.71169402657236</v>
      </c>
      <c r="AI167">
        <f t="shared" si="180"/>
        <v>1.5267519067481778</v>
      </c>
      <c r="AJ167" t="str">
        <f t="shared" si="162"/>
        <v>1+0,0582506965692409i</v>
      </c>
      <c r="AK167">
        <f t="shared" si="181"/>
        <v>1.0016951350839245</v>
      </c>
      <c r="AL167">
        <f t="shared" si="182"/>
        <v>5.8184946050920595E-2</v>
      </c>
      <c r="AM167" t="str">
        <f t="shared" si="163"/>
        <v>1-0,00221120459180399i</v>
      </c>
      <c r="AN167">
        <f t="shared" si="183"/>
        <v>1.000002444709885</v>
      </c>
      <c r="AO167">
        <f t="shared" si="184"/>
        <v>-2.2112009879743416E-3</v>
      </c>
      <c r="AP167" s="41" t="str">
        <f t="shared" si="185"/>
        <v>0,753163550718546-7,50514085162897i</v>
      </c>
      <c r="AQ167">
        <f t="shared" si="186"/>
        <v>17.550694800751369</v>
      </c>
      <c r="AR167" s="43">
        <f t="shared" si="187"/>
        <v>-84.269381264573568</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13,6440174400661+10,4835482221349i</v>
      </c>
      <c r="BG167" s="20">
        <f t="shared" si="198"/>
        <v>24.713855954223657</v>
      </c>
      <c r="BH167" s="43">
        <f t="shared" si="199"/>
        <v>37.537316230265837</v>
      </c>
      <c r="BI167" s="41" t="str">
        <f t="shared" si="152"/>
        <v>39,8920009089172+30,9991959542191i</v>
      </c>
      <c r="BJ167" s="20">
        <f t="shared" si="200"/>
        <v>34.069354445943439</v>
      </c>
      <c r="BK167" s="43">
        <f t="shared" si="153"/>
        <v>37.849993042747705</v>
      </c>
      <c r="BL167">
        <f t="shared" si="201"/>
        <v>24.713855954223657</v>
      </c>
      <c r="BM167" s="43">
        <f t="shared" si="202"/>
        <v>37.537316230265837</v>
      </c>
    </row>
    <row r="168" spans="14:65" x14ac:dyDescent="0.25">
      <c r="N168" s="9">
        <v>50</v>
      </c>
      <c r="O168" s="34">
        <f t="shared" si="154"/>
        <v>316.22776601683825</v>
      </c>
      <c r="P168" s="33" t="str">
        <f t="shared" si="155"/>
        <v>58,3492597405907</v>
      </c>
      <c r="Q168" s="4" t="str">
        <f t="shared" si="156"/>
        <v>1+23,2594943293625i</v>
      </c>
      <c r="R168" s="4">
        <f t="shared" si="168"/>
        <v>23.280981002905492</v>
      </c>
      <c r="S168" s="4">
        <f t="shared" si="169"/>
        <v>1.5278295911482627</v>
      </c>
      <c r="T168" s="4" t="str">
        <f t="shared" si="157"/>
        <v>1+0,0596075295947767i</v>
      </c>
      <c r="U168" s="4">
        <f t="shared" si="170"/>
        <v>1.0017749535621223</v>
      </c>
      <c r="V168" s="4">
        <f t="shared" si="171"/>
        <v>5.9537083385197025E-2</v>
      </c>
      <c r="W168" t="str">
        <f t="shared" si="158"/>
        <v>1-0,00664375590275113i</v>
      </c>
      <c r="X168" s="4">
        <f t="shared" si="172"/>
        <v>1.0000220695027162</v>
      </c>
      <c r="Y168" s="4">
        <f t="shared" si="173"/>
        <v>-6.6436581546685776E-3</v>
      </c>
      <c r="Z168" t="str">
        <f t="shared" si="159"/>
        <v>0,9999996+0,00112344409360872i</v>
      </c>
      <c r="AA168" s="4">
        <f t="shared" si="174"/>
        <v>1.0000002310633689</v>
      </c>
      <c r="AB168" s="4">
        <f t="shared" si="175"/>
        <v>1.123444070343425E-3</v>
      </c>
      <c r="AC168" s="47" t="str">
        <f t="shared" si="176"/>
        <v>0,237510179277006-2,4995504051068i</v>
      </c>
      <c r="AD168" s="20">
        <f t="shared" si="177"/>
        <v>7.9962745527234969</v>
      </c>
      <c r="AE168" s="43">
        <f t="shared" si="178"/>
        <v>-84.5719859620432</v>
      </c>
      <c r="AF168" t="str">
        <f t="shared" si="160"/>
        <v>171,020291553806</v>
      </c>
      <c r="AG168" t="str">
        <f t="shared" si="161"/>
        <v>1+23,2181785232987i</v>
      </c>
      <c r="AH168">
        <f t="shared" si="179"/>
        <v>23.239703396122962</v>
      </c>
      <c r="AI168">
        <f t="shared" si="180"/>
        <v>1.5277532279036021</v>
      </c>
      <c r="AJ168" t="str">
        <f t="shared" si="162"/>
        <v>1+0,0596075295947767i</v>
      </c>
      <c r="AK168">
        <f t="shared" si="181"/>
        <v>1.0017749535621223</v>
      </c>
      <c r="AL168">
        <f t="shared" si="182"/>
        <v>5.9537083385197025E-2</v>
      </c>
      <c r="AM168" t="str">
        <f t="shared" si="163"/>
        <v>1-0,00226271016329204i</v>
      </c>
      <c r="AN168">
        <f t="shared" si="183"/>
        <v>1.0000025599253648</v>
      </c>
      <c r="AO168">
        <f t="shared" si="184"/>
        <v>-2.2627063017195328E-3</v>
      </c>
      <c r="AP168" s="41" t="str">
        <f t="shared" si="185"/>
        <v>0,738305778060921-7,33498762152855i</v>
      </c>
      <c r="AQ168">
        <f t="shared" si="186"/>
        <v>17.351766850718708</v>
      </c>
      <c r="AR168" s="43">
        <f t="shared" si="187"/>
        <v>-84.252232015240523</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13,0143398936652+10,2181855792813i</v>
      </c>
      <c r="BG168" s="20">
        <f t="shared" si="198"/>
        <v>24.374086343747237</v>
      </c>
      <c r="BH168" s="43">
        <f t="shared" si="199"/>
        <v>38.137167145118575</v>
      </c>
      <c r="BI168" s="41" t="str">
        <f t="shared" si="152"/>
        <v>38,0437078109798+30,2146574291135i</v>
      </c>
      <c r="BJ168" s="20">
        <f t="shared" si="200"/>
        <v>33.729578641742449</v>
      </c>
      <c r="BK168" s="43">
        <f t="shared" si="153"/>
        <v>38.456921091921295</v>
      </c>
      <c r="BL168">
        <f t="shared" si="201"/>
        <v>24.374086343747237</v>
      </c>
      <c r="BM168" s="43">
        <f t="shared" si="202"/>
        <v>38.137167145118575</v>
      </c>
    </row>
    <row r="169" spans="14:65" x14ac:dyDescent="0.25">
      <c r="N169" s="9">
        <v>51</v>
      </c>
      <c r="O169" s="34">
        <f t="shared" si="154"/>
        <v>323.59365692962825</v>
      </c>
      <c r="P169" s="33" t="str">
        <f t="shared" si="155"/>
        <v>58,3492597405907</v>
      </c>
      <c r="Q169" s="4" t="str">
        <f t="shared" si="156"/>
        <v>1+23,8012775512306i</v>
      </c>
      <c r="R169" s="4">
        <f t="shared" si="168"/>
        <v>23.822275564494547</v>
      </c>
      <c r="S169" s="4">
        <f t="shared" si="169"/>
        <v>1.5288064708825253</v>
      </c>
      <c r="T169" s="4" t="str">
        <f t="shared" si="157"/>
        <v>1+0,0609959673215026i</v>
      </c>
      <c r="U169" s="4">
        <f t="shared" si="170"/>
        <v>1.0018585269535243</v>
      </c>
      <c r="V169" s="4">
        <f t="shared" si="171"/>
        <v>6.0920490408744823E-2</v>
      </c>
      <c r="W169" t="str">
        <f t="shared" si="158"/>
        <v>1-0,00679850885770913i</v>
      </c>
      <c r="X169" s="4">
        <f t="shared" si="172"/>
        <v>1.0000231095943175</v>
      </c>
      <c r="Y169" s="4">
        <f t="shared" si="173"/>
        <v>-6.7984041188823485E-3</v>
      </c>
      <c r="Z169" t="str">
        <f t="shared" si="159"/>
        <v>0,999999581148581+0,00114961246820901i</v>
      </c>
      <c r="AA169" s="4">
        <f t="shared" si="174"/>
        <v>1.0000002419530529</v>
      </c>
      <c r="AB169" s="4">
        <f t="shared" si="175"/>
        <v>1.1496124432797952E-3</v>
      </c>
      <c r="AC169" s="47" t="str">
        <f t="shared" si="176"/>
        <v>0,232684185831979-2,4429089829268i</v>
      </c>
      <c r="AD169" s="20">
        <f t="shared" si="177"/>
        <v>7.7973687331794572</v>
      </c>
      <c r="AE169" s="43">
        <f t="shared" si="178"/>
        <v>-84.559059292082352</v>
      </c>
      <c r="AF169" t="str">
        <f t="shared" si="160"/>
        <v>171,020291553806</v>
      </c>
      <c r="AG169" t="str">
        <f t="shared" si="161"/>
        <v>1+23,7589993764151i</v>
      </c>
      <c r="AH169">
        <f t="shared" si="179"/>
        <v>23.780034721768029</v>
      </c>
      <c r="AI169">
        <f t="shared" si="180"/>
        <v>1.5287318396692233</v>
      </c>
      <c r="AJ169" t="str">
        <f t="shared" si="162"/>
        <v>1+0,0609959673215026i</v>
      </c>
      <c r="AK169">
        <f t="shared" si="181"/>
        <v>1.0018585269535243</v>
      </c>
      <c r="AL169">
        <f t="shared" si="182"/>
        <v>6.0920490408744823E-2</v>
      </c>
      <c r="AM169" t="str">
        <f t="shared" si="163"/>
        <v>1-0,00231541545365919i</v>
      </c>
      <c r="AN169">
        <f t="shared" si="183"/>
        <v>1.0000026805707687</v>
      </c>
      <c r="AO169">
        <f t="shared" si="184"/>
        <v>-2.3154113159102991E-3</v>
      </c>
      <c r="AP169" s="41" t="str">
        <f t="shared" si="185"/>
        <v>0,724114294533643-7,16866598330128i</v>
      </c>
      <c r="AQ169">
        <f t="shared" si="186"/>
        <v>17.152854422089067</v>
      </c>
      <c r="AR169" s="43">
        <f t="shared" si="187"/>
        <v>-84.232058730266743</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12,4129005929159+9,96067398273777i</v>
      </c>
      <c r="BG169" s="20">
        <f t="shared" si="198"/>
        <v>24.03626835276572</v>
      </c>
      <c r="BH169" s="43">
        <f t="shared" si="199"/>
        <v>38.745137193464309</v>
      </c>
      <c r="BI169" s="41" t="str">
        <f t="shared" si="152"/>
        <v>36,2783010668779+29,4532940287624i</v>
      </c>
      <c r="BJ169" s="20">
        <f t="shared" si="200"/>
        <v>33.391754041675313</v>
      </c>
      <c r="BK169" s="43">
        <f t="shared" si="153"/>
        <v>39.072137755279996</v>
      </c>
      <c r="BL169">
        <f t="shared" si="201"/>
        <v>24.03626835276572</v>
      </c>
      <c r="BM169" s="43">
        <f t="shared" si="202"/>
        <v>38.745137193464309</v>
      </c>
    </row>
    <row r="170" spans="14:65" x14ac:dyDescent="0.25">
      <c r="N170" s="9">
        <v>52</v>
      </c>
      <c r="O170" s="34">
        <f t="shared" si="154"/>
        <v>331.13112148259137</v>
      </c>
      <c r="P170" s="33" t="str">
        <f t="shared" si="155"/>
        <v>58,3492597405907</v>
      </c>
      <c r="Q170" s="4" t="str">
        <f t="shared" si="156"/>
        <v>1+24,3556805255036i</v>
      </c>
      <c r="R170" s="4">
        <f t="shared" si="168"/>
        <v>24.376200972678156</v>
      </c>
      <c r="S170" s="4">
        <f t="shared" si="169"/>
        <v>1.5297611916104537</v>
      </c>
      <c r="T170" s="4" t="str">
        <f t="shared" si="157"/>
        <v>1+0,0624167459174797i</v>
      </c>
      <c r="U170" s="4">
        <f t="shared" si="170"/>
        <v>1.0019460315660356</v>
      </c>
      <c r="V170" s="4">
        <f t="shared" si="171"/>
        <v>6.2335879429633347E-2</v>
      </c>
      <c r="W170" t="str">
        <f t="shared" si="158"/>
        <v>1-0,00695686647205241i</v>
      </c>
      <c r="X170" s="4">
        <f t="shared" si="172"/>
        <v>1.0000241987027663</v>
      </c>
      <c r="Y170" s="4">
        <f t="shared" si="173"/>
        <v>-6.9567542425241794E-3</v>
      </c>
      <c r="Z170" t="str">
        <f t="shared" si="159"/>
        <v>0,999999561408722+0,00117639038255686i</v>
      </c>
      <c r="AA170" s="4">
        <f t="shared" si="174"/>
        <v>1.0000002533559522</v>
      </c>
      <c r="AB170" s="4">
        <f t="shared" si="175"/>
        <v>1.1763903558447231E-3</v>
      </c>
      <c r="AC170" s="47" t="str">
        <f t="shared" si="176"/>
        <v>0,228074644228542-2,38754459794363i</v>
      </c>
      <c r="AD170" s="20">
        <f t="shared" si="177"/>
        <v>7.5984811504840515</v>
      </c>
      <c r="AE170" s="43">
        <f t="shared" si="178"/>
        <v>-84.543271998284439</v>
      </c>
      <c r="AF170" t="str">
        <f t="shared" si="160"/>
        <v>171,020291553806</v>
      </c>
      <c r="AG170" t="str">
        <f t="shared" si="161"/>
        <v>1+24,3124175654884i</v>
      </c>
      <c r="AH170">
        <f t="shared" si="179"/>
        <v>24.332974497144175</v>
      </c>
      <c r="AI170">
        <f t="shared" si="180"/>
        <v>1.5296882534160985</v>
      </c>
      <c r="AJ170" t="str">
        <f t="shared" si="162"/>
        <v>1+0,0624167459174797i</v>
      </c>
      <c r="AK170">
        <f t="shared" si="181"/>
        <v>1.0019460315660356</v>
      </c>
      <c r="AL170">
        <f t="shared" si="182"/>
        <v>6.2335879429633347E-2</v>
      </c>
      <c r="AM170" t="str">
        <f t="shared" si="163"/>
        <v>1-0,00236934840794802i</v>
      </c>
      <c r="AN170">
        <f t="shared" si="183"/>
        <v>1.0000028069019997</v>
      </c>
      <c r="AO170">
        <f t="shared" si="184"/>
        <v>-2.3693439742708748E-3</v>
      </c>
      <c r="AP170" s="41" t="str">
        <f t="shared" si="185"/>
        <v>0,71055932463724-7,0060915765046i</v>
      </c>
      <c r="AQ170">
        <f t="shared" si="186"/>
        <v>16.953959800901419</v>
      </c>
      <c r="AR170" s="43">
        <f t="shared" si="187"/>
        <v>-84.208851497866888</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11,8384375944134+9,7107150546347i</v>
      </c>
      <c r="BG170" s="20">
        <f t="shared" si="198"/>
        <v>23.700439232247291</v>
      </c>
      <c r="BH170" s="43">
        <f t="shared" si="199"/>
        <v>39.361001061048214</v>
      </c>
      <c r="BI170" s="41" t="str">
        <f t="shared" si="152"/>
        <v>34,5920766335943+28,7142261785069i</v>
      </c>
      <c r="BJ170" s="20">
        <f t="shared" si="200"/>
        <v>33.055917882664673</v>
      </c>
      <c r="BK170" s="43">
        <f t="shared" si="153"/>
        <v>39.695421561465764</v>
      </c>
      <c r="BL170">
        <f t="shared" si="201"/>
        <v>23.700439232247291</v>
      </c>
      <c r="BM170" s="43">
        <f t="shared" si="202"/>
        <v>39.361001061048214</v>
      </c>
    </row>
    <row r="171" spans="14:65" x14ac:dyDescent="0.25">
      <c r="N171" s="9">
        <v>53</v>
      </c>
      <c r="O171" s="34">
        <f t="shared" si="154"/>
        <v>338.84415613920277</v>
      </c>
      <c r="P171" s="33" t="str">
        <f t="shared" si="155"/>
        <v>58,3492597405907</v>
      </c>
      <c r="Q171" s="4" t="str">
        <f t="shared" si="156"/>
        <v>1+24,9229972039765i</v>
      </c>
      <c r="R171" s="4">
        <f t="shared" si="168"/>
        <v>24.943050928653864</v>
      </c>
      <c r="S171" s="4">
        <f t="shared" si="169"/>
        <v>1.530694252571887</v>
      </c>
      <c r="T171" s="4" t="str">
        <f t="shared" si="157"/>
        <v>1+0,0638706186983251i</v>
      </c>
      <c r="U171" s="4">
        <f t="shared" si="170"/>
        <v>1.0020376519537113</v>
      </c>
      <c r="V171" s="4">
        <f t="shared" si="171"/>
        <v>6.3783978209165204E-2</v>
      </c>
      <c r="W171" t="str">
        <f t="shared" si="158"/>
        <v>1-0,00711891270908413i</v>
      </c>
      <c r="X171" s="4">
        <f t="shared" si="172"/>
        <v>1.0000253391380438</v>
      </c>
      <c r="Y171" s="4">
        <f t="shared" si="173"/>
        <v>-7.1187924531425839E-3</v>
      </c>
      <c r="Z171" t="str">
        <f t="shared" si="159"/>
        <v>0,999999540738551+0,00120379203465691i</v>
      </c>
      <c r="AA171" s="4">
        <f t="shared" si="174"/>
        <v>1.0000002652962527</v>
      </c>
      <c r="AB171" s="4">
        <f t="shared" si="175"/>
        <v>1.2037920060343388E-3</v>
      </c>
      <c r="AC171" s="47" t="str">
        <f t="shared" si="176"/>
        <v>0,223671877957691-2,33342910764917i</v>
      </c>
      <c r="AD171" s="20">
        <f t="shared" si="177"/>
        <v>7.3996141421669357</v>
      </c>
      <c r="AE171" s="43">
        <f t="shared" si="178"/>
        <v>-84.524616609513629</v>
      </c>
      <c r="AF171" t="str">
        <f t="shared" si="160"/>
        <v>171,020291553806</v>
      </c>
      <c r="AG171" t="str">
        <f t="shared" si="161"/>
        <v>1+24,8787265201677i</v>
      </c>
      <c r="AH171">
        <f t="shared" si="179"/>
        <v>24.898815900867568</v>
      </c>
      <c r="AI171">
        <f t="shared" si="180"/>
        <v>1.5306229692446052</v>
      </c>
      <c r="AJ171" t="str">
        <f t="shared" si="162"/>
        <v>1+0,0638706186983251i</v>
      </c>
      <c r="AK171">
        <f t="shared" si="181"/>
        <v>1.0020376519537113</v>
      </c>
      <c r="AL171">
        <f t="shared" si="182"/>
        <v>6.3783978209165204E-2</v>
      </c>
      <c r="AM171" t="str">
        <f t="shared" si="163"/>
        <v>1-0,00242453762212476i</v>
      </c>
      <c r="AN171">
        <f t="shared" si="183"/>
        <v>1.0000029391870211</v>
      </c>
      <c r="AO171">
        <f t="shared" si="184"/>
        <v>-2.4245328713548603E-3</v>
      </c>
      <c r="AP171" s="41" t="str">
        <f t="shared" si="185"/>
        <v>0,697612414368178-6,84718177364922i</v>
      </c>
      <c r="AQ171">
        <f t="shared" si="186"/>
        <v>16.755085309731594</v>
      </c>
      <c r="AR171" s="43">
        <f t="shared" si="187"/>
        <v>-84.182598912378069</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11,289744965826+9,46802516243293i</v>
      </c>
      <c r="BG171" s="20">
        <f t="shared" si="198"/>
        <v>23.366635079800851</v>
      </c>
      <c r="BH171" s="43">
        <f t="shared" si="199"/>
        <v>39.984522999956738</v>
      </c>
      <c r="BI171" s="41" t="str">
        <f t="shared" si="152"/>
        <v>32,9814948622546+27,9966177074034i</v>
      </c>
      <c r="BJ171" s="20">
        <f t="shared" si="200"/>
        <v>32.722106247365481</v>
      </c>
      <c r="BK171" s="43">
        <f t="shared" si="153"/>
        <v>40.326540697092398</v>
      </c>
      <c r="BL171">
        <f t="shared" si="201"/>
        <v>23.366635079800851</v>
      </c>
      <c r="BM171" s="43">
        <f t="shared" si="202"/>
        <v>39.984522999956738</v>
      </c>
    </row>
    <row r="172" spans="14:65" x14ac:dyDescent="0.25">
      <c r="N172" s="9">
        <v>54</v>
      </c>
      <c r="O172" s="34">
        <f t="shared" si="154"/>
        <v>346.73685045253183</v>
      </c>
      <c r="P172" s="33" t="str">
        <f t="shared" si="155"/>
        <v>58,3492597405907</v>
      </c>
      <c r="Q172" s="4" t="str">
        <f t="shared" si="156"/>
        <v>1+25,503528385462i</v>
      </c>
      <c r="R172" s="4">
        <f t="shared" si="168"/>
        <v>25.52312598621231</v>
      </c>
      <c r="S172" s="4">
        <f t="shared" si="169"/>
        <v>1.5316061419857891</v>
      </c>
      <c r="T172" s="4" t="str">
        <f t="shared" si="157"/>
        <v>1+0,0653583565266322i</v>
      </c>
      <c r="U172" s="4">
        <f t="shared" si="170"/>
        <v>1.0021335812993508</v>
      </c>
      <c r="V172" s="4">
        <f t="shared" si="171"/>
        <v>6.5265530241590181E-2</v>
      </c>
      <c r="W172" t="str">
        <f t="shared" si="158"/>
        <v>1-0,00728473348786419i</v>
      </c>
      <c r="X172" s="4">
        <f t="shared" si="172"/>
        <v>1.0000265333189862</v>
      </c>
      <c r="Y172" s="4">
        <f t="shared" si="173"/>
        <v>-7.2846046314859044E-3</v>
      </c>
      <c r="Z172" t="str">
        <f t="shared" si="159"/>
        <v>0,999999519094226+0,0012318319532278i</v>
      </c>
      <c r="AA172" s="4">
        <f t="shared" si="174"/>
        <v>1.0000002777992836</v>
      </c>
      <c r="AB172" s="4">
        <f t="shared" si="175"/>
        <v>1.2318319225581601E-3</v>
      </c>
      <c r="AC172" s="47" t="str">
        <f t="shared" si="176"/>
        <v>0,219466640254981-2,28053495123108i</v>
      </c>
      <c r="AD172" s="20">
        <f t="shared" si="177"/>
        <v>7.2007700879754246</v>
      </c>
      <c r="AE172" s="43">
        <f t="shared" si="178"/>
        <v>-84.503084252611544</v>
      </c>
      <c r="AF172" t="str">
        <f t="shared" si="160"/>
        <v>171,020291553806</v>
      </c>
      <c r="AG172" t="str">
        <f t="shared" si="161"/>
        <v>1+25,458226504957i</v>
      </c>
      <c r="AH172">
        <f t="shared" si="179"/>
        <v>25.477858951993891</v>
      </c>
      <c r="AI172">
        <f t="shared" si="180"/>
        <v>1.5315364762164809</v>
      </c>
      <c r="AJ172" t="str">
        <f t="shared" si="162"/>
        <v>1+0,0653583565266322i</v>
      </c>
      <c r="AK172">
        <f t="shared" si="181"/>
        <v>1.0021335812993508</v>
      </c>
      <c r="AL172">
        <f t="shared" si="182"/>
        <v>6.5265530241590181E-2</v>
      </c>
      <c r="AM172" t="str">
        <f t="shared" si="163"/>
        <v>1-0,00248101235824131i</v>
      </c>
      <c r="AN172">
        <f t="shared" si="183"/>
        <v>1.0000030777064248</v>
      </c>
      <c r="AO172">
        <f t="shared" si="184"/>
        <v>-2.4810072677004941E-3</v>
      </c>
      <c r="AP172" s="41" t="str">
        <f t="shared" si="185"/>
        <v>0,685246373371174-6,69185565317648i</v>
      </c>
      <c r="AQ172">
        <f t="shared" si="186"/>
        <v>16.556233312433587</v>
      </c>
      <c r="AR172" s="43">
        <f t="shared" si="187"/>
        <v>-84.153288072396521</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10,7656703338263+9,23233455828654i</v>
      </c>
      <c r="BG172" s="20">
        <f t="shared" si="198"/>
        <v>23.034890730418304</v>
      </c>
      <c r="BH172" s="43">
        <f t="shared" si="199"/>
        <v>40.615457105571465</v>
      </c>
      <c r="BI172" s="41" t="str">
        <f t="shared" si="152"/>
        <v>31,4431733019313+27,2996733165227i</v>
      </c>
      <c r="BJ172" s="20">
        <f t="shared" si="200"/>
        <v>32.39035395487646</v>
      </c>
      <c r="BK172" s="43">
        <f t="shared" si="153"/>
        <v>40.965253285786552</v>
      </c>
      <c r="BL172">
        <f t="shared" si="201"/>
        <v>23.034890730418304</v>
      </c>
      <c r="BM172" s="43">
        <f t="shared" si="202"/>
        <v>40.615457105571465</v>
      </c>
    </row>
    <row r="173" spans="14:65" x14ac:dyDescent="0.25">
      <c r="N173" s="9">
        <v>55</v>
      </c>
      <c r="O173" s="34">
        <f t="shared" si="154"/>
        <v>354.81338923357566</v>
      </c>
      <c r="P173" s="33" t="str">
        <f t="shared" si="155"/>
        <v>58,3492597405907</v>
      </c>
      <c r="Q173" s="4" t="str">
        <f t="shared" si="156"/>
        <v>1+26,0975818752766i</v>
      </c>
      <c r="R173" s="4">
        <f t="shared" si="168"/>
        <v>26.116733711104949</v>
      </c>
      <c r="S173" s="4">
        <f t="shared" si="169"/>
        <v>1.5324973372783408</v>
      </c>
      <c r="T173" s="4" t="str">
        <f t="shared" si="157"/>
        <v>1+0,0668807482206898i</v>
      </c>
      <c r="U173" s="4">
        <f t="shared" si="170"/>
        <v>1.0022340218145456</v>
      </c>
      <c r="V173" s="4">
        <f t="shared" si="171"/>
        <v>6.6781295034734386E-2</v>
      </c>
      <c r="W173" t="str">
        <f t="shared" si="158"/>
        <v>1-0,00745441672876436i</v>
      </c>
      <c r="X173" s="4">
        <f t="shared" si="172"/>
        <v>1.0000277837784139</v>
      </c>
      <c r="Y173" s="4">
        <f t="shared" si="173"/>
        <v>-7.4542786568746041E-3</v>
      </c>
      <c r="Z173" t="str">
        <f t="shared" si="159"/>
        <v>0,999999496429835+0,00126052500540553i</v>
      </c>
      <c r="AA173" s="4">
        <f t="shared" si="174"/>
        <v>1.0000002908915642</v>
      </c>
      <c r="AB173" s="4">
        <f t="shared" si="175"/>
        <v>1.2605249725424167E-3</v>
      </c>
      <c r="AC173" s="47" t="str">
        <f t="shared" si="176"/>
        <v>0,215450095262258-2,22883514028425i</v>
      </c>
      <c r="AD173" s="20">
        <f t="shared" si="177"/>
        <v>7.0019514147259576</v>
      </c>
      <c r="AE173" s="43">
        <f t="shared" si="178"/>
        <v>-84.478664652428222</v>
      </c>
      <c r="AF173" t="str">
        <f t="shared" si="160"/>
        <v>171,020291553806</v>
      </c>
      <c r="AG173" t="str">
        <f t="shared" si="161"/>
        <v>1+26,0512247784186i</v>
      </c>
      <c r="AH173">
        <f t="shared" si="179"/>
        <v>26.070410669103225</v>
      </c>
      <c r="AI173">
        <f t="shared" si="180"/>
        <v>1.5324292525831997</v>
      </c>
      <c r="AJ173" t="str">
        <f t="shared" si="162"/>
        <v>1+0,0668807482206898i</v>
      </c>
      <c r="AK173">
        <f t="shared" si="181"/>
        <v>1.0022340218145456</v>
      </c>
      <c r="AL173">
        <f t="shared" si="182"/>
        <v>6.6781295034734386E-2</v>
      </c>
      <c r="AM173" t="str">
        <f t="shared" si="163"/>
        <v>1-0,00253880255995028i</v>
      </c>
      <c r="AN173">
        <f t="shared" si="183"/>
        <v>1.0000032227540261</v>
      </c>
      <c r="AO173">
        <f t="shared" si="184"/>
        <v>-2.5387971053384708E-3</v>
      </c>
      <c r="AP173" s="41" t="str">
        <f t="shared" si="185"/>
        <v>0,673435219552864-6,54003397223655i</v>
      </c>
      <c r="AQ173">
        <f t="shared" si="186"/>
        <v>16.357406218956317</v>
      </c>
      <c r="AR173" s="43">
        <f t="shared" si="187"/>
        <v>-84.120904578672238</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10,2651125363839+9,00338657245451i</v>
      </c>
      <c r="BG173" s="20">
        <f t="shared" si="198"/>
        <v>22.705239648714031</v>
      </c>
      <c r="BH173" s="43">
        <f t="shared" si="199"/>
        <v>41.253547650435806</v>
      </c>
      <c r="BI173" s="41" t="str">
        <f t="shared" si="152"/>
        <v>29,9738798096459+26,62263620618i</v>
      </c>
      <c r="BJ173" s="20">
        <f t="shared" si="200"/>
        <v>32.060694452944375</v>
      </c>
      <c r="BK173" s="43">
        <f t="shared" si="153"/>
        <v>41.611307724191946</v>
      </c>
      <c r="BL173">
        <f t="shared" si="201"/>
        <v>22.705239648714031</v>
      </c>
      <c r="BM173" s="43">
        <f t="shared" si="202"/>
        <v>41.253547650435806</v>
      </c>
    </row>
    <row r="174" spans="14:65" x14ac:dyDescent="0.25">
      <c r="N174" s="9">
        <v>56</v>
      </c>
      <c r="O174" s="34">
        <f t="shared" si="154"/>
        <v>363.07805477010152</v>
      </c>
      <c r="P174" s="33" t="str">
        <f t="shared" si="155"/>
        <v>58,3492597405907</v>
      </c>
      <c r="Q174" s="4" t="str">
        <f t="shared" si="156"/>
        <v>1+26,7054726484438i</v>
      </c>
      <c r="R174" s="4">
        <f t="shared" si="168"/>
        <v>26.724188844131078</v>
      </c>
      <c r="S174" s="4">
        <f t="shared" si="169"/>
        <v>1.5333683053073464</v>
      </c>
      <c r="T174" s="4" t="str">
        <f t="shared" si="157"/>
        <v>1+0,0684386009727256i</v>
      </c>
      <c r="U174" s="4">
        <f t="shared" si="170"/>
        <v>1.0023391851579504</v>
      </c>
      <c r="V174" s="4">
        <f t="shared" si="171"/>
        <v>6.8332048391192279E-2</v>
      </c>
      <c r="W174" t="str">
        <f t="shared" si="158"/>
        <v>1-0,00762805240008502i</v>
      </c>
      <c r="X174" s="4">
        <f t="shared" si="172"/>
        <v>1.000029093168503</v>
      </c>
      <c r="Y174" s="4">
        <f t="shared" si="173"/>
        <v>-7.6279044536220961E-3</v>
      </c>
      <c r="Z174" t="str">
        <f t="shared" si="159"/>
        <v>0,999999472697305+0,00128988640462614i</v>
      </c>
      <c r="AA174" s="4">
        <f t="shared" si="174"/>
        <v>1.0000003046008661</v>
      </c>
      <c r="AB174" s="4">
        <f t="shared" si="175"/>
        <v>1.2898863694126759E-3</v>
      </c>
      <c r="AC174" s="47" t="str">
        <f t="shared" si="176"/>
        <v>0,211613799993213-2,17830324947525i</v>
      </c>
      <c r="AD174" s="20">
        <f t="shared" si="177"/>
        <v>6.8031606012410029</v>
      </c>
      <c r="AE174" s="43">
        <f t="shared" si="178"/>
        <v>-84.451346131679784</v>
      </c>
      <c r="AF174" t="str">
        <f t="shared" si="160"/>
        <v>171,020291553806</v>
      </c>
      <c r="AG174" t="str">
        <f t="shared" si="161"/>
        <v>1+26,6580357560866i</v>
      </c>
      <c r="AH174">
        <f t="shared" si="179"/>
        <v>26.676785233097178</v>
      </c>
      <c r="AI174">
        <f t="shared" si="180"/>
        <v>1.5333017660106643</v>
      </c>
      <c r="AJ174" t="str">
        <f t="shared" si="162"/>
        <v>1+0,0684386009727256i</v>
      </c>
      <c r="AK174">
        <f t="shared" si="181"/>
        <v>1.0023391851579504</v>
      </c>
      <c r="AL174">
        <f t="shared" si="182"/>
        <v>6.8332048391192279E-2</v>
      </c>
      <c r="AM174" t="str">
        <f t="shared" si="163"/>
        <v>1-0,00259793886838157i</v>
      </c>
      <c r="AN174">
        <f t="shared" si="183"/>
        <v>1.0000033746374879</v>
      </c>
      <c r="AO174">
        <f t="shared" si="184"/>
        <v>-2.5979330236607793E-3</v>
      </c>
      <c r="AP174" s="41" t="str">
        <f t="shared" si="185"/>
        <v>0,66215412605843-6,39163913932542i</v>
      </c>
      <c r="AQ174">
        <f t="shared" si="186"/>
        <v>16.158606490245162</v>
      </c>
      <c r="AR174" s="43">
        <f t="shared" si="187"/>
        <v>-84.085432531781194</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9,78701937523754+8,78093685729357i</v>
      </c>
      <c r="BG174" s="20">
        <f t="shared" si="198"/>
        <v>22.377713823420962</v>
      </c>
      <c r="BH174" s="43">
        <f t="shared" si="199"/>
        <v>41.898529475145814</v>
      </c>
      <c r="BI174" s="41" t="str">
        <f t="shared" si="152"/>
        <v>28,5705259543246+25,9647858519128i</v>
      </c>
      <c r="BJ174" s="20">
        <f t="shared" si="200"/>
        <v>31.733159712425113</v>
      </c>
      <c r="BK174" s="43">
        <f t="shared" si="153"/>
        <v>42.264443075044383</v>
      </c>
      <c r="BL174">
        <f t="shared" si="201"/>
        <v>22.377713823420962</v>
      </c>
      <c r="BM174" s="43">
        <f t="shared" si="202"/>
        <v>41.898529475145814</v>
      </c>
    </row>
    <row r="175" spans="14:65" x14ac:dyDescent="0.25">
      <c r="N175" s="9">
        <v>57</v>
      </c>
      <c r="O175" s="34">
        <f t="shared" si="154"/>
        <v>371.53522909717265</v>
      </c>
      <c r="P175" s="33" t="str">
        <f t="shared" si="155"/>
        <v>58,3492597405907</v>
      </c>
      <c r="Q175" s="4" t="str">
        <f t="shared" si="156"/>
        <v>1+27,3275230166979i</v>
      </c>
      <c r="R175" s="4">
        <f t="shared" si="168"/>
        <v>27.345813468027487</v>
      </c>
      <c r="S175" s="4">
        <f t="shared" si="169"/>
        <v>1.5342195025829384</v>
      </c>
      <c r="T175" s="4" t="str">
        <f t="shared" si="157"/>
        <v>1+0,0700327407768889i</v>
      </c>
      <c r="U175" s="4">
        <f t="shared" si="170"/>
        <v>1.0024492928725737</v>
      </c>
      <c r="V175" s="4">
        <f t="shared" si="171"/>
        <v>6.9918582689679099E-2</v>
      </c>
      <c r="W175" t="str">
        <f t="shared" si="158"/>
        <v>1-0,00780573256575739i</v>
      </c>
      <c r="X175" s="4">
        <f t="shared" si="172"/>
        <v>1.0000304642664084</v>
      </c>
      <c r="Y175" s="4">
        <f t="shared" si="173"/>
        <v>-7.805574038527047E-3</v>
      </c>
      <c r="Z175" t="str">
        <f t="shared" si="159"/>
        <v>0,999999447846294+0,00131993171869214i</v>
      </c>
      <c r="AA175" s="4">
        <f t="shared" si="174"/>
        <v>1.0000003189562665</v>
      </c>
      <c r="AB175" s="4">
        <f t="shared" si="175"/>
        <v>1.3199316809602312E-3</v>
      </c>
      <c r="AC175" s="47" t="str">
        <f t="shared" si="176"/>
        <v>0,20794968707042-2,12891340717807i</v>
      </c>
      <c r="AD175" s="20">
        <f t="shared" si="177"/>
        <v>6.6044001833816228</v>
      </c>
      <c r="AE175" s="43">
        <f t="shared" si="178"/>
        <v>-84.421115610656926</v>
      </c>
      <c r="AF175" t="str">
        <f t="shared" si="160"/>
        <v>171,020291553806</v>
      </c>
      <c r="AG175" t="str">
        <f t="shared" si="161"/>
        <v>1+27,2789811771732i</v>
      </c>
      <c r="AH175">
        <f t="shared" si="179"/>
        <v>27.297304153790897</v>
      </c>
      <c r="AI175">
        <f t="shared" si="180"/>
        <v>1.534154473800196</v>
      </c>
      <c r="AJ175" t="str">
        <f t="shared" si="162"/>
        <v>1+0,0700327407768889i</v>
      </c>
      <c r="AK175">
        <f t="shared" si="181"/>
        <v>1.0024492928725737</v>
      </c>
      <c r="AL175">
        <f t="shared" si="182"/>
        <v>6.9918582689679099E-2</v>
      </c>
      <c r="AM175" t="str">
        <f t="shared" si="163"/>
        <v>1-0,00265845263838865i</v>
      </c>
      <c r="AN175">
        <f t="shared" si="183"/>
        <v>1.0000035336789719</v>
      </c>
      <c r="AO175">
        <f t="shared" si="184"/>
        <v>-2.6584463756586839E-3</v>
      </c>
      <c r="AP175" s="41" t="str">
        <f t="shared" si="185"/>
        <v>0,651379370516159-6,24659518683284i</v>
      </c>
      <c r="AQ175">
        <f t="shared" si="186"/>
        <v>15.959836643236191</v>
      </c>
      <c r="AR175" s="43">
        <f t="shared" si="187"/>
        <v>-84.046854529596914</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9,33038546451997+8,56475267858852i</v>
      </c>
      <c r="BG175" s="20">
        <f t="shared" si="198"/>
        <v>22.052343664924024</v>
      </c>
      <c r="BH175" s="43">
        <f t="shared" si="199"/>
        <v>42.550128435857133</v>
      </c>
      <c r="BI175" s="41" t="str">
        <f t="shared" si="152"/>
        <v>27,2301607028804+25,3254359196611i</v>
      </c>
      <c r="BJ175" s="20">
        <f t="shared" si="200"/>
        <v>31.407780124778593</v>
      </c>
      <c r="BK175" s="43">
        <f t="shared" si="153"/>
        <v>42.92438951691711</v>
      </c>
      <c r="BL175">
        <f t="shared" si="201"/>
        <v>22.052343664924024</v>
      </c>
      <c r="BM175" s="43">
        <f t="shared" si="202"/>
        <v>42.550128435857133</v>
      </c>
    </row>
    <row r="176" spans="14:65" x14ac:dyDescent="0.25">
      <c r="N176" s="9">
        <v>58</v>
      </c>
      <c r="O176" s="34">
        <f t="shared" si="154"/>
        <v>380.18939632056163</v>
      </c>
      <c r="P176" s="33" t="str">
        <f t="shared" si="155"/>
        <v>58,3492597405907</v>
      </c>
      <c r="Q176" s="4" t="str">
        <f t="shared" si="156"/>
        <v>1+27,964062799378i</v>
      </c>
      <c r="R176" s="4">
        <f t="shared" si="168"/>
        <v>27.981937178250476</v>
      </c>
      <c r="S176" s="4">
        <f t="shared" si="169"/>
        <v>1.5350513754845727</v>
      </c>
      <c r="T176" s="4" t="str">
        <f t="shared" si="157"/>
        <v>1+0,071664012867205i</v>
      </c>
      <c r="U176" s="4">
        <f t="shared" si="170"/>
        <v>1.0025645768429239</v>
      </c>
      <c r="V176" s="4">
        <f t="shared" si="171"/>
        <v>7.1541707166118171E-2</v>
      </c>
      <c r="W176" t="str">
        <f t="shared" si="158"/>
        <v>1-0,0079875514341572i</v>
      </c>
      <c r="X176" s="4">
        <f t="shared" si="172"/>
        <v>1.0000318999801523</v>
      </c>
      <c r="Y176" s="4">
        <f t="shared" si="173"/>
        <v>-7.9873815694621285E-3</v>
      </c>
      <c r="Z176" t="str">
        <f t="shared" si="159"/>
        <v>0,999999421824092+0,00135067687802676i</v>
      </c>
      <c r="AA176" s="4">
        <f t="shared" si="174"/>
        <v>1.0000003339882177</v>
      </c>
      <c r="AB176" s="4">
        <f t="shared" si="175"/>
        <v>1.3506768375962873E-3</v>
      </c>
      <c r="AC176" s="47" t="str">
        <f t="shared" si="176"/>
        <v>0,204450048202638-2,08064028609728i</v>
      </c>
      <c r="AD176" s="20">
        <f t="shared" si="177"/>
        <v>6.4056727591835685</v>
      </c>
      <c r="AE176" s="43">
        <f t="shared" si="178"/>
        <v>-84.387958606809519</v>
      </c>
      <c r="AF176" t="str">
        <f t="shared" si="160"/>
        <v>171,020291553806</v>
      </c>
      <c r="AG176" t="str">
        <f t="shared" si="161"/>
        <v>1+27,9143902751599i</v>
      </c>
      <c r="AH176">
        <f t="shared" si="179"/>
        <v>27.932296440392104</v>
      </c>
      <c r="AI176">
        <f t="shared" si="180"/>
        <v>1.5349878231058178</v>
      </c>
      <c r="AJ176" t="str">
        <f t="shared" si="162"/>
        <v>1+0,071664012867205i</v>
      </c>
      <c r="AK176">
        <f t="shared" si="181"/>
        <v>1.0025645768429239</v>
      </c>
      <c r="AL176">
        <f t="shared" si="182"/>
        <v>7.1541707166118171E-2</v>
      </c>
      <c r="AM176" t="str">
        <f t="shared" si="163"/>
        <v>1-0,00272037595517339i</v>
      </c>
      <c r="AN176">
        <f t="shared" si="183"/>
        <v>1.0000037002158229</v>
      </c>
      <c r="AO176">
        <f t="shared" si="184"/>
        <v>-2.7203692445386691E-3</v>
      </c>
      <c r="AP176" s="41" t="str">
        <f t="shared" si="185"/>
        <v>0,64108828645811-6,1048277435498i</v>
      </c>
      <c r="AQ176">
        <f t="shared" si="186"/>
        <v>15.761099255952228</v>
      </c>
      <c r="AR176" s="43">
        <f t="shared" si="187"/>
        <v>-84.00515166458699</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8,89425017164008+8,35461225118219i</v>
      </c>
      <c r="BG176" s="20">
        <f t="shared" si="198"/>
        <v>21.729157906613722</v>
      </c>
      <c r="BH176" s="43">
        <f t="shared" si="199"/>
        <v>43.208061907502888</v>
      </c>
      <c r="BI176" s="41" t="str">
        <f t="shared" si="152"/>
        <v>25,9499643770082+24,7039323112219i</v>
      </c>
      <c r="BJ176" s="20">
        <f t="shared" si="200"/>
        <v>31.084584403382387</v>
      </c>
      <c r="BK176" s="43">
        <f t="shared" si="153"/>
        <v>43.590868849725474</v>
      </c>
      <c r="BL176">
        <f t="shared" si="201"/>
        <v>21.729157906613722</v>
      </c>
      <c r="BM176" s="43">
        <f t="shared" si="202"/>
        <v>43.208061907502888</v>
      </c>
    </row>
    <row r="177" spans="14:65" x14ac:dyDescent="0.25">
      <c r="N177" s="9">
        <v>59</v>
      </c>
      <c r="O177" s="34">
        <f t="shared" si="154"/>
        <v>389.04514499428063</v>
      </c>
      <c r="P177" s="33" t="str">
        <f t="shared" si="155"/>
        <v>58,3492597405907</v>
      </c>
      <c r="Q177" s="4" t="str">
        <f t="shared" si="156"/>
        <v>1+28,6154294983024i</v>
      </c>
      <c r="R177" s="4">
        <f t="shared" si="168"/>
        <v>28.632897257740357</v>
      </c>
      <c r="S177" s="4">
        <f t="shared" si="169"/>
        <v>1.5358643604743112</v>
      </c>
      <c r="T177" s="4" t="str">
        <f t="shared" si="157"/>
        <v>1+0,0733332821657287i</v>
      </c>
      <c r="U177" s="4">
        <f t="shared" si="170"/>
        <v>1.0026852797728698</v>
      </c>
      <c r="V177" s="4">
        <f t="shared" si="171"/>
        <v>7.3202248193988365E-2</v>
      </c>
      <c r="W177" t="str">
        <f t="shared" si="158"/>
        <v>1-0,00817360540805516i</v>
      </c>
      <c r="X177" s="4">
        <f t="shared" si="172"/>
        <v>1.0000334033547913</v>
      </c>
      <c r="Y177" s="4">
        <f t="shared" si="173"/>
        <v>-8.1734233950834668E-3</v>
      </c>
      <c r="Z177" t="str">
        <f t="shared" si="159"/>
        <v>0,999999394575501+0,00138213818412043i</v>
      </c>
      <c r="AA177" s="4">
        <f t="shared" si="174"/>
        <v>1.0000003497286032</v>
      </c>
      <c r="AB177" s="4">
        <f t="shared" si="175"/>
        <v>1.3821381407983944E-3</v>
      </c>
      <c r="AC177" s="47" t="str">
        <f t="shared" si="176"/>
        <v>0,201107518372239-2,03345909389386i</v>
      </c>
      <c r="AD177" s="20">
        <f t="shared" si="177"/>
        <v>6.2069809941067415</v>
      </c>
      <c r="AE177" s="43">
        <f t="shared" si="178"/>
        <v>-84.351859234236215</v>
      </c>
      <c r="AF177" t="str">
        <f t="shared" si="160"/>
        <v>171,020291553806</v>
      </c>
      <c r="AG177" t="str">
        <f t="shared" si="161"/>
        <v>1+28,5645999523612i</v>
      </c>
      <c r="AH177">
        <f t="shared" si="179"/>
        <v>28.582098775954737</v>
      </c>
      <c r="AI177">
        <f t="shared" si="180"/>
        <v>1.5358022511478227</v>
      </c>
      <c r="AJ177" t="str">
        <f t="shared" si="162"/>
        <v>1+0,0733332821657287i</v>
      </c>
      <c r="AK177">
        <f t="shared" si="181"/>
        <v>1.0026852797728698</v>
      </c>
      <c r="AL177">
        <f t="shared" si="182"/>
        <v>7.3202248193988365E-2</v>
      </c>
      <c r="AM177" t="str">
        <f t="shared" si="163"/>
        <v>1-0,00278374165129799i</v>
      </c>
      <c r="AN177">
        <f t="shared" si="183"/>
        <v>1.0000038746012843</v>
      </c>
      <c r="AO177">
        <f t="shared" si="184"/>
        <v>-2.783734460724841E-3</v>
      </c>
      <c r="AP177" s="41" t="str">
        <f t="shared" si="185"/>
        <v>0,631259216828428-5,96626400717988i</v>
      </c>
      <c r="AQ177">
        <f t="shared" si="186"/>
        <v>15.562396972709553</v>
      </c>
      <c r="AR177" s="43">
        <f t="shared" si="187"/>
        <v>-83.960303520961119</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8,47769564667148+8,15030411606269i</v>
      </c>
      <c r="BG177" s="20">
        <f t="shared" si="198"/>
        <v>21.408183510844196</v>
      </c>
      <c r="BH177" s="43">
        <f t="shared" si="199"/>
        <v>43.87203934126989</v>
      </c>
      <c r="BI177" s="41" t="str">
        <f t="shared" si="152"/>
        <v>24,7272428696837+24,0996513316194i</v>
      </c>
      <c r="BJ177" s="20">
        <f t="shared" si="200"/>
        <v>30.763599489446996</v>
      </c>
      <c r="BK177" s="43">
        <f t="shared" si="153"/>
        <v>44.263595054545071</v>
      </c>
      <c r="BL177">
        <f t="shared" si="201"/>
        <v>21.408183510844196</v>
      </c>
      <c r="BM177" s="43">
        <f t="shared" si="202"/>
        <v>43.87203934126989</v>
      </c>
    </row>
    <row r="178" spans="14:65" x14ac:dyDescent="0.25">
      <c r="N178" s="9">
        <v>60</v>
      </c>
      <c r="O178" s="34">
        <f t="shared" si="154"/>
        <v>398.10717055349761</v>
      </c>
      <c r="P178" s="33" t="str">
        <f t="shared" si="155"/>
        <v>58,3492597405907</v>
      </c>
      <c r="Q178" s="4" t="str">
        <f t="shared" si="156"/>
        <v>1+29,2819684767168i</v>
      </c>
      <c r="R178" s="4">
        <f t="shared" si="168"/>
        <v>29.299038855761744</v>
      </c>
      <c r="S178" s="4">
        <f t="shared" si="169"/>
        <v>1.5366588843063971</v>
      </c>
      <c r="T178" s="4" t="str">
        <f t="shared" si="157"/>
        <v>1+0,0750414337411372i</v>
      </c>
      <c r="U178" s="4">
        <f t="shared" si="170"/>
        <v>1.002811655685117</v>
      </c>
      <c r="V178" s="4">
        <f t="shared" si="171"/>
        <v>7.4901049563423402E-2</v>
      </c>
      <c r="W178" t="str">
        <f t="shared" si="158"/>
        <v>1-0,0083639931357309i</v>
      </c>
      <c r="X178" s="4">
        <f t="shared" si="172"/>
        <v>1.0000349775788717</v>
      </c>
      <c r="Y178" s="4">
        <f t="shared" si="173"/>
        <v>-8.3637981056863455E-3</v>
      </c>
      <c r="Z178" t="str">
        <f t="shared" si="159"/>
        <v>0,999999366042723+0,00141433231817408i</v>
      </c>
      <c r="AA178" s="4">
        <f t="shared" si="174"/>
        <v>1.0000003662108099</v>
      </c>
      <c r="AB178" s="4">
        <f t="shared" si="175"/>
        <v>1.4143322717536787E-3</v>
      </c>
      <c r="AC178" s="47" t="str">
        <f t="shared" si="176"/>
        <v>0,197915060703731-1,98734556382723i</v>
      </c>
      <c r="AD178" s="20">
        <f t="shared" si="177"/>
        <v>6.0083276264062011</v>
      </c>
      <c r="AE178" s="43">
        <f t="shared" si="178"/>
        <v>-84.312800203110001</v>
      </c>
      <c r="AF178" t="str">
        <f t="shared" si="160"/>
        <v>171,020291553806</v>
      </c>
      <c r="AG178" t="str">
        <f t="shared" si="161"/>
        <v>1+29,2299549585543i</v>
      </c>
      <c r="AH178">
        <f t="shared" si="179"/>
        <v>29.247055695900617</v>
      </c>
      <c r="AI178">
        <f t="shared" si="180"/>
        <v>1.5365981854226343</v>
      </c>
      <c r="AJ178" t="str">
        <f t="shared" si="162"/>
        <v>1+0,0750414337411372i</v>
      </c>
      <c r="AK178">
        <f t="shared" si="181"/>
        <v>1.002811655685117</v>
      </c>
      <c r="AL178">
        <f t="shared" si="182"/>
        <v>7.4901049563423402E-2</v>
      </c>
      <c r="AM178" t="str">
        <f t="shared" si="163"/>
        <v>1-0,00284858332409328i</v>
      </c>
      <c r="AN178">
        <f t="shared" si="183"/>
        <v>1.0000040572052467</v>
      </c>
      <c r="AO178">
        <f t="shared" si="184"/>
        <v>-2.8485756192570232E-3</v>
      </c>
      <c r="AP178" s="41" t="str">
        <f t="shared" si="185"/>
        <v>0,621871469493943-5,83083271689474i</v>
      </c>
      <c r="AQ178">
        <f t="shared" si="186"/>
        <v>15.363732509443862</v>
      </c>
      <c r="AR178" s="43">
        <f t="shared" si="187"/>
        <v>-83.912288171700553</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8,07984493662484+7,95162655624639i</v>
      </c>
      <c r="BG178" s="20">
        <f t="shared" si="198"/>
        <v>21.089445580264858</v>
      </c>
      <c r="BH178" s="43">
        <f t="shared" si="199"/>
        <v>44.541762874358703</v>
      </c>
      <c r="BI178" s="41" t="str">
        <f t="shared" ref="BI178:BI241" si="203">IMPRODUCT(AP178,BC178)</f>
        <v>23,5594221107434+23,5119979705664i</v>
      </c>
      <c r="BJ178" s="20">
        <f t="shared" si="200"/>
        <v>30.444850463302515</v>
      </c>
      <c r="BK178" s="43">
        <f t="shared" ref="BK178:BK241" si="204">(180/PI())*IMARGUMENT(BI178)</f>
        <v>44.942274905768159</v>
      </c>
      <c r="BL178">
        <f t="shared" si="201"/>
        <v>21.089445580264858</v>
      </c>
      <c r="BM178" s="43">
        <f t="shared" si="202"/>
        <v>44.541762874358703</v>
      </c>
    </row>
    <row r="179" spans="14:65" x14ac:dyDescent="0.25">
      <c r="N179" s="9">
        <v>61</v>
      </c>
      <c r="O179" s="34">
        <f t="shared" si="154"/>
        <v>407.38027780411272</v>
      </c>
      <c r="P179" s="33" t="str">
        <f t="shared" si="155"/>
        <v>58,3492597405907</v>
      </c>
      <c r="Q179" s="4" t="str">
        <f t="shared" si="156"/>
        <v>1+29,9640331424103i</v>
      </c>
      <c r="R179" s="4">
        <f t="shared" si="168"/>
        <v>29.980715170913832</v>
      </c>
      <c r="S179" s="4">
        <f t="shared" si="169"/>
        <v>1.53743536423313</v>
      </c>
      <c r="T179" s="4" t="str">
        <f t="shared" si="157"/>
        <v>1+0,0767893732780063i</v>
      </c>
      <c r="U179" s="4">
        <f t="shared" si="170"/>
        <v>1.0029439704432292</v>
      </c>
      <c r="V179" s="4">
        <f t="shared" si="171"/>
        <v>7.6638972758508464E-2</v>
      </c>
      <c r="W179" t="str">
        <f t="shared" si="158"/>
        <v>1-0,00855881556327776i</v>
      </c>
      <c r="X179" s="4">
        <f t="shared" si="172"/>
        <v>1.0000366259911915</v>
      </c>
      <c r="Y179" s="4">
        <f t="shared" si="173"/>
        <v>-8.558606585233287E-3</v>
      </c>
      <c r="Z179" t="str">
        <f t="shared" si="159"/>
        <v>0,999999336165237+0,00144727634994373i</v>
      </c>
      <c r="AA179" s="4">
        <f t="shared" si="174"/>
        <v>1.0000003834698004</v>
      </c>
      <c r="AB179" s="4">
        <f t="shared" si="175"/>
        <v>1.4472763002033693E-3</v>
      </c>
      <c r="AC179" s="47" t="str">
        <f t="shared" si="176"/>
        <v>0,194865951985361-1,94227594542605i</v>
      </c>
      <c r="AD179" s="20">
        <f t="shared" si="177"/>
        <v>5.809715472633953</v>
      </c>
      <c r="AE179" s="43">
        <f t="shared" si="178"/>
        <v>-84.270762819073923</v>
      </c>
      <c r="AF179" t="str">
        <f t="shared" si="160"/>
        <v>171,020291553806</v>
      </c>
      <c r="AG179" t="str">
        <f t="shared" si="161"/>
        <v>1+29,9108080737707i</v>
      </c>
      <c r="AH179">
        <f t="shared" si="179"/>
        <v>29.927519770705132</v>
      </c>
      <c r="AI179">
        <f t="shared" si="180"/>
        <v>1.537376043908969</v>
      </c>
      <c r="AJ179" t="str">
        <f t="shared" si="162"/>
        <v>1+0,0767893732780063i</v>
      </c>
      <c r="AK179">
        <f t="shared" si="181"/>
        <v>1.0029439704432292</v>
      </c>
      <c r="AL179">
        <f t="shared" si="182"/>
        <v>7.6638972758508464E-2</v>
      </c>
      <c r="AM179" t="str">
        <f t="shared" si="163"/>
        <v>1-0,00291493535347247i</v>
      </c>
      <c r="AN179">
        <f t="shared" si="183"/>
        <v>1.0000042484150329</v>
      </c>
      <c r="AO179">
        <f t="shared" si="184"/>
        <v>-2.9149270975935716E-3</v>
      </c>
      <c r="AP179" s="41" t="str">
        <f t="shared" si="185"/>
        <v>0,61290527467476-5,69846412597117i</v>
      </c>
      <c r="AQ179">
        <f t="shared" si="186"/>
        <v>15.165108659165067</v>
      </c>
      <c r="AR179" s="43">
        <f t="shared" si="187"/>
        <v>-83.861082175502872</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7,69986018111687+7,75838704896792i</v>
      </c>
      <c r="BG179" s="20">
        <f t="shared" si="198"/>
        <v>20.772967275276606</v>
      </c>
      <c r="BH179" s="43">
        <f t="shared" si="199"/>
        <v>45.216927989512925</v>
      </c>
      <c r="BI179" s="41" t="str">
        <f t="shared" si="203"/>
        <v>22,4440427713177+22,9404042906998i</v>
      </c>
      <c r="BJ179" s="20">
        <f t="shared" si="200"/>
        <v>30.128360461807727</v>
      </c>
      <c r="BK179" s="43">
        <f t="shared" si="204"/>
        <v>45.626608633084054</v>
      </c>
      <c r="BL179">
        <f t="shared" si="201"/>
        <v>20.772967275276606</v>
      </c>
      <c r="BM179" s="43">
        <f t="shared" si="202"/>
        <v>45.216927989512925</v>
      </c>
    </row>
    <row r="180" spans="14:65" x14ac:dyDescent="0.25">
      <c r="N180" s="9">
        <v>62</v>
      </c>
      <c r="O180" s="34">
        <f t="shared" si="154"/>
        <v>416.86938347033572</v>
      </c>
      <c r="P180" s="33" t="str">
        <f t="shared" si="155"/>
        <v>58,3492597405907</v>
      </c>
      <c r="Q180" s="4" t="str">
        <f t="shared" si="156"/>
        <v>1+30,6619851350968i</v>
      </c>
      <c r="R180" s="4">
        <f t="shared" si="168"/>
        <v>30.678287638408005</v>
      </c>
      <c r="S180" s="4">
        <f t="shared" si="169"/>
        <v>1.5381942082070557</v>
      </c>
      <c r="T180" s="4" t="str">
        <f t="shared" si="157"/>
        <v>1+0,078578027557015i</v>
      </c>
      <c r="U180" s="4">
        <f t="shared" si="170"/>
        <v>1.0030825022971694</v>
      </c>
      <c r="V180" s="4">
        <f t="shared" si="171"/>
        <v>7.841689723216852E-2</v>
      </c>
      <c r="W180" t="str">
        <f t="shared" si="158"/>
        <v>1-0,00875817598812561i</v>
      </c>
      <c r="X180" s="4">
        <f t="shared" si="172"/>
        <v>1.0000383520878782</v>
      </c>
      <c r="Y180" s="4">
        <f t="shared" si="173"/>
        <v>-8.7579520645803908E-3</v>
      </c>
      <c r="Z180" t="str">
        <f t="shared" si="159"/>
        <v>0,999999304879668+0,00148098774679109i</v>
      </c>
      <c r="AA180" s="4">
        <f t="shared" si="174"/>
        <v>1.0000004015421822</v>
      </c>
      <c r="AB180" s="4">
        <f t="shared" si="175"/>
        <v>1.4809876934933285E-3</v>
      </c>
      <c r="AC180" s="47" t="str">
        <f t="shared" si="176"/>
        <v>0,191953768816866-1,89822699519929i</v>
      </c>
      <c r="AD180" s="20">
        <f t="shared" si="177"/>
        <v>5.6111474332810225</v>
      </c>
      <c r="AE180" s="43">
        <f t="shared" si="178"/>
        <v>-84.22572698264365</v>
      </c>
      <c r="AF180" t="str">
        <f t="shared" si="160"/>
        <v>171,020291553806</v>
      </c>
      <c r="AG180" t="str">
        <f t="shared" si="161"/>
        <v>1+30,6075202953443i</v>
      </c>
      <c r="AH180">
        <f t="shared" si="179"/>
        <v>30.623851792841361</v>
      </c>
      <c r="AI180">
        <f t="shared" si="180"/>
        <v>1.5381362352703083</v>
      </c>
      <c r="AJ180" t="str">
        <f t="shared" si="162"/>
        <v>1+0,078578027557015i</v>
      </c>
      <c r="AK180">
        <f t="shared" si="181"/>
        <v>1.0030825022971694</v>
      </c>
      <c r="AL180">
        <f t="shared" si="182"/>
        <v>7.841689723216852E-2</v>
      </c>
      <c r="AM180" t="str">
        <f t="shared" si="163"/>
        <v>1-0,00298283292015981i</v>
      </c>
      <c r="AN180">
        <f t="shared" si="183"/>
        <v>1.0000044486362196</v>
      </c>
      <c r="AO180">
        <f t="shared" si="184"/>
        <v>-2.9828240738283139E-3</v>
      </c>
      <c r="AP180" s="41" t="str">
        <f t="shared" si="185"/>
        <v>0,604341744215654-5,56908997454271i</v>
      </c>
      <c r="AQ180">
        <f t="shared" si="186"/>
        <v>14.966528297549091</v>
      </c>
      <c r="AR180" s="43">
        <f t="shared" si="187"/>
        <v>-83.806660573676126</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7,33694088607597+7,57040175184661i</v>
      </c>
      <c r="BG180" s="20">
        <f t="shared" si="198"/>
        <v>20.458769738331792</v>
      </c>
      <c r="BH180" s="43">
        <f t="shared" si="199"/>
        <v>45.89722422127506</v>
      </c>
      <c r="BI180" s="41" t="str">
        <f t="shared" si="203"/>
        <v>21,3787551972578+22,3843279157349i</v>
      </c>
      <c r="BJ180" s="20">
        <f t="shared" si="200"/>
        <v>29.81415060259987</v>
      </c>
      <c r="BK180" s="43">
        <f t="shared" si="204"/>
        <v>46.316290630242584</v>
      </c>
      <c r="BL180">
        <f t="shared" si="201"/>
        <v>20.458769738331792</v>
      </c>
      <c r="BM180" s="43">
        <f t="shared" si="202"/>
        <v>45.89722422127506</v>
      </c>
    </row>
    <row r="181" spans="14:65" x14ac:dyDescent="0.25">
      <c r="N181" s="9">
        <v>63</v>
      </c>
      <c r="O181" s="34">
        <f t="shared" si="154"/>
        <v>426.57951880159294</v>
      </c>
      <c r="P181" s="33" t="str">
        <f t="shared" si="155"/>
        <v>58,3492597405907</v>
      </c>
      <c r="Q181" s="4" t="str">
        <f t="shared" si="156"/>
        <v>1+31,3761945181612i</v>
      </c>
      <c r="R181" s="4">
        <f t="shared" si="168"/>
        <v>31.392126121712252</v>
      </c>
      <c r="S181" s="4">
        <f t="shared" si="169"/>
        <v>1.5389358150794881</v>
      </c>
      <c r="T181" s="4" t="str">
        <f t="shared" si="157"/>
        <v>1+0,0804083449463374i</v>
      </c>
      <c r="U181" s="4">
        <f t="shared" si="170"/>
        <v>1.0032275424533605</v>
      </c>
      <c r="V181" s="4">
        <f t="shared" si="171"/>
        <v>8.0235720678000638E-2</v>
      </c>
      <c r="W181" t="str">
        <f t="shared" si="158"/>
        <v>1-0,0089621801138105i</v>
      </c>
      <c r="X181" s="4">
        <f t="shared" si="172"/>
        <v>1.0000401595298023</v>
      </c>
      <c r="Y181" s="4">
        <f t="shared" si="173"/>
        <v>-8.9619401759292953E-3</v>
      </c>
      <c r="Z181" t="str">
        <f t="shared" si="159"/>
        <v>0,999999272119657+0,00151548438294499i</v>
      </c>
      <c r="AA181" s="4">
        <f t="shared" si="174"/>
        <v>1.0000004204662909</v>
      </c>
      <c r="AB181" s="4">
        <f t="shared" si="175"/>
        <v>1.5154843258354024E-3</v>
      </c>
      <c r="AC181" s="47" t="str">
        <f t="shared" si="176"/>
        <v>0,189172374357383-1,85517596739799i</v>
      </c>
      <c r="AD181" s="20">
        <f t="shared" si="177"/>
        <v>5.4126264985693018</v>
      </c>
      <c r="AE181" s="43">
        <f t="shared" si="178"/>
        <v>-84.177671188658081</v>
      </c>
      <c r="AF181" t="str">
        <f t="shared" si="160"/>
        <v>171,020291553806</v>
      </c>
      <c r="AG181" t="str">
        <f t="shared" si="161"/>
        <v>1+31,3204610293167i</v>
      </c>
      <c r="AH181">
        <f t="shared" si="179"/>
        <v>31.336420968083548</v>
      </c>
      <c r="AI181">
        <f t="shared" si="180"/>
        <v>1.5388791590537036</v>
      </c>
      <c r="AJ181" t="str">
        <f t="shared" si="162"/>
        <v>1+0,0804083449463374i</v>
      </c>
      <c r="AK181">
        <f t="shared" si="181"/>
        <v>1.0032275424533605</v>
      </c>
      <c r="AL181">
        <f t="shared" si="182"/>
        <v>8.0235720678000638E-2</v>
      </c>
      <c r="AM181" t="str">
        <f t="shared" si="163"/>
        <v>1-0,00305231202434387i</v>
      </c>
      <c r="AN181">
        <f t="shared" si="183"/>
        <v>1.0000046582934972</v>
      </c>
      <c r="AO181">
        <f t="shared" si="184"/>
        <v>-3.0523025453312765E-3</v>
      </c>
      <c r="AP181" s="41" t="str">
        <f t="shared" si="185"/>
        <v>0,596162832621933-5,44264346249721i</v>
      </c>
      <c r="AQ181">
        <f t="shared" si="186"/>
        <v>14.767994388676801</v>
      </c>
      <c r="AR181" s="43">
        <f t="shared" si="187"/>
        <v>-83.748996887023097</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6,9903222722489+7,38749502084998i</v>
      </c>
      <c r="BG181" s="20">
        <f t="shared" si="198"/>
        <v>20.146872025757105</v>
      </c>
      <c r="BH181" s="43">
        <f t="shared" si="199"/>
        <v>46.582335905426092</v>
      </c>
      <c r="BI181" s="41" t="str">
        <f t="shared" si="203"/>
        <v>20,3613145620653+21,843250612133i</v>
      </c>
      <c r="BJ181" s="20">
        <f t="shared" si="200"/>
        <v>29.502239915864607</v>
      </c>
      <c r="BK181" s="43">
        <f t="shared" si="204"/>
        <v>47.011010207061169</v>
      </c>
      <c r="BL181">
        <f t="shared" si="201"/>
        <v>20.146872025757105</v>
      </c>
      <c r="BM181" s="43">
        <f t="shared" si="202"/>
        <v>46.582335905426092</v>
      </c>
    </row>
    <row r="182" spans="14:65" x14ac:dyDescent="0.25">
      <c r="N182" s="9">
        <v>64</v>
      </c>
      <c r="O182" s="34">
        <f t="shared" si="154"/>
        <v>436.51583224016622</v>
      </c>
      <c r="P182" s="33" t="str">
        <f t="shared" si="155"/>
        <v>58,3492597405907</v>
      </c>
      <c r="Q182" s="4" t="str">
        <f t="shared" si="156"/>
        <v>1+32,1070399748721i</v>
      </c>
      <c r="R182" s="4">
        <f t="shared" si="168"/>
        <v>32.122609108664179</v>
      </c>
      <c r="S182" s="4">
        <f t="shared" si="169"/>
        <v>1.5396605747953855</v>
      </c>
      <c r="T182" s="4" t="str">
        <f t="shared" si="157"/>
        <v>1+0,0822812959044805i</v>
      </c>
      <c r="U182" s="4">
        <f t="shared" si="170"/>
        <v>1.0033793956703121</v>
      </c>
      <c r="V182" s="4">
        <f t="shared" si="171"/>
        <v>8.2096359298342803E-2</v>
      </c>
      <c r="W182" t="str">
        <f t="shared" si="158"/>
        <v>1-0,0091709361060202i</v>
      </c>
      <c r="X182" s="4">
        <f t="shared" si="172"/>
        <v>1.0000420521503386</v>
      </c>
      <c r="Y182" s="4">
        <f t="shared" si="173"/>
        <v>-9.1706790085323234E-3</v>
      </c>
      <c r="Z182" t="str">
        <f t="shared" si="159"/>
        <v>0,999999237815713+0,00155078454897853i</v>
      </c>
      <c r="AA182" s="4">
        <f t="shared" si="174"/>
        <v>1.0000004402822651</v>
      </c>
      <c r="AB182" s="4">
        <f t="shared" si="175"/>
        <v>1.5507844877844983E-3</v>
      </c>
      <c r="AC182" s="47" t="str">
        <f t="shared" si="176"/>
        <v>0,186515905648549-1,81310060483679i</v>
      </c>
      <c r="AD182" s="20">
        <f t="shared" si="177"/>
        <v>5.2141557544009736</v>
      </c>
      <c r="AE182" s="43">
        <f t="shared" si="178"/>
        <v>-84.126572525819896</v>
      </c>
      <c r="AF182" t="str">
        <f t="shared" si="160"/>
        <v>171,020291553806</v>
      </c>
      <c r="AG182" t="str">
        <f t="shared" si="161"/>
        <v>1+32,0500082863022i</v>
      </c>
      <c r="AH182">
        <f t="shared" si="179"/>
        <v>32.065605111272106</v>
      </c>
      <c r="AI182">
        <f t="shared" si="180"/>
        <v>1.5396052058849341</v>
      </c>
      <c r="AJ182" t="str">
        <f t="shared" si="162"/>
        <v>1+0,0822812959044805i</v>
      </c>
      <c r="AK182">
        <f t="shared" si="181"/>
        <v>1.0033793956703121</v>
      </c>
      <c r="AL182">
        <f t="shared" si="182"/>
        <v>8.2096359298342803E-2</v>
      </c>
      <c r="AM182" t="str">
        <f t="shared" si="163"/>
        <v>1-0,00312340950476536i</v>
      </c>
      <c r="AN182">
        <f t="shared" si="183"/>
        <v>1.0000048778315707</v>
      </c>
      <c r="AO182">
        <f t="shared" si="184"/>
        <v>-3.1233993478230471E-3</v>
      </c>
      <c r="AP182" s="41" t="str">
        <f t="shared" si="185"/>
        <v>0,588351299786371-5,31905922254757i</v>
      </c>
      <c r="AQ182">
        <f t="shared" si="186"/>
        <v>14.569509990928557</v>
      </c>
      <c r="AR182" s="43">
        <f t="shared" si="187"/>
        <v>-83.688063112756467</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6,65927369539424+7,20949895801417i</v>
      </c>
      <c r="BG182" s="20">
        <f t="shared" si="198"/>
        <v>19.837291047728637</v>
      </c>
      <c r="BH182" s="43">
        <f t="shared" si="199"/>
        <v>47.271942967583293</v>
      </c>
      <c r="BI182" s="41" t="str">
        <f t="shared" si="203"/>
        <v>19,3895762301924+21,3166769582838i</v>
      </c>
      <c r="BJ182" s="20">
        <f t="shared" si="200"/>
        <v>29.192645284256216</v>
      </c>
      <c r="BK182" s="43">
        <f t="shared" si="204"/>
        <v>47.710452380646728</v>
      </c>
      <c r="BL182">
        <f t="shared" si="201"/>
        <v>19.837291047728637</v>
      </c>
      <c r="BM182" s="43">
        <f t="shared" si="202"/>
        <v>47.271942967583293</v>
      </c>
    </row>
    <row r="183" spans="14:65" x14ac:dyDescent="0.25">
      <c r="N183" s="9">
        <v>65</v>
      </c>
      <c r="O183" s="34">
        <f t="shared" si="154"/>
        <v>446.68359215096331</v>
      </c>
      <c r="P183" s="33" t="str">
        <f t="shared" si="155"/>
        <v>58,3492597405907</v>
      </c>
      <c r="Q183" s="4" t="str">
        <f t="shared" si="156"/>
        <v>1+32,8549090091646i</v>
      </c>
      <c r="R183" s="4">
        <f t="shared" si="168"/>
        <v>32.870123912155933</v>
      </c>
      <c r="S183" s="4">
        <f t="shared" si="169"/>
        <v>1.5403688685846066</v>
      </c>
      <c r="T183" s="4" t="str">
        <f t="shared" si="157"/>
        <v>1+0,084197873494834i</v>
      </c>
      <c r="U183" s="4">
        <f t="shared" si="170"/>
        <v>1.0035383808808969</v>
      </c>
      <c r="V183" s="4">
        <f t="shared" si="171"/>
        <v>8.3999748067816737E-2</v>
      </c>
      <c r="W183" t="str">
        <f t="shared" si="158"/>
        <v>1-0,00938455464994502i</v>
      </c>
      <c r="X183" s="4">
        <f t="shared" si="172"/>
        <v>1.000044033963494</v>
      </c>
      <c r="Y183" s="4">
        <f t="shared" si="173"/>
        <v>-9.3842791656785635E-3</v>
      </c>
      <c r="Z183" t="str">
        <f t="shared" si="159"/>
        <v>0,999999201895074+0,001586906961507i</v>
      </c>
      <c r="AA183" s="4">
        <f t="shared" si="174"/>
        <v>1.0000004610321385</v>
      </c>
      <c r="AB183" s="4">
        <f t="shared" si="175"/>
        <v>1.5869068959364064E-3</v>
      </c>
      <c r="AC183" s="47" t="str">
        <f t="shared" si="176"/>
        <v>0,183978761488745-1,77197912978425i</v>
      </c>
      <c r="AD183" s="20">
        <f t="shared" si="177"/>
        <v>5.015738388477212</v>
      </c>
      <c r="AE183" s="43">
        <f t="shared" si="178"/>
        <v>-84.072406676374911</v>
      </c>
      <c r="AF183" t="str">
        <f t="shared" si="160"/>
        <v>171,020291553806</v>
      </c>
      <c r="AG183" t="str">
        <f t="shared" si="161"/>
        <v>1+32,7965488819132i</v>
      </c>
      <c r="AH183">
        <f t="shared" si="179"/>
        <v>32.811790846641124</v>
      </c>
      <c r="AI183">
        <f t="shared" si="180"/>
        <v>1.5403147576600393</v>
      </c>
      <c r="AJ183" t="str">
        <f t="shared" si="162"/>
        <v>1+0,084197873494834i</v>
      </c>
      <c r="AK183">
        <f t="shared" si="181"/>
        <v>1.0035383808808969</v>
      </c>
      <c r="AL183">
        <f t="shared" si="182"/>
        <v>8.3999748067816737E-2</v>
      </c>
      <c r="AM183" t="str">
        <f t="shared" si="163"/>
        <v>1-0,00319616305824949i</v>
      </c>
      <c r="AN183">
        <f t="shared" si="183"/>
        <v>1.000005107716103</v>
      </c>
      <c r="AO183">
        <f t="shared" si="184"/>
        <v>-3.1961521748927221E-3</v>
      </c>
      <c r="AP183" s="41" t="str">
        <f t="shared" si="185"/>
        <v>0,580890675336549-5,198273293501i</v>
      </c>
      <c r="AQ183">
        <f t="shared" si="186"/>
        <v>14.371078263043957</v>
      </c>
      <c r="AR183" s="43">
        <f t="shared" si="187"/>
        <v>-83.623829721491248</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6,34309713516867+7,03625298701399i</v>
      </c>
      <c r="BG183" s="20">
        <f t="shared" si="198"/>
        <v>19.530041516972201</v>
      </c>
      <c r="BH183" s="43">
        <f t="shared" si="199"/>
        <v>47.965721746482188</v>
      </c>
      <c r="BI183" s="41" t="str">
        <f t="shared" si="203"/>
        <v>18,4614913219219+20,8041330955918i</v>
      </c>
      <c r="BJ183" s="20">
        <f t="shared" si="200"/>
        <v>28.885381391538942</v>
      </c>
      <c r="BK183" s="43">
        <f t="shared" si="204"/>
        <v>48.414298701365801</v>
      </c>
      <c r="BL183">
        <f t="shared" si="201"/>
        <v>19.530041516972201</v>
      </c>
      <c r="BM183" s="43">
        <f t="shared" si="202"/>
        <v>47.965721746482188</v>
      </c>
    </row>
    <row r="184" spans="14:65" x14ac:dyDescent="0.25">
      <c r="N184" s="9">
        <v>66</v>
      </c>
      <c r="O184" s="34">
        <f t="shared" ref="O184:O218" si="205">10^(2+(N184/100))</f>
        <v>457.0881896148756</v>
      </c>
      <c r="P184" s="33" t="str">
        <f t="shared" si="155"/>
        <v>58,3492597405907</v>
      </c>
      <c r="Q184" s="4" t="str">
        <f t="shared" si="156"/>
        <v>1+33,6201981511i</v>
      </c>
      <c r="R184" s="4">
        <f t="shared" si="168"/>
        <v>33.635066875498076</v>
      </c>
      <c r="S184" s="4">
        <f t="shared" si="169"/>
        <v>1.5410610691495723</v>
      </c>
      <c r="T184" s="4" t="str">
        <f t="shared" si="157"/>
        <v>1+0,0861590939122051i</v>
      </c>
      <c r="U184" s="4">
        <f t="shared" si="170"/>
        <v>1.0037048318423958</v>
      </c>
      <c r="V184" s="4">
        <f t="shared" si="171"/>
        <v>8.5946840991522416E-2</v>
      </c>
      <c r="W184" t="str">
        <f t="shared" si="158"/>
        <v>1-0,0096031490089645i</v>
      </c>
      <c r="X184" s="4">
        <f t="shared" si="172"/>
        <v>1.0000461091724162</v>
      </c>
      <c r="Y184" s="4">
        <f t="shared" si="173"/>
        <v>-9.6028538229897681E-3</v>
      </c>
      <c r="Z184" t="str">
        <f t="shared" si="159"/>
        <v>0,999999164281548+0,00162387077311166i</v>
      </c>
      <c r="AA184" s="4">
        <f t="shared" si="174"/>
        <v>1.0000004827599247</v>
      </c>
      <c r="AB184" s="4">
        <f t="shared" si="175"/>
        <v>1.6238707028514942E-3</v>
      </c>
      <c r="AC184" s="47" t="str">
        <f t="shared" si="176"/>
        <v>0,18155559083538-1,73179023492925i</v>
      </c>
      <c r="AD184" s="20">
        <f t="shared" si="177"/>
        <v>4.8173776965938977</v>
      </c>
      <c r="AE184" s="43">
        <f t="shared" si="178"/>
        <v>-84.015147915979313</v>
      </c>
      <c r="AF184" t="str">
        <f t="shared" si="160"/>
        <v>171,020291553806</v>
      </c>
      <c r="AG184" t="str">
        <f t="shared" si="161"/>
        <v>1+33,5604786418549i</v>
      </c>
      <c r="AH184">
        <f t="shared" si="179"/>
        <v>33.57537381281702</v>
      </c>
      <c r="AI184">
        <f t="shared" si="180"/>
        <v>1.5410081877332586</v>
      </c>
      <c r="AJ184" t="str">
        <f t="shared" si="162"/>
        <v>1+0,0861590939122051i</v>
      </c>
      <c r="AK184">
        <f t="shared" si="181"/>
        <v>1.0037048318423958</v>
      </c>
      <c r="AL184">
        <f t="shared" si="182"/>
        <v>8.5946840991522416E-2</v>
      </c>
      <c r="AM184" t="str">
        <f t="shared" si="163"/>
        <v>1-0,00327061125969333i</v>
      </c>
      <c r="AN184">
        <f t="shared" si="183"/>
        <v>1.0000053484347031</v>
      </c>
      <c r="AO184">
        <f t="shared" si="184"/>
        <v>-3.2705995979698155E-3</v>
      </c>
      <c r="AP184" s="41" t="str">
        <f t="shared" si="185"/>
        <v>0,57376522453467-5,08022309374969i</v>
      </c>
      <c r="AQ184">
        <f t="shared" si="186"/>
        <v>14.172702470356494</v>
      </c>
      <c r="AR184" s="43">
        <f t="shared" si="187"/>
        <v>-83.556265654363983</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6,04112574982347+6,8676034547971i</v>
      </c>
      <c r="BG184" s="20">
        <f t="shared" si="198"/>
        <v>19.225135906692842</v>
      </c>
      <c r="BH184" s="43">
        <f t="shared" si="199"/>
        <v>48.663345847074311</v>
      </c>
      <c r="BI184" s="41" t="str">
        <f t="shared" si="203"/>
        <v>17,5751024713772+20,305165556219i</v>
      </c>
      <c r="BJ184" s="20">
        <f t="shared" si="200"/>
        <v>28.580460680455445</v>
      </c>
      <c r="BK184" s="43">
        <f t="shared" si="204"/>
        <v>49.122228108689612</v>
      </c>
      <c r="BL184">
        <f t="shared" si="201"/>
        <v>19.225135906692842</v>
      </c>
      <c r="BM184" s="43">
        <f t="shared" si="202"/>
        <v>48.663345847074311</v>
      </c>
    </row>
    <row r="185" spans="14:65" x14ac:dyDescent="0.25">
      <c r="N185" s="9">
        <v>67</v>
      </c>
      <c r="O185" s="34">
        <f t="shared" si="205"/>
        <v>467.7351412871983</v>
      </c>
      <c r="P185" s="33" t="str">
        <f t="shared" si="155"/>
        <v>58,3492597405907</v>
      </c>
      <c r="Q185" s="4" t="str">
        <f t="shared" si="156"/>
        <v>1+34,403313167111i</v>
      </c>
      <c r="R185" s="4">
        <f t="shared" si="168"/>
        <v>34.417843582570846</v>
      </c>
      <c r="S185" s="4">
        <f t="shared" si="169"/>
        <v>1.5417375408493701</v>
      </c>
      <c r="T185" s="4" t="str">
        <f t="shared" si="157"/>
        <v>1+0,0881659970216188i</v>
      </c>
      <c r="U185" s="4">
        <f t="shared" si="170"/>
        <v>1.003879097815477</v>
      </c>
      <c r="V185" s="4">
        <f t="shared" si="171"/>
        <v>8.7938611356998861E-2</v>
      </c>
      <c r="W185" t="str">
        <f t="shared" si="158"/>
        <v>1-0,00982683508470124i</v>
      </c>
      <c r="X185" s="4">
        <f t="shared" si="172"/>
        <v>1.0000482821783065</v>
      </c>
      <c r="Y185" s="4">
        <f t="shared" si="173"/>
        <v>-9.8265187880554328E-3</v>
      </c>
      <c r="Z185" t="str">
        <f t="shared" si="159"/>
        <v>0,99999912489535+0,00166169558249469i</v>
      </c>
      <c r="AA185" s="4">
        <f t="shared" si="174"/>
        <v>1.0000005055117096</v>
      </c>
      <c r="AB185" s="4">
        <f t="shared" si="175"/>
        <v>1.6616955072095577E-3</v>
      </c>
      <c r="AC185" s="47" t="str">
        <f t="shared" si="176"/>
        <v>0,179241281712976-1,6925130744306i</v>
      </c>
      <c r="AD185" s="20">
        <f t="shared" si="177"/>
        <v>4.6190770891249242</v>
      </c>
      <c r="AE185" s="43">
        <f t="shared" si="178"/>
        <v>-83.954769113810542</v>
      </c>
      <c r="AF185" t="str">
        <f t="shared" si="160"/>
        <v>171,020291553806</v>
      </c>
      <c r="AG185" t="str">
        <f t="shared" si="161"/>
        <v>1+34,3422026117981i</v>
      </c>
      <c r="AH185">
        <f t="shared" si="179"/>
        <v>34.356758872597283</v>
      </c>
      <c r="AI185">
        <f t="shared" si="180"/>
        <v>1.5416858611014093</v>
      </c>
      <c r="AJ185" t="str">
        <f t="shared" si="162"/>
        <v>1+0,0881659970216188i</v>
      </c>
      <c r="AK185">
        <f t="shared" si="181"/>
        <v>1.003879097815477</v>
      </c>
      <c r="AL185">
        <f t="shared" si="182"/>
        <v>8.7938611356998861E-2</v>
      </c>
      <c r="AM185" t="str">
        <f t="shared" si="163"/>
        <v>1-0,00334679358251871i</v>
      </c>
      <c r="AN185">
        <f t="shared" si="183"/>
        <v>1.0000056004979592</v>
      </c>
      <c r="AO185">
        <f t="shared" si="184"/>
        <v>-3.3467810867606122E-3</v>
      </c>
      <c r="AP185" s="41" t="str">
        <f t="shared" si="185"/>
        <v>0,566959915664533-4,96484739500287i</v>
      </c>
      <c r="AQ185">
        <f t="shared" si="186"/>
        <v>13.974385991211859</v>
      </c>
      <c r="AR185" s="43">
        <f t="shared" si="187"/>
        <v>-83.485338320331138</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5,75272249394336+6,70340325761312i</v>
      </c>
      <c r="BG185" s="20">
        <f t="shared" si="198"/>
        <v>18.922584418166892</v>
      </c>
      <c r="BH185" s="43">
        <f t="shared" si="199"/>
        <v>49.364487018210461</v>
      </c>
      <c r="BI185" s="41" t="str">
        <f t="shared" si="203"/>
        <v>16,7285397695364+19,8193401625738i</v>
      </c>
      <c r="BJ185" s="20">
        <f t="shared" si="200"/>
        <v>28.277893320253828</v>
      </c>
      <c r="BK185" s="43">
        <f t="shared" si="204"/>
        <v>49.833917811689851</v>
      </c>
      <c r="BL185">
        <f t="shared" si="201"/>
        <v>18.922584418166892</v>
      </c>
      <c r="BM185" s="43">
        <f t="shared" si="202"/>
        <v>49.364487018210461</v>
      </c>
    </row>
    <row r="186" spans="14:65" x14ac:dyDescent="0.25">
      <c r="N186" s="9">
        <v>68</v>
      </c>
      <c r="O186" s="34">
        <f t="shared" si="205"/>
        <v>478.63009232263886</v>
      </c>
      <c r="P186" s="33" t="str">
        <f t="shared" si="155"/>
        <v>58,3492597405907</v>
      </c>
      <c r="Q186" s="4" t="str">
        <f t="shared" si="156"/>
        <v>1+35,2046692751449i</v>
      </c>
      <c r="R186" s="4">
        <f t="shared" si="168"/>
        <v>35.218869072875293</v>
      </c>
      <c r="S186" s="4">
        <f t="shared" si="169"/>
        <v>1.5423986398803287</v>
      </c>
      <c r="T186" s="4" t="str">
        <f t="shared" si="157"/>
        <v>1+0,0902196469096684i</v>
      </c>
      <c r="U186" s="4">
        <f t="shared" si="170"/>
        <v>1.0040615442733105</v>
      </c>
      <c r="V186" s="4">
        <f t="shared" si="171"/>
        <v>8.997605197899558E-2</v>
      </c>
      <c r="W186" t="str">
        <f t="shared" si="158"/>
        <v>1-0,0100557314784734i</v>
      </c>
      <c r="X186" s="4">
        <f t="shared" si="172"/>
        <v>1.0000505575897487</v>
      </c>
      <c r="Y186" s="4">
        <f t="shared" si="173"/>
        <v>-1.0055392561436617E-2</v>
      </c>
      <c r="Z186" t="str">
        <f t="shared" si="159"/>
        <v>0,999999083652939+0,0017004014448707i</v>
      </c>
      <c r="AA186" s="4">
        <f t="shared" si="174"/>
        <v>1.0000005293357555</v>
      </c>
      <c r="AB186" s="4">
        <f t="shared" si="175"/>
        <v>1.7004013642012159E-3</v>
      </c>
      <c r="AC186" s="47" t="str">
        <f t="shared" si="176"/>
        <v>0,177030950605702-1,65412725505589i</v>
      </c>
      <c r="AD186" s="20">
        <f t="shared" si="177"/>
        <v>4.420840097701956</v>
      </c>
      <c r="AE186" s="43">
        <f t="shared" si="178"/>
        <v>-83.891241732979779</v>
      </c>
      <c r="AF186" t="str">
        <f t="shared" si="160"/>
        <v>171,020291553806</v>
      </c>
      <c r="AG186" t="str">
        <f t="shared" si="161"/>
        <v>1+35,1421352721388i</v>
      </c>
      <c r="AH186">
        <f t="shared" si="179"/>
        <v>35.156360327617847</v>
      </c>
      <c r="AI186">
        <f t="shared" si="180"/>
        <v>1.5423481345847321</v>
      </c>
      <c r="AJ186" t="str">
        <f t="shared" si="162"/>
        <v>1+0,0902196469096684i</v>
      </c>
      <c r="AK186">
        <f t="shared" si="181"/>
        <v>1.0040615442733105</v>
      </c>
      <c r="AL186">
        <f t="shared" si="182"/>
        <v>8.997605197899558E-2</v>
      </c>
      <c r="AM186" t="str">
        <f t="shared" si="163"/>
        <v>1-0,0034247504196016i</v>
      </c>
      <c r="AN186">
        <f t="shared" si="183"/>
        <v>1.0000058644405225</v>
      </c>
      <c r="AO186">
        <f t="shared" si="184"/>
        <v>-3.424737030159805E-3</v>
      </c>
      <c r="AP186" s="41" t="str">
        <f t="shared" si="185"/>
        <v>0,560460388842899-4,85208629627907i</v>
      </c>
      <c r="AQ186">
        <f t="shared" si="186"/>
        <v>13.776132323580295</v>
      </c>
      <c r="AR186" s="43">
        <f t="shared" si="187"/>
        <v>-83.411013593704808</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5,4772787965649+6,54351148987505i</v>
      </c>
      <c r="BG186" s="20">
        <f t="shared" si="198"/>
        <v>18.622394958347193</v>
      </c>
      <c r="BH186" s="43">
        <f t="shared" si="199"/>
        <v>50.06881604938885</v>
      </c>
      <c r="BI186" s="41" t="str">
        <f t="shared" si="203"/>
        <v>15,9200168844422+19,3462409939544i</v>
      </c>
      <c r="BJ186" s="20">
        <f t="shared" si="200"/>
        <v>27.97768718422553</v>
      </c>
      <c r="BK186" s="43">
        <f t="shared" si="204"/>
        <v>50.549044188663949</v>
      </c>
      <c r="BL186">
        <f t="shared" si="201"/>
        <v>18.622394958347193</v>
      </c>
      <c r="BM186" s="43">
        <f t="shared" si="202"/>
        <v>50.06881604938885</v>
      </c>
    </row>
    <row r="187" spans="14:65" x14ac:dyDescent="0.25">
      <c r="N187" s="9">
        <v>69</v>
      </c>
      <c r="O187" s="34">
        <f t="shared" si="205"/>
        <v>489.77881936844625</v>
      </c>
      <c r="P187" s="33" t="str">
        <f t="shared" si="155"/>
        <v>58,3492597405907</v>
      </c>
      <c r="Q187" s="4" t="str">
        <f t="shared" si="156"/>
        <v>1+36,0246913648174i</v>
      </c>
      <c r="R187" s="4">
        <f t="shared" si="168"/>
        <v>36.038568061596862</v>
      </c>
      <c r="S187" s="4">
        <f t="shared" si="169"/>
        <v>1.5430447144531054</v>
      </c>
      <c r="T187" s="4" t="str">
        <f t="shared" si="157"/>
        <v>1+0,0923211324487078i</v>
      </c>
      <c r="U187" s="4">
        <f t="shared" si="170"/>
        <v>1.0042525536420666</v>
      </c>
      <c r="V187" s="4">
        <f t="shared" si="171"/>
        <v>9.2060175436026723E-2</v>
      </c>
      <c r="W187" t="str">
        <f t="shared" si="158"/>
        <v>1-0,0102899595541789i</v>
      </c>
      <c r="X187" s="4">
        <f t="shared" si="172"/>
        <v>1.0000529402324791</v>
      </c>
      <c r="Y187" s="4">
        <f t="shared" si="173"/>
        <v>-1.0289596399069404E-2</v>
      </c>
      <c r="Z187" t="str">
        <f t="shared" si="159"/>
        <v>0,999999040466832+0,00174000888260026i</v>
      </c>
      <c r="AA187" s="4">
        <f t="shared" si="174"/>
        <v>1.0000005542825945</v>
      </c>
      <c r="AB187" s="4">
        <f t="shared" si="175"/>
        <v>1.7400087961613395E-3</v>
      </c>
      <c r="AC187" s="47" t="str">
        <f t="shared" si="176"/>
        <v>0,174919932313848-1,61661282741527i</v>
      </c>
      <c r="AD187" s="20">
        <f t="shared" si="177"/>
        <v>4.2226703821011649</v>
      </c>
      <c r="AE187" s="43">
        <f t="shared" si="178"/>
        <v>-83.824535831309319</v>
      </c>
      <c r="AF187" t="str">
        <f t="shared" si="160"/>
        <v>171,020291553806</v>
      </c>
      <c r="AG187" t="str">
        <f t="shared" si="161"/>
        <v>1+35,960700757762i</v>
      </c>
      <c r="AH187">
        <f t="shared" si="179"/>
        <v>35.974602138026547</v>
      </c>
      <c r="AI187">
        <f t="shared" si="180"/>
        <v>1.5429953570042467</v>
      </c>
      <c r="AJ187" t="str">
        <f t="shared" si="162"/>
        <v>1+0,0923211324487078i</v>
      </c>
      <c r="AK187">
        <f t="shared" si="181"/>
        <v>1.0042525536420666</v>
      </c>
      <c r="AL187">
        <f t="shared" si="182"/>
        <v>9.2060175436026723E-2</v>
      </c>
      <c r="AM187" t="str">
        <f t="shared" si="163"/>
        <v>1-0,00350452310468889i</v>
      </c>
      <c r="AN187">
        <f t="shared" si="183"/>
        <v>1.0000061408222407</v>
      </c>
      <c r="AO187">
        <f t="shared" si="184"/>
        <v>-3.5045087576482791E-3</v>
      </c>
      <c r="AP187" s="41" t="str">
        <f t="shared" si="185"/>
        <v>0,554252926194905-4,74188119817433i</v>
      </c>
      <c r="AQ187">
        <f t="shared" si="186"/>
        <v>13.577945091871545</v>
      </c>
      <c r="AR187" s="43">
        <f t="shared" si="187"/>
        <v>-83.333255811986675</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5,21421329711823+6,38779311439336i</v>
      </c>
      <c r="BG187" s="20">
        <f t="shared" si="198"/>
        <v>18.324573127749904</v>
      </c>
      <c r="BH187" s="43">
        <f t="shared" si="199"/>
        <v>50.776003680812025</v>
      </c>
      <c r="BI187" s="41" t="str">
        <f t="shared" si="203"/>
        <v>15,1478273511036+18,8854694160496i</v>
      </c>
      <c r="BJ187" s="20">
        <f t="shared" si="200"/>
        <v>27.679847837520274</v>
      </c>
      <c r="BK187" s="43">
        <f t="shared" si="204"/>
        <v>51.267283700134683</v>
      </c>
      <c r="BL187">
        <f t="shared" si="201"/>
        <v>18.324573127749904</v>
      </c>
      <c r="BM187" s="43">
        <f t="shared" si="202"/>
        <v>50.776003680812025</v>
      </c>
    </row>
    <row r="188" spans="14:65" x14ac:dyDescent="0.25">
      <c r="N188" s="9">
        <v>70</v>
      </c>
      <c r="O188" s="34">
        <f t="shared" si="205"/>
        <v>501.18723362727269</v>
      </c>
      <c r="P188" s="33" t="str">
        <f t="shared" si="155"/>
        <v>58,3492597405907</v>
      </c>
      <c r="Q188" s="4" t="str">
        <f t="shared" si="156"/>
        <v>1+36,8638142226945i</v>
      </c>
      <c r="R188" s="4">
        <f t="shared" si="168"/>
        <v>36.877375164798991</v>
      </c>
      <c r="S188" s="4">
        <f t="shared" si="169"/>
        <v>1.5436761049663195</v>
      </c>
      <c r="T188" s="4" t="str">
        <f t="shared" si="157"/>
        <v>1+0,0944715678741859i</v>
      </c>
      <c r="U188" s="4">
        <f t="shared" si="170"/>
        <v>1.0044525260740833</v>
      </c>
      <c r="V188" s="4">
        <f t="shared" si="171"/>
        <v>9.4192014297605375E-2</v>
      </c>
      <c r="W188" t="str">
        <f t="shared" si="158"/>
        <v>1-0,0105296435026436i</v>
      </c>
      <c r="X188" s="4">
        <f t="shared" si="172"/>
        <v>1.0000554351596178</v>
      </c>
      <c r="Y188" s="4">
        <f t="shared" si="173"/>
        <v>-1.052925437609795E-2</v>
      </c>
      <c r="Z188" t="str">
        <f t="shared" si="159"/>
        <v>0,999998995245427+0,00178053889607111i</v>
      </c>
      <c r="AA188" s="4">
        <f t="shared" si="174"/>
        <v>1.0000005804051437</v>
      </c>
      <c r="AB188" s="4">
        <f t="shared" si="175"/>
        <v>1.7805388034501247E-3</v>
      </c>
      <c r="AC188" s="47" t="str">
        <f t="shared" si="176"/>
        <v>0,172903770254518-1,579950277295i</v>
      </c>
      <c r="AD188" s="20">
        <f t="shared" si="177"/>
        <v>4.0245717373463386</v>
      </c>
      <c r="AE188" s="43">
        <f t="shared" si="178"/>
        <v>-83.754620062542315</v>
      </c>
      <c r="AF188" t="str">
        <f t="shared" si="160"/>
        <v>171,020291553806</v>
      </c>
      <c r="AG188" t="str">
        <f t="shared" si="161"/>
        <v>1+36,798333082923i</v>
      </c>
      <c r="AH188">
        <f t="shared" si="179"/>
        <v>36.811918147275968</v>
      </c>
      <c r="AI188">
        <f t="shared" si="180"/>
        <v>1.5436278693556493</v>
      </c>
      <c r="AJ188" t="str">
        <f t="shared" si="162"/>
        <v>1+0,0944715678741859i</v>
      </c>
      <c r="AK188">
        <f t="shared" si="181"/>
        <v>1.0044525260740833</v>
      </c>
      <c r="AL188">
        <f t="shared" si="182"/>
        <v>9.4192014297605375E-2</v>
      </c>
      <c r="AM188" t="str">
        <f t="shared" si="163"/>
        <v>1-0,00358615393431413i</v>
      </c>
      <c r="AN188">
        <f t="shared" si="183"/>
        <v>1.0000064302293463</v>
      </c>
      <c r="AO188">
        <f t="shared" si="184"/>
        <v>-3.5861385611884807E-3</v>
      </c>
      <c r="AP188" s="41" t="str">
        <f t="shared" si="185"/>
        <v>0,548324423335646-4,63417477742159i</v>
      </c>
      <c r="AQ188">
        <f t="shared" si="186"/>
        <v>13.379828053963278</v>
      </c>
      <c r="AR188" s="43">
        <f t="shared" si="187"/>
        <v>-83.25202777406686</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4,96297063673595+6,23611865261558i</v>
      </c>
      <c r="BG188" s="20">
        <f t="shared" si="198"/>
        <v>18.029122218800168</v>
      </c>
      <c r="BH188" s="43">
        <f t="shared" si="199"/>
        <v>51.485721520823823</v>
      </c>
      <c r="BI188" s="41" t="str">
        <f t="shared" si="203"/>
        <v>14,4103410238857+18,4366431692821i</v>
      </c>
      <c r="BJ188" s="20">
        <f t="shared" si="200"/>
        <v>27.384378535417113</v>
      </c>
      <c r="BK188" s="43">
        <f t="shared" si="204"/>
        <v>51.988313809299228</v>
      </c>
      <c r="BL188">
        <f t="shared" si="201"/>
        <v>18.029122218800168</v>
      </c>
      <c r="BM188" s="43">
        <f t="shared" si="202"/>
        <v>51.485721520823823</v>
      </c>
    </row>
    <row r="189" spans="14:65" x14ac:dyDescent="0.25">
      <c r="N189" s="9">
        <v>71</v>
      </c>
      <c r="O189" s="34">
        <f t="shared" si="205"/>
        <v>512.86138399136519</v>
      </c>
      <c r="P189" s="33" t="str">
        <f t="shared" si="155"/>
        <v>58,3492597405907</v>
      </c>
      <c r="Q189" s="4" t="str">
        <f t="shared" si="156"/>
        <v>1+37,7224827628229i</v>
      </c>
      <c r="R189" s="4">
        <f t="shared" si="168"/>
        <v>37.735735129866896</v>
      </c>
      <c r="S189" s="4">
        <f t="shared" si="169"/>
        <v>1.5442931441767751</v>
      </c>
      <c r="T189" s="4" t="str">
        <f t="shared" si="157"/>
        <v>1+0,09667209337543i</v>
      </c>
      <c r="U189" s="4">
        <f t="shared" si="170"/>
        <v>1.0046618802550378</v>
      </c>
      <c r="V189" s="4">
        <f t="shared" si="171"/>
        <v>9.6372621340973685E-2</v>
      </c>
      <c r="W189" t="str">
        <f t="shared" si="158"/>
        <v>1-0,0107749104074698i</v>
      </c>
      <c r="X189" s="4">
        <f t="shared" si="172"/>
        <v>1.0000580476623788</v>
      </c>
      <c r="Y189" s="4">
        <f t="shared" si="173"/>
        <v>-1.0774493452171064E-2</v>
      </c>
      <c r="Z189" t="str">
        <f t="shared" si="159"/>
        <v>0,999998947892803+0,00182201297483287i</v>
      </c>
      <c r="AA189" s="4">
        <f t="shared" si="174"/>
        <v>1.0000006077588119</v>
      </c>
      <c r="AB189" s="4">
        <f t="shared" si="175"/>
        <v>1.8220128755876812E-3</v>
      </c>
      <c r="AC189" s="47" t="str">
        <f t="shared" si="176"/>
        <v>0,170978207187619-1,54412051709508i</v>
      </c>
      <c r="AD189" s="20">
        <f t="shared" si="177"/>
        <v>3.8265481010379947</v>
      </c>
      <c r="AE189" s="43">
        <f t="shared" si="178"/>
        <v>-83.68146167805736</v>
      </c>
      <c r="AF189" t="str">
        <f t="shared" si="160"/>
        <v>171,020291553806</v>
      </c>
      <c r="AG189" t="str">
        <f t="shared" si="161"/>
        <v>1+37,6554763713681i</v>
      </c>
      <c r="AH189">
        <f t="shared" si="179"/>
        <v>37.668752312157373</v>
      </c>
      <c r="AI189">
        <f t="shared" si="180"/>
        <v>1.5442460049797992</v>
      </c>
      <c r="AJ189" t="str">
        <f t="shared" si="162"/>
        <v>1+0,09667209337543i</v>
      </c>
      <c r="AK189">
        <f t="shared" si="181"/>
        <v>1.0046618802550378</v>
      </c>
      <c r="AL189">
        <f t="shared" si="182"/>
        <v>9.6372621340973685E-2</v>
      </c>
      <c r="AM189" t="str">
        <f t="shared" si="163"/>
        <v>1-0,00366968619022371i</v>
      </c>
      <c r="AN189">
        <f t="shared" si="183"/>
        <v>1.0000067332756988</v>
      </c>
      <c r="AO189">
        <f t="shared" si="184"/>
        <v>-3.6696697176287858E-3</v>
      </c>
      <c r="AP189" s="41" t="str">
        <f t="shared" si="185"/>
        <v>0,542662362102277-4,52891096175331i</v>
      </c>
      <c r="AQ189">
        <f t="shared" si="186"/>
        <v>13.181785108451214</v>
      </c>
      <c r="AR189" s="43">
        <f t="shared" si="187"/>
        <v>-83.167290738857687</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4,72302030257102+6,08836389359365i</v>
      </c>
      <c r="BG189" s="20">
        <f t="shared" si="198"/>
        <v>17.73604322472319</v>
      </c>
      <c r="BH189" s="43">
        <f t="shared" si="199"/>
        <v>52.197642964700982</v>
      </c>
      <c r="BI189" s="41" t="str">
        <f t="shared" si="203"/>
        <v>13,7060006844665+17,9993955122324i</v>
      </c>
      <c r="BJ189" s="20">
        <f t="shared" si="200"/>
        <v>27.091280232136402</v>
      </c>
      <c r="BK189" s="43">
        <f t="shared" si="204"/>
        <v>52.711813903900662</v>
      </c>
      <c r="BL189">
        <f t="shared" si="201"/>
        <v>17.73604322472319</v>
      </c>
      <c r="BM189" s="43">
        <f t="shared" si="202"/>
        <v>52.197642964700982</v>
      </c>
    </row>
    <row r="190" spans="14:65" x14ac:dyDescent="0.25">
      <c r="N190" s="9">
        <v>72</v>
      </c>
      <c r="O190" s="34">
        <f t="shared" si="205"/>
        <v>524.80746024977248</v>
      </c>
      <c r="P190" s="33" t="str">
        <f t="shared" si="155"/>
        <v>58,3492597405907</v>
      </c>
      <c r="Q190" s="4" t="str">
        <f t="shared" si="156"/>
        <v>1+38,6011522626283i</v>
      </c>
      <c r="R190" s="4">
        <f t="shared" si="168"/>
        <v>38.614103071321153</v>
      </c>
      <c r="S190" s="4">
        <f t="shared" si="169"/>
        <v>1.5448961573663138</v>
      </c>
      <c r="T190" s="4" t="str">
        <f t="shared" si="157"/>
        <v>1+0,0989238757001884i</v>
      </c>
      <c r="U190" s="4">
        <f t="shared" si="170"/>
        <v>1.0048810542464945</v>
      </c>
      <c r="V190" s="4">
        <f t="shared" si="171"/>
        <v>9.8603069756055109E-2</v>
      </c>
      <c r="W190" t="str">
        <f t="shared" si="158"/>
        <v>1-0,0110258903124168i</v>
      </c>
      <c r="X190" s="4">
        <f t="shared" si="172"/>
        <v>1.0000607832812871</v>
      </c>
      <c r="Y190" s="4">
        <f t="shared" si="173"/>
        <v>-1.1025443538231374E-2</v>
      </c>
      <c r="Z190" t="str">
        <f t="shared" si="159"/>
        <v>0,999998898308519+0,00186445310899109i</v>
      </c>
      <c r="AA190" s="4">
        <f t="shared" si="174"/>
        <v>1.0000006364016212</v>
      </c>
      <c r="AB190" s="4">
        <f t="shared" si="175"/>
        <v>1.8644530026479364E-3</v>
      </c>
      <c r="AC190" s="47" t="str">
        <f t="shared" si="176"/>
        <v>0,169139176348991-1,50910487737481i</v>
      </c>
      <c r="AD190" s="20">
        <f t="shared" si="177"/>
        <v>3.6286035609185117</v>
      </c>
      <c r="AE190" s="43">
        <f t="shared" si="178"/>
        <v>-83.605026529165087</v>
      </c>
      <c r="AF190" t="str">
        <f t="shared" si="160"/>
        <v>171,020291553806</v>
      </c>
      <c r="AG190" t="str">
        <f t="shared" si="161"/>
        <v>1+38,5325850918146i</v>
      </c>
      <c r="AH190">
        <f t="shared" si="179"/>
        <v>38.545558938195889</v>
      </c>
      <c r="AI190">
        <f t="shared" si="180"/>
        <v>1.5448500897298287</v>
      </c>
      <c r="AJ190" t="str">
        <f t="shared" si="162"/>
        <v>1+0,0989238757001884i</v>
      </c>
      <c r="AK190">
        <f t="shared" si="181"/>
        <v>1.0048810542464945</v>
      </c>
      <c r="AL190">
        <f t="shared" si="182"/>
        <v>9.8603069756055109E-2</v>
      </c>
      <c r="AM190" t="str">
        <f t="shared" si="163"/>
        <v>1-0,00375516416232538i</v>
      </c>
      <c r="AN190">
        <f t="shared" si="183"/>
        <v>1.0000070506040875</v>
      </c>
      <c r="AO190">
        <f t="shared" si="184"/>
        <v>-3.7551465116286323E-3</v>
      </c>
      <c r="AP190" s="41" t="str">
        <f t="shared" si="185"/>
        <v>0,537254784483233-4,42603490507928i</v>
      </c>
      <c r="AQ190">
        <f t="shared" si="186"/>
        <v>12.983820302131811</v>
      </c>
      <c r="AR190" s="43">
        <f t="shared" si="187"/>
        <v>-83.079004424439276</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4,49385552285972+5,944409620484i</v>
      </c>
      <c r="BG190" s="20">
        <f t="shared" si="198"/>
        <v>17.44533485897432</v>
      </c>
      <c r="BH190" s="43">
        <f t="shared" si="199"/>
        <v>52.911444108746508</v>
      </c>
      <c r="BI190" s="41" t="str">
        <f t="shared" si="203"/>
        <v>13,0333187987199+17,5733744166331i</v>
      </c>
      <c r="BJ190" s="20">
        <f t="shared" si="200"/>
        <v>26.800551600187617</v>
      </c>
      <c r="BK190" s="43">
        <f t="shared" si="204"/>
        <v>53.437466213472263</v>
      </c>
      <c r="BL190">
        <f t="shared" si="201"/>
        <v>17.44533485897432</v>
      </c>
      <c r="BM190" s="43">
        <f t="shared" si="202"/>
        <v>52.911444108746508</v>
      </c>
    </row>
    <row r="191" spans="14:65" x14ac:dyDescent="0.25">
      <c r="N191" s="9">
        <v>73</v>
      </c>
      <c r="O191" s="34">
        <f t="shared" si="205"/>
        <v>537.03179637025301</v>
      </c>
      <c r="P191" s="33" t="str">
        <f t="shared" si="155"/>
        <v>58,3492597405907</v>
      </c>
      <c r="Q191" s="4" t="str">
        <f t="shared" si="156"/>
        <v>1+39,5002886043098i</v>
      </c>
      <c r="R191" s="4">
        <f t="shared" si="168"/>
        <v>39.512944712129048</v>
      </c>
      <c r="S191" s="4">
        <f t="shared" si="169"/>
        <v>1.5454854625053405</v>
      </c>
      <c r="T191" s="4" t="str">
        <f t="shared" si="157"/>
        <v>1+0,101228108773255i</v>
      </c>
      <c r="U191" s="4">
        <f t="shared" si="170"/>
        <v>1.0051105063652503</v>
      </c>
      <c r="V191" s="4">
        <f t="shared" si="171"/>
        <v>0.1008844533372688</v>
      </c>
      <c r="W191" t="str">
        <f t="shared" si="158"/>
        <v>1-0,0112827162903524i</v>
      </c>
      <c r="X191" s="4">
        <f t="shared" si="172"/>
        <v>1.0000636478179219</v>
      </c>
      <c r="Y191" s="4">
        <f t="shared" si="173"/>
        <v>-1.1282237564833162E-2</v>
      </c>
      <c r="Z191" t="str">
        <f t="shared" si="159"/>
        <v>0,999998846387399+0,00190788180086665i</v>
      </c>
      <c r="AA191" s="4">
        <f t="shared" si="174"/>
        <v>1.0000006663943253</v>
      </c>
      <c r="AB191" s="4">
        <f t="shared" si="175"/>
        <v>1.907881686917889E-3</v>
      </c>
      <c r="AC191" s="47" t="str">
        <f t="shared" si="176"/>
        <v>0,167382792973238-1,47488509850963i</v>
      </c>
      <c r="AD191" s="20">
        <f t="shared" si="177"/>
        <v>3.430742362683215</v>
      </c>
      <c r="AE191" s="43">
        <f t="shared" si="178"/>
        <v>-83.525279070069644</v>
      </c>
      <c r="AF191" t="str">
        <f t="shared" si="160"/>
        <v>171,020291553806</v>
      </c>
      <c r="AG191" t="str">
        <f t="shared" si="161"/>
        <v>1+39,4301242989157i</v>
      </c>
      <c r="AH191">
        <f t="shared" si="179"/>
        <v>39.442802920532181</v>
      </c>
      <c r="AI191">
        <f t="shared" si="180"/>
        <v>1.545440442134925</v>
      </c>
      <c r="AJ191" t="str">
        <f t="shared" si="162"/>
        <v>1+0,101228108773255i</v>
      </c>
      <c r="AK191">
        <f t="shared" si="181"/>
        <v>1.0051105063652503</v>
      </c>
      <c r="AL191">
        <f t="shared" si="182"/>
        <v>0.1008844533372688</v>
      </c>
      <c r="AM191" t="str">
        <f t="shared" si="163"/>
        <v>1-0,00384263317217139i</v>
      </c>
      <c r="AN191">
        <f t="shared" si="183"/>
        <v>1.0000073828875944</v>
      </c>
      <c r="AO191">
        <f t="shared" si="184"/>
        <v>-3.8426142591166152E-3</v>
      </c>
      <c r="AP191" s="41" t="str">
        <f t="shared" si="185"/>
        <v>0,532090267693359-4,32549296298908i</v>
      </c>
      <c r="AQ191">
        <f t="shared" si="186"/>
        <v>12.785937837726539</v>
      </c>
      <c r="AR191" s="43">
        <f t="shared" si="187"/>
        <v>-82.987127007797312</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4,27499221055783+5,80414135346284i</v>
      </c>
      <c r="BG191" s="20">
        <f t="shared" si="198"/>
        <v>17.156993585109749</v>
      </c>
      <c r="BH191" s="43">
        <f t="shared" si="199"/>
        <v>53.626804653670675</v>
      </c>
      <c r="BI191" s="41" t="str">
        <f t="shared" si="203"/>
        <v>12,3908744161492+17,1582418106445i</v>
      </c>
      <c r="BJ191" s="20">
        <f t="shared" si="200"/>
        <v>26.512189060153059</v>
      </c>
      <c r="BK191" s="43">
        <f t="shared" si="204"/>
        <v>54.164956715943141</v>
      </c>
      <c r="BL191">
        <f t="shared" si="201"/>
        <v>17.156993585109749</v>
      </c>
      <c r="BM191" s="43">
        <f t="shared" si="202"/>
        <v>53.626804653670675</v>
      </c>
    </row>
    <row r="192" spans="14:65" x14ac:dyDescent="0.25">
      <c r="N192" s="9">
        <v>74</v>
      </c>
      <c r="O192" s="34">
        <f t="shared" si="205"/>
        <v>549.54087385762534</v>
      </c>
      <c r="P192" s="33" t="str">
        <f t="shared" si="155"/>
        <v>58,3492597405907</v>
      </c>
      <c r="Q192" s="4" t="str">
        <f t="shared" si="156"/>
        <v>1+40,4203685218576i</v>
      </c>
      <c r="R192" s="4">
        <f t="shared" si="168"/>
        <v>40.432736630640974</v>
      </c>
      <c r="S192" s="4">
        <f t="shared" si="169"/>
        <v>1.5460613704130695</v>
      </c>
      <c r="T192" s="4" t="str">
        <f t="shared" si="157"/>
        <v>1+0,103586014329506i</v>
      </c>
      <c r="U192" s="4">
        <f t="shared" si="170"/>
        <v>1.0053507161009398</v>
      </c>
      <c r="V192" s="4">
        <f t="shared" si="171"/>
        <v>0.1032178866607507</v>
      </c>
      <c r="W192" t="str">
        <f t="shared" si="158"/>
        <v>1-0,0115455245138095i</v>
      </c>
      <c r="X192" s="4">
        <f t="shared" si="172"/>
        <v>1.0000666473472151</v>
      </c>
      <c r="Y192" s="4">
        <f t="shared" si="173"/>
        <v>-1.1545011552020023E-2</v>
      </c>
      <c r="Z192" t="str">
        <f t="shared" si="159"/>
        <v>0,999998792019312+0,00195232207692683i</v>
      </c>
      <c r="AA192" s="4">
        <f t="shared" si="174"/>
        <v>1.0000006978005442</v>
      </c>
      <c r="AB192" s="4">
        <f t="shared" si="175"/>
        <v>1.952321954828512E-3</v>
      </c>
      <c r="AC192" s="47" t="str">
        <f t="shared" si="176"/>
        <v>0,16570534618953-1,441443322462i</v>
      </c>
      <c r="AD192" s="20">
        <f t="shared" si="177"/>
        <v>3.2329689180465602</v>
      </c>
      <c r="AE192" s="43">
        <f t="shared" si="178"/>
        <v>-83.442182361583363</v>
      </c>
      <c r="AF192" t="str">
        <f t="shared" si="160"/>
        <v>171,020291553806</v>
      </c>
      <c r="AG192" t="str">
        <f t="shared" si="161"/>
        <v>1+40,3485698798395i</v>
      </c>
      <c r="AH192">
        <f t="shared" si="179"/>
        <v>40.360959990420092</v>
      </c>
      <c r="AI192">
        <f t="shared" si="180"/>
        <v>1.5460173735608271</v>
      </c>
      <c r="AJ192" t="str">
        <f t="shared" si="162"/>
        <v>1+0,103586014329506i</v>
      </c>
      <c r="AK192">
        <f t="shared" si="181"/>
        <v>1.0053507161009398</v>
      </c>
      <c r="AL192">
        <f t="shared" si="182"/>
        <v>0.1032178866607507</v>
      </c>
      <c r="AM192" t="str">
        <f t="shared" si="163"/>
        <v>1-0,00393213959698855i</v>
      </c>
      <c r="AN192">
        <f t="shared" si="183"/>
        <v>1.0000077308310222</v>
      </c>
      <c r="AO192">
        <f t="shared" si="184"/>
        <v>-3.9321193312936995E-3</v>
      </c>
      <c r="AP192" s="41" t="str">
        <f t="shared" si="185"/>
        <v>0,52715790034573-4,22723266858755i</v>
      </c>
      <c r="AQ192">
        <f t="shared" si="186"/>
        <v>12.588142081856962</v>
      </c>
      <c r="AR192" s="43">
        <f t="shared" si="187"/>
        <v>-82.891615125240023</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4,06596795346507+5,66744910801099i</v>
      </c>
      <c r="BG192" s="20">
        <f t="shared" si="198"/>
        <v>16.871013656907323</v>
      </c>
      <c r="BH192" s="43">
        <f t="shared" si="199"/>
        <v>54.343408791362201</v>
      </c>
      <c r="BI192" s="41" t="str">
        <f t="shared" si="203"/>
        <v>11,777310205756+16,7536728673378i</v>
      </c>
      <c r="BJ192" s="20">
        <f t="shared" si="200"/>
        <v>26.226186820717725</v>
      </c>
      <c r="BK192" s="43">
        <f t="shared" si="204"/>
        <v>54.893976027705655</v>
      </c>
      <c r="BL192">
        <f t="shared" si="201"/>
        <v>16.871013656907323</v>
      </c>
      <c r="BM192" s="43">
        <f t="shared" si="202"/>
        <v>54.343408791362201</v>
      </c>
    </row>
    <row r="193" spans="14:65" x14ac:dyDescent="0.25">
      <c r="N193" s="9">
        <v>75</v>
      </c>
      <c r="O193" s="34">
        <f t="shared" si="205"/>
        <v>562.34132519034927</v>
      </c>
      <c r="P193" s="33" t="str">
        <f t="shared" si="155"/>
        <v>58,3492597405907</v>
      </c>
      <c r="Q193" s="4" t="str">
        <f t="shared" si="156"/>
        <v>1+41,3618798538225i</v>
      </c>
      <c r="R193" s="4">
        <f t="shared" si="168"/>
        <v>41.373966513280401</v>
      </c>
      <c r="S193" s="4">
        <f t="shared" si="169"/>
        <v>1.5466241849145301</v>
      </c>
      <c r="T193" s="4" t="str">
        <f t="shared" si="157"/>
        <v>1+0,105998842561677i</v>
      </c>
      <c r="U193" s="4">
        <f t="shared" si="170"/>
        <v>1.0056021850734094</v>
      </c>
      <c r="V193" s="4">
        <f t="shared" si="171"/>
        <v>0.10560450524541483</v>
      </c>
      <c r="W193" t="str">
        <f t="shared" si="158"/>
        <v>1-0,0118144543271869i</v>
      </c>
      <c r="X193" s="4">
        <f t="shared" si="172"/>
        <v>1.000069788230326</v>
      </c>
      <c r="Y193" s="4">
        <f t="shared" si="173"/>
        <v>-1.1813904680798187E-2</v>
      </c>
      <c r="Z193" t="str">
        <f t="shared" si="159"/>
        <v>0,999998735088936+0,00199779749999423i</v>
      </c>
      <c r="AA193" s="4">
        <f t="shared" si="174"/>
        <v>1.0000007306868945</v>
      </c>
      <c r="AB193" s="4">
        <f t="shared" si="175"/>
        <v>1.9977973691635014E-3</v>
      </c>
      <c r="AC193" s="47" t="str">
        <f t="shared" si="176"/>
        <v>0,164103291274333-1,40876208466893i</v>
      </c>
      <c r="AD193" s="20">
        <f t="shared" si="177"/>
        <v>3.0352878130740195</v>
      </c>
      <c r="AE193" s="43">
        <f t="shared" si="178"/>
        <v>-83.355698075689148</v>
      </c>
      <c r="AF193" t="str">
        <f t="shared" si="160"/>
        <v>171,020291553806</v>
      </c>
      <c r="AG193" t="str">
        <f t="shared" si="161"/>
        <v>1+41,2884088065901i</v>
      </c>
      <c r="AH193">
        <f t="shared" si="179"/>
        <v>41.300516967467935</v>
      </c>
      <c r="AI193">
        <f t="shared" si="180"/>
        <v>1.5465811883670812</v>
      </c>
      <c r="AJ193" t="str">
        <f t="shared" si="162"/>
        <v>1+0,105998842561677i</v>
      </c>
      <c r="AK193">
        <f t="shared" si="181"/>
        <v>1.0056021850734094</v>
      </c>
      <c r="AL193">
        <f t="shared" si="182"/>
        <v>0.10560450524541483</v>
      </c>
      <c r="AM193" t="str">
        <f t="shared" si="163"/>
        <v>1-0,00402373089426805i</v>
      </c>
      <c r="AN193">
        <f t="shared" si="183"/>
        <v>1.0000080951723889</v>
      </c>
      <c r="AO193">
        <f t="shared" si="184"/>
        <v>-4.0237091791942778E-3</v>
      </c>
      <c r="AP193" s="41" t="str">
        <f t="shared" si="185"/>
        <v>0,522447259673042-4,13120270867111i</v>
      </c>
      <c r="AQ193">
        <f t="shared" si="186"/>
        <v>12.390437573281252</v>
      </c>
      <c r="AR193" s="43">
        <f t="shared" si="187"/>
        <v>-82.792423873587595</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3,86634104883901+5,5342271675905i</v>
      </c>
      <c r="BG193" s="20">
        <f t="shared" si="198"/>
        <v>16.587387168459951</v>
      </c>
      <c r="BH193" s="43">
        <f t="shared" si="199"/>
        <v>55.06094606932681</v>
      </c>
      <c r="BI193" s="41" t="str">
        <f t="shared" si="203"/>
        <v>11,191329622477+16,3593553355108i</v>
      </c>
      <c r="BJ193" s="20">
        <f t="shared" si="200"/>
        <v>25.942536928667156</v>
      </c>
      <c r="BK193" s="43">
        <f t="shared" si="204"/>
        <v>55.62422027142842</v>
      </c>
      <c r="BL193">
        <f t="shared" si="201"/>
        <v>16.587387168459951</v>
      </c>
      <c r="BM193" s="43">
        <f t="shared" si="202"/>
        <v>55.06094606932681</v>
      </c>
    </row>
    <row r="194" spans="14:65" x14ac:dyDescent="0.25">
      <c r="N194" s="9">
        <v>76</v>
      </c>
      <c r="O194" s="34">
        <f t="shared" si="205"/>
        <v>575.43993733715706</v>
      </c>
      <c r="P194" s="33" t="str">
        <f t="shared" si="155"/>
        <v>58,3492597405907</v>
      </c>
      <c r="Q194" s="4" t="str">
        <f t="shared" si="156"/>
        <v>1+42,3253218019751i</v>
      </c>
      <c r="R194" s="4">
        <f t="shared" si="168"/>
        <v>42.337133413125038</v>
      </c>
      <c r="S194" s="4">
        <f t="shared" si="169"/>
        <v>1.5471742029943862</v>
      </c>
      <c r="T194" s="4" t="str">
        <f t="shared" si="157"/>
        <v>1+0,108467872783235i</v>
      </c>
      <c r="U194" s="4">
        <f t="shared" si="170"/>
        <v>1.0058654380314098</v>
      </c>
      <c r="V194" s="4">
        <f t="shared" si="171"/>
        <v>0.10804546569619962</v>
      </c>
      <c r="W194" t="str">
        <f t="shared" si="158"/>
        <v>1-0,0120896483206314i</v>
      </c>
      <c r="X194" s="4">
        <f t="shared" si="172"/>
        <v>1.000073077128125</v>
      </c>
      <c r="Y194" s="4">
        <f t="shared" si="173"/>
        <v>-1.2089059366239149E-2</v>
      </c>
      <c r="Z194" t="str">
        <f t="shared" si="159"/>
        <v>0,999998675475514+0,00204433218174011i</v>
      </c>
      <c r="AA194" s="4">
        <f t="shared" si="174"/>
        <v>1.0000007651231331</v>
      </c>
      <c r="AB194" s="4">
        <f t="shared" si="175"/>
        <v>2.0443320415524332E-3</v>
      </c>
      <c r="AC194" s="47" t="str">
        <f t="shared" si="176"/>
        <v>0,162573242245694-1,3768243060481i</v>
      </c>
      <c r="AD194" s="20">
        <f t="shared" si="177"/>
        <v>2.8377038167885353</v>
      </c>
      <c r="AE194" s="43">
        <f t="shared" si="178"/>
        <v>-83.265786501050357</v>
      </c>
      <c r="AF194" t="str">
        <f t="shared" si="160"/>
        <v>171,020291553806</v>
      </c>
      <c r="AG194" t="str">
        <f t="shared" si="161"/>
        <v>1+42,2501393942066i</v>
      </c>
      <c r="AH194">
        <f t="shared" si="179"/>
        <v>42.261972017759518</v>
      </c>
      <c r="AI194">
        <f t="shared" si="180"/>
        <v>1.5471321840611032</v>
      </c>
      <c r="AJ194" t="str">
        <f t="shared" si="162"/>
        <v>1+0,108467872783235i</v>
      </c>
      <c r="AK194">
        <f t="shared" si="181"/>
        <v>1.0058654380314098</v>
      </c>
      <c r="AL194">
        <f t="shared" si="182"/>
        <v>0.10804546569619962</v>
      </c>
      <c r="AM194" t="str">
        <f t="shared" si="163"/>
        <v>1-0,00411745562692807i</v>
      </c>
      <c r="AN194">
        <f t="shared" si="183"/>
        <v>1.0000084766844928</v>
      </c>
      <c r="AO194">
        <f t="shared" si="184"/>
        <v>-4.1174323588179604E-3</v>
      </c>
      <c r="AP194" s="41" t="str">
        <f t="shared" si="185"/>
        <v>0,517948389753336-4,03735290025038i</v>
      </c>
      <c r="AQ194">
        <f t="shared" si="186"/>
        <v>12.192829031400311</v>
      </c>
      <c r="AR194" s="43">
        <f t="shared" si="187"/>
        <v>-82.689506812231571</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3,67568958058027+5,40437386979983i</v>
      </c>
      <c r="BG194" s="20">
        <f t="shared" si="198"/>
        <v>16.306104113880703</v>
      </c>
      <c r="BH194" s="43">
        <f t="shared" si="199"/>
        <v>55.779112227330074</v>
      </c>
      <c r="BI194" s="41" t="str">
        <f t="shared" si="203"/>
        <v>10,6316941985616+15,9749889101501i</v>
      </c>
      <c r="BJ194" s="20">
        <f t="shared" si="200"/>
        <v>25.661229328492496</v>
      </c>
      <c r="BK194" s="43">
        <f t="shared" si="204"/>
        <v>56.355391916148783</v>
      </c>
      <c r="BL194">
        <f t="shared" si="201"/>
        <v>16.306104113880703</v>
      </c>
      <c r="BM194" s="43">
        <f t="shared" si="202"/>
        <v>55.779112227330074</v>
      </c>
    </row>
    <row r="195" spans="14:65" x14ac:dyDescent="0.25">
      <c r="N195" s="9">
        <v>77</v>
      </c>
      <c r="O195" s="34">
        <f t="shared" si="205"/>
        <v>588.84365535558959</v>
      </c>
      <c r="P195" s="33" t="str">
        <f t="shared" si="155"/>
        <v>58,3492597405907</v>
      </c>
      <c r="Q195" s="4" t="str">
        <f t="shared" si="156"/>
        <v>1+43,3112051959889i</v>
      </c>
      <c r="R195" s="4">
        <f t="shared" si="168"/>
        <v>43.322748014513756</v>
      </c>
      <c r="S195" s="4">
        <f t="shared" si="169"/>
        <v>1.5477117149476098</v>
      </c>
      <c r="T195" s="4" t="str">
        <f t="shared" si="157"/>
        <v>1+0,110994414106685i</v>
      </c>
      <c r="U195" s="4">
        <f t="shared" si="170"/>
        <v>1.0061410238942086</v>
      </c>
      <c r="V195" s="4">
        <f t="shared" si="171"/>
        <v>0.11054194582770986</v>
      </c>
      <c r="W195" t="str">
        <f t="shared" si="158"/>
        <v>1-0,0123712524056409i</v>
      </c>
      <c r="X195" s="4">
        <f t="shared" si="172"/>
        <v>1.0000765210153091</v>
      </c>
      <c r="Y195" s="4">
        <f t="shared" si="173"/>
        <v>-1.2370621332247591E-2</v>
      </c>
      <c r="Z195" t="str">
        <f t="shared" si="159"/>
        <v>0,999998613052598+0,00209195079546867i</v>
      </c>
      <c r="AA195" s="4">
        <f t="shared" si="174"/>
        <v>1.0000008011823041</v>
      </c>
      <c r="AB195" s="4">
        <f t="shared" si="175"/>
        <v>2.0919506452548378E-3</v>
      </c>
      <c r="AC195" s="47" t="str">
        <f t="shared" si="176"/>
        <v>0,16111196478429-1,34561328512434i</v>
      </c>
      <c r="AD195" s="20">
        <f t="shared" si="177"/>
        <v>2.6402218900613681</v>
      </c>
      <c r="AE195" s="43">
        <f t="shared" si="178"/>
        <v>-83.172406549576252</v>
      </c>
      <c r="AF195" t="str">
        <f t="shared" si="160"/>
        <v>171,020291553806</v>
      </c>
      <c r="AG195" t="str">
        <f t="shared" si="161"/>
        <v>1+43,2342715649767i</v>
      </c>
      <c r="AH195">
        <f t="shared" si="179"/>
        <v>43.245834917991267</v>
      </c>
      <c r="AI195">
        <f t="shared" si="180"/>
        <v>1.5476706514490948</v>
      </c>
      <c r="AJ195" t="str">
        <f t="shared" si="162"/>
        <v>1+0,110994414106685i</v>
      </c>
      <c r="AK195">
        <f t="shared" si="181"/>
        <v>1.0061410238942086</v>
      </c>
      <c r="AL195">
        <f t="shared" si="182"/>
        <v>0.11054194582770986</v>
      </c>
      <c r="AM195" t="str">
        <f t="shared" si="163"/>
        <v>1-0,00421336348906245i</v>
      </c>
      <c r="AN195">
        <f t="shared" si="183"/>
        <v>1.0000088761765522</v>
      </c>
      <c r="AO195">
        <f t="shared" si="184"/>
        <v>-4.2133385568452232E-3</v>
      </c>
      <c r="AP195" s="41" t="str">
        <f t="shared" si="185"/>
        <v>0,513651780696633-3,94563416742461i</v>
      </c>
      <c r="AQ195">
        <f t="shared" si="186"/>
        <v>11.995321365043489</v>
      </c>
      <c r="AR195" s="43">
        <f t="shared" si="187"/>
        <v>-82.582815966171253</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3,49361053715103+5,27779140515146i</v>
      </c>
      <c r="BG195" s="20">
        <f t="shared" si="198"/>
        <v>16.027152456179557</v>
      </c>
      <c r="BH195" s="43">
        <f t="shared" si="199"/>
        <v>56.497610001068097</v>
      </c>
      <c r="BI195" s="41" t="str">
        <f t="shared" si="203"/>
        <v>10,097220954495+15,6002846400213i</v>
      </c>
      <c r="BJ195" s="20">
        <f t="shared" si="200"/>
        <v>25.382251931161669</v>
      </c>
      <c r="BK195" s="43">
        <f t="shared" si="204"/>
        <v>57.08720058447301</v>
      </c>
      <c r="BL195">
        <f t="shared" si="201"/>
        <v>16.027152456179557</v>
      </c>
      <c r="BM195" s="43">
        <f t="shared" si="202"/>
        <v>56.497610001068097</v>
      </c>
    </row>
    <row r="196" spans="14:65" x14ac:dyDescent="0.25">
      <c r="N196" s="9">
        <v>78</v>
      </c>
      <c r="O196" s="34">
        <f t="shared" si="205"/>
        <v>602.55958607435832</v>
      </c>
      <c r="P196" s="33" t="str">
        <f t="shared" si="155"/>
        <v>58,3492597405907</v>
      </c>
      <c r="Q196" s="4" t="str">
        <f t="shared" si="156"/>
        <v>1+44,3200527642892i</v>
      </c>
      <c r="R196" s="4">
        <f t="shared" si="168"/>
        <v>44.331332903820737</v>
      </c>
      <c r="S196" s="4">
        <f t="shared" si="169"/>
        <v>1.5482370045270617</v>
      </c>
      <c r="T196" s="4" t="str">
        <f t="shared" si="157"/>
        <v>1+0,113579806137679i</v>
      </c>
      <c r="U196" s="4">
        <f t="shared" si="170"/>
        <v>1.0064295168377528</v>
      </c>
      <c r="V196" s="4">
        <f t="shared" si="171"/>
        <v>0.11309514476636534</v>
      </c>
      <c r="W196" t="str">
        <f t="shared" si="158"/>
        <v>1-0,0126594158924287i</v>
      </c>
      <c r="X196" s="4">
        <f t="shared" si="172"/>
        <v>1.0000801271951849</v>
      </c>
      <c r="Y196" s="4">
        <f t="shared" si="173"/>
        <v>-1.265873968803082E-2</v>
      </c>
      <c r="Z196" t="str">
        <f t="shared" si="159"/>
        <v>0,999998547687781+0,00214067858919924i</v>
      </c>
      <c r="AA196" s="4">
        <f t="shared" si="174"/>
        <v>1.0000008389408948</v>
      </c>
      <c r="AB196" s="4">
        <f t="shared" si="175"/>
        <v>2.1406784282421852E-3</v>
      </c>
      <c r="AC196" s="47" t="str">
        <f t="shared" si="176"/>
        <v>0,159716369467135-1,31511269027781i</v>
      </c>
      <c r="AD196" s="20">
        <f t="shared" si="177"/>
        <v>2.4428471947963262</v>
      </c>
      <c r="AE196" s="43">
        <f t="shared" si="178"/>
        <v>-83.075515764155654</v>
      </c>
      <c r="AF196" t="str">
        <f t="shared" si="160"/>
        <v>171,020291553806</v>
      </c>
      <c r="AG196" t="str">
        <f t="shared" si="161"/>
        <v>1+44,2413271188037i</v>
      </c>
      <c r="AH196">
        <f t="shared" si="179"/>
        <v>44.252627325764465</v>
      </c>
      <c r="AI196">
        <f t="shared" si="180"/>
        <v>1.5481968747838601</v>
      </c>
      <c r="AJ196" t="str">
        <f t="shared" si="162"/>
        <v>1+0,113579806137679i</v>
      </c>
      <c r="AK196">
        <f t="shared" si="181"/>
        <v>1.0064295168377528</v>
      </c>
      <c r="AL196">
        <f t="shared" si="182"/>
        <v>0.11309514476636534</v>
      </c>
      <c r="AM196" t="str">
        <f t="shared" si="163"/>
        <v>1-0,00431150533228919i</v>
      </c>
      <c r="AN196">
        <f t="shared" si="183"/>
        <v>1.0000092944959214</v>
      </c>
      <c r="AO196">
        <f t="shared" si="184"/>
        <v>-4.3114786169505199E-3</v>
      </c>
      <c r="AP196" s="41" t="str">
        <f t="shared" si="185"/>
        <v>0,509548348750986-3,85599851861196i</v>
      </c>
      <c r="AQ196">
        <f t="shared" si="186"/>
        <v>11.797919681542908</v>
      </c>
      <c r="AR196" s="43">
        <f t="shared" si="187"/>
        <v>-82.472301830137567</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3,3197189684638+5,15438562767324i</v>
      </c>
      <c r="BG196" s="20">
        <f t="shared" si="198"/>
        <v>15.750518204801452</v>
      </c>
      <c r="BH196" s="43">
        <f t="shared" si="199"/>
        <v>57.216149888066184</v>
      </c>
      <c r="BI196" s="41" t="str">
        <f t="shared" si="203"/>
        <v>9,58677992429577+15,2349643700415i</v>
      </c>
      <c r="BJ196" s="20">
        <f t="shared" si="200"/>
        <v>25.10559069154802</v>
      </c>
      <c r="BK196" s="43">
        <f t="shared" si="204"/>
        <v>57.81936382208422</v>
      </c>
      <c r="BL196">
        <f t="shared" si="201"/>
        <v>15.750518204801452</v>
      </c>
      <c r="BM196" s="43">
        <f t="shared" si="202"/>
        <v>57.216149888066184</v>
      </c>
    </row>
    <row r="197" spans="14:65" x14ac:dyDescent="0.25">
      <c r="N197" s="9">
        <v>79</v>
      </c>
      <c r="O197" s="34">
        <f t="shared" si="205"/>
        <v>616.59500186148273</v>
      </c>
      <c r="P197" s="33" t="str">
        <f t="shared" si="155"/>
        <v>58,3492597405907</v>
      </c>
      <c r="Q197" s="4" t="str">
        <f t="shared" si="156"/>
        <v>1+45,3523994112105i</v>
      </c>
      <c r="R197" s="4">
        <f t="shared" si="168"/>
        <v>45.363422846539777</v>
      </c>
      <c r="S197" s="4">
        <f t="shared" si="169"/>
        <v>1.5487503490880239</v>
      </c>
      <c r="T197" s="4" t="str">
        <f t="shared" si="157"/>
        <v>1+0,116225419685293i</v>
      </c>
      <c r="U197" s="4">
        <f t="shared" si="170"/>
        <v>1.0067315174270757</v>
      </c>
      <c r="V197" s="4">
        <f t="shared" si="171"/>
        <v>0.1157062830290338</v>
      </c>
      <c r="W197" t="str">
        <f t="shared" si="158"/>
        <v>1-0,01295429156909i</v>
      </c>
      <c r="X197" s="4">
        <f t="shared" si="172"/>
        <v>1.0000839033151454</v>
      </c>
      <c r="Y197" s="4">
        <f t="shared" si="173"/>
        <v>-1.295356700630646E-2</v>
      </c>
      <c r="Z197" t="str">
        <f t="shared" si="159"/>
        <v>0,999998479242415+0,00219054139905304i</v>
      </c>
      <c r="AA197" s="4">
        <f t="shared" si="174"/>
        <v>1.000000878478996</v>
      </c>
      <c r="AB197" s="4">
        <f t="shared" si="175"/>
        <v>2.1905412265844108E-3</v>
      </c>
      <c r="AC197" s="47" t="str">
        <f t="shared" si="176"/>
        <v>0,158383505300364-1,28530655211505i</v>
      </c>
      <c r="AD197" s="20">
        <f t="shared" si="177"/>
        <v>2.2455851034170666</v>
      </c>
      <c r="AE197" s="43">
        <f t="shared" si="178"/>
        <v>-82.975070327680868</v>
      </c>
      <c r="AF197" t="str">
        <f t="shared" si="160"/>
        <v>171,020291553806</v>
      </c>
      <c r="AG197" t="str">
        <f t="shared" si="161"/>
        <v>1+45,2718400098723i</v>
      </c>
      <c r="AH197">
        <f t="shared" si="179"/>
        <v>45.282883056177795</v>
      </c>
      <c r="AI197">
        <f t="shared" si="180"/>
        <v>1.5487111319095723</v>
      </c>
      <c r="AJ197" t="str">
        <f t="shared" si="162"/>
        <v>1+0,116225419685293i</v>
      </c>
      <c r="AK197">
        <f t="shared" si="181"/>
        <v>1.0067315174270757</v>
      </c>
      <c r="AL197">
        <f t="shared" si="182"/>
        <v>0.1157062830290338</v>
      </c>
      <c r="AM197" t="str">
        <f t="shared" si="163"/>
        <v>1-0,00441193319271264i</v>
      </c>
      <c r="AN197">
        <f t="shared" si="183"/>
        <v>1.0000097325298873</v>
      </c>
      <c r="AO197">
        <f t="shared" si="184"/>
        <v>-4.4119045667265558E-3</v>
      </c>
      <c r="AP197" s="41" t="str">
        <f t="shared" si="185"/>
        <v>0,505629417287999-3,76839902413865i</v>
      </c>
      <c r="AQ197">
        <f t="shared" si="186"/>
        <v>11.600629296104785</v>
      </c>
      <c r="AR197" s="43">
        <f t="shared" si="187"/>
        <v>-82.357913373925115</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3,15364718005126+5,03406587658538i</v>
      </c>
      <c r="BG197" s="20">
        <f t="shared" si="198"/>
        <v>15.476185501250646</v>
      </c>
      <c r="BH197" s="43">
        <f t="shared" si="199"/>
        <v>57.934450871401992</v>
      </c>
      <c r="BI197" s="41" t="str">
        <f t="shared" si="203"/>
        <v>9,09929179022704+14,8787602162293i</v>
      </c>
      <c r="BJ197" s="20">
        <f t="shared" si="200"/>
        <v>24.831229693938347</v>
      </c>
      <c r="BK197" s="43">
        <f t="shared" si="204"/>
        <v>58.551607825157717</v>
      </c>
      <c r="BL197">
        <f t="shared" si="201"/>
        <v>15.476185501250646</v>
      </c>
      <c r="BM197" s="43">
        <f t="shared" si="202"/>
        <v>57.934450871401992</v>
      </c>
    </row>
    <row r="198" spans="14:65" x14ac:dyDescent="0.25">
      <c r="N198" s="9">
        <v>80</v>
      </c>
      <c r="O198" s="34">
        <f t="shared" si="205"/>
        <v>630.95734448019323</v>
      </c>
      <c r="P198" s="33" t="str">
        <f t="shared" si="155"/>
        <v>58,3492597405907</v>
      </c>
      <c r="Q198" s="4" t="str">
        <f t="shared" si="156"/>
        <v>1+46,4087925006094i</v>
      </c>
      <c r="R198" s="4">
        <f t="shared" si="168"/>
        <v>46.419565070825676</v>
      </c>
      <c r="S198" s="4">
        <f t="shared" si="169"/>
        <v>1.5492520197297339</v>
      </c>
      <c r="T198" s="4" t="str">
        <f t="shared" si="157"/>
        <v>1+0,11893265748885i</v>
      </c>
      <c r="U198" s="4">
        <f t="shared" si="170"/>
        <v>1.0070476537966613</v>
      </c>
      <c r="V198" s="4">
        <f t="shared" si="171"/>
        <v>0.11837660257599894</v>
      </c>
      <c r="W198" t="str">
        <f t="shared" si="158"/>
        <v>1-0,0132560357826114i</v>
      </c>
      <c r="X198" s="4">
        <f t="shared" si="172"/>
        <v>1.0000878573828751</v>
      </c>
      <c r="Y198" s="4">
        <f t="shared" si="173"/>
        <v>-1.3255259403284609E-2</v>
      </c>
      <c r="Z198" t="str">
        <f t="shared" si="159"/>
        <v>0,999998407571318+0,00224156566295185i</v>
      </c>
      <c r="AA198" s="4">
        <f t="shared" si="174"/>
        <v>1.0000009198804736</v>
      </c>
      <c r="AB198" s="4">
        <f t="shared" si="175"/>
        <v>2.2415654781483426E-3</v>
      </c>
      <c r="AC198" s="47" t="str">
        <f t="shared" si="176"/>
        <v>0,157110553538107-1,25617925596358i</v>
      </c>
      <c r="AD198" s="20">
        <f t="shared" si="177"/>
        <v>2.0484412086653956</v>
      </c>
      <c r="AE198" s="43">
        <f t="shared" si="178"/>
        <v>-82.871025073489562</v>
      </c>
      <c r="AF198" t="str">
        <f t="shared" si="160"/>
        <v>171,020291553806</v>
      </c>
      <c r="AG198" t="str">
        <f t="shared" si="161"/>
        <v>1+46,3263566297578i</v>
      </c>
      <c r="AH198">
        <f t="shared" si="179"/>
        <v>46.337148364864923</v>
      </c>
      <c r="AI198">
        <f t="shared" si="180"/>
        <v>1.5492136944035377</v>
      </c>
      <c r="AJ198" t="str">
        <f t="shared" si="162"/>
        <v>1+0,11893265748885i</v>
      </c>
      <c r="AK198">
        <f t="shared" si="181"/>
        <v>1.0070476537966613</v>
      </c>
      <c r="AL198">
        <f t="shared" si="182"/>
        <v>0.11837660257599894</v>
      </c>
      <c r="AM198" t="str">
        <f t="shared" si="163"/>
        <v>1-0,00451470031851369i</v>
      </c>
      <c r="AN198">
        <f t="shared" si="183"/>
        <v>1.0000101912075525</v>
      </c>
      <c r="AO198">
        <f t="shared" si="184"/>
        <v>-4.5146696452338523E-3</v>
      </c>
      <c r="AP198" s="41" t="str">
        <f t="shared" si="185"/>
        <v>0,501886698629707-3,68278979418976i</v>
      </c>
      <c r="AQ198">
        <f t="shared" si="186"/>
        <v>11.403455741487109</v>
      </c>
      <c r="AR198" s="43">
        <f t="shared" si="187"/>
        <v>-82.239598049058301</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2,99504396289818+4,9167448083537i</v>
      </c>
      <c r="BG198" s="20">
        <f t="shared" si="198"/>
        <v>15.204136712170911</v>
      </c>
      <c r="BH198" s="43">
        <f t="shared" si="199"/>
        <v>58.652241097298848</v>
      </c>
      <c r="BI198" s="41" t="str">
        <f t="shared" si="203"/>
        <v>8,63372562217406+14,5314140711806i</v>
      </c>
      <c r="BJ198" s="20">
        <f t="shared" si="200"/>
        <v>24.559151244992613</v>
      </c>
      <c r="BK198" s="43">
        <f t="shared" si="204"/>
        <v>59.283668121730045</v>
      </c>
      <c r="BL198">
        <f t="shared" si="201"/>
        <v>15.204136712170911</v>
      </c>
      <c r="BM198" s="43">
        <f t="shared" si="202"/>
        <v>58.652241097298848</v>
      </c>
    </row>
    <row r="199" spans="14:65" x14ac:dyDescent="0.25">
      <c r="N199" s="9">
        <v>81</v>
      </c>
      <c r="O199" s="34">
        <f t="shared" si="205"/>
        <v>645.65422903465594</v>
      </c>
      <c r="P199" s="33" t="str">
        <f t="shared" si="155"/>
        <v>58,3492597405907</v>
      </c>
      <c r="Q199" s="4" t="str">
        <f t="shared" si="156"/>
        <v>1+47,4897921460852i</v>
      </c>
      <c r="R199" s="4">
        <f t="shared" si="168"/>
        <v>47.500319557644829</v>
      </c>
      <c r="S199" s="4">
        <f t="shared" si="169"/>
        <v>1.5497422814339696</v>
      </c>
      <c r="T199" s="4" t="str">
        <f t="shared" si="157"/>
        <v>1+0,121702954961667i</v>
      </c>
      <c r="U199" s="4">
        <f t="shared" si="170"/>
        <v>1.0073785828805382</v>
      </c>
      <c r="V199" s="4">
        <f t="shared" si="171"/>
        <v>0.12110736683596951</v>
      </c>
      <c r="W199" t="str">
        <f t="shared" si="158"/>
        <v>1-0,0135648085217692i</v>
      </c>
      <c r="X199" s="4">
        <f t="shared" si="172"/>
        <v>1.00009199778332</v>
      </c>
      <c r="Y199" s="4">
        <f t="shared" si="173"/>
        <v>-1.3563976620465407E-2</v>
      </c>
      <c r="Z199" t="str">
        <f t="shared" si="159"/>
        <v>0,999998332522466+0,00229377843463579i</v>
      </c>
      <c r="AA199" s="4">
        <f t="shared" si="174"/>
        <v>1.0000009632331459</v>
      </c>
      <c r="AB199" s="4">
        <f t="shared" si="175"/>
        <v>2.2937782366152172E-3</v>
      </c>
      <c r="AC199" s="47" t="str">
        <f t="shared" si="176"/>
        <v>0,155894821774997-1,22771553449074i</v>
      </c>
      <c r="AD199" s="20">
        <f t="shared" si="177"/>
        <v>1.8514213337199712</v>
      </c>
      <c r="AE199" s="43">
        <f t="shared" si="178"/>
        <v>-82.76333349736197</v>
      </c>
      <c r="AF199" t="str">
        <f t="shared" si="160"/>
        <v>171,020291553806</v>
      </c>
      <c r="AG199" t="str">
        <f t="shared" si="161"/>
        <v>1+47,4054360971301i</v>
      </c>
      <c r="AH199">
        <f t="shared" si="179"/>
        <v>47.415982237628327</v>
      </c>
      <c r="AI199">
        <f t="shared" si="180"/>
        <v>1.5497048277150069</v>
      </c>
      <c r="AJ199" t="str">
        <f t="shared" si="162"/>
        <v>1+0,121702954961667i</v>
      </c>
      <c r="AK199">
        <f t="shared" si="181"/>
        <v>1.0073785828805382</v>
      </c>
      <c r="AL199">
        <f t="shared" si="182"/>
        <v>0.12110736683596951</v>
      </c>
      <c r="AM199" t="str">
        <f t="shared" si="163"/>
        <v>1-0,00461986119818275i</v>
      </c>
      <c r="AN199">
        <f t="shared" si="183"/>
        <v>1.0000106715018047</v>
      </c>
      <c r="AO199">
        <f t="shared" si="184"/>
        <v>-4.6198283311901919E-3</v>
      </c>
      <c r="AP199" s="41" t="str">
        <f t="shared" si="185"/>
        <v>0,498312276680136-3,59912595712292i</v>
      </c>
      <c r="AQ199">
        <f t="shared" si="186"/>
        <v>11.206404777990986</v>
      </c>
      <c r="AR199" s="43">
        <f t="shared" si="187"/>
        <v>-82.117301796926739</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2,84357385738417+4,80233823846626i</v>
      </c>
      <c r="BG199" s="20">
        <f t="shared" si="198"/>
        <v>14.93435252920581</v>
      </c>
      <c r="BH199" s="43">
        <f t="shared" si="199"/>
        <v>59.369258503119845</v>
      </c>
      <c r="BI199" s="41" t="str">
        <f t="shared" si="203"/>
        <v>8,1890967171325+14,1926771381461i</v>
      </c>
      <c r="BJ199" s="20">
        <f t="shared" si="200"/>
        <v>24.289335973476838</v>
      </c>
      <c r="BK199" s="43">
        <f t="shared" si="204"/>
        <v>60.015290203555104</v>
      </c>
      <c r="BL199">
        <f t="shared" si="201"/>
        <v>14.93435252920581</v>
      </c>
      <c r="BM199" s="43">
        <f t="shared" si="202"/>
        <v>59.369258503119845</v>
      </c>
    </row>
    <row r="200" spans="14:65" x14ac:dyDescent="0.25">
      <c r="N200" s="9">
        <v>82</v>
      </c>
      <c r="O200" s="34">
        <f t="shared" si="205"/>
        <v>660.69344800759643</v>
      </c>
      <c r="P200" s="33" t="str">
        <f t="shared" si="155"/>
        <v>58,3492597405907</v>
      </c>
      <c r="Q200" s="4" t="str">
        <f t="shared" si="156"/>
        <v>1+48,5959715079586i</v>
      </c>
      <c r="R200" s="4">
        <f t="shared" si="168"/>
        <v>48.606259337685344</v>
      </c>
      <c r="S200" s="4">
        <f t="shared" si="169"/>
        <v>1.5502213932007354</v>
      </c>
      <c r="T200" s="4" t="str">
        <f t="shared" si="157"/>
        <v>1+0,124537780952135i</v>
      </c>
      <c r="U200" s="4">
        <f t="shared" si="170"/>
        <v>1.0077249916939055</v>
      </c>
      <c r="V200" s="4">
        <f t="shared" si="171"/>
        <v>0.12389986070071501</v>
      </c>
      <c r="W200" t="str">
        <f t="shared" si="158"/>
        <v>1-0,0138807735019566i</v>
      </c>
      <c r="X200" s="4">
        <f t="shared" si="172"/>
        <v>1.0000963332964543</v>
      </c>
      <c r="Y200" s="4">
        <f t="shared" si="173"/>
        <v>-1.3879882108286837E-2</v>
      </c>
      <c r="Z200" t="str">
        <f t="shared" si="159"/>
        <v>0,999998253936671+0,00234720739800752i</v>
      </c>
      <c r="AA200" s="4">
        <f t="shared" si="174"/>
        <v>1.0000010086289712</v>
      </c>
      <c r="AB200" s="4">
        <f t="shared" si="175"/>
        <v>2.3472071858246005E-3</v>
      </c>
      <c r="AC200" s="47" t="str">
        <f t="shared" si="176"/>
        <v>0,154733738300395-1,19990046044699i</v>
      </c>
      <c r="AD200" s="20">
        <f t="shared" si="177"/>
        <v>1.654531542642879</v>
      </c>
      <c r="AE200" s="43">
        <f t="shared" si="178"/>
        <v>-82.651947771217309</v>
      </c>
      <c r="AF200" t="str">
        <f t="shared" si="160"/>
        <v>171,020291553806</v>
      </c>
      <c r="AG200" t="str">
        <f t="shared" si="161"/>
        <v>1+48,5096505542064i</v>
      </c>
      <c r="AH200">
        <f t="shared" si="179"/>
        <v>48.519956686823384</v>
      </c>
      <c r="AI200">
        <f t="shared" si="180"/>
        <v>1.5501847913010816</v>
      </c>
      <c r="AJ200" t="str">
        <f t="shared" si="162"/>
        <v>1+0,124537780952135i</v>
      </c>
      <c r="AK200">
        <f t="shared" si="181"/>
        <v>1.0077249916939055</v>
      </c>
      <c r="AL200">
        <f t="shared" si="182"/>
        <v>0.12389986070071501</v>
      </c>
      <c r="AM200" t="str">
        <f t="shared" si="163"/>
        <v>1-0,00472747158941018i</v>
      </c>
      <c r="AN200">
        <f t="shared" si="183"/>
        <v>1.0000111744313804</v>
      </c>
      <c r="AO200">
        <f t="shared" si="184"/>
        <v>-4.7274363718144028E-3</v>
      </c>
      <c r="AP200" s="41" t="str">
        <f t="shared" si="185"/>
        <v>0,494898590326566-3,51736363814618i</v>
      </c>
      <c r="AQ200">
        <f t="shared" si="186"/>
        <v>11.009482403774172</v>
      </c>
      <c r="AR200" s="43">
        <f t="shared" si="187"/>
        <v>-81.99096905853213</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2,69891644985098+4,69076499232035i</v>
      </c>
      <c r="BG200" s="20">
        <f t="shared" si="198"/>
        <v>14.666812074922717</v>
      </c>
      <c r="BH200" s="43">
        <f t="shared" si="199"/>
        <v>60.085251392784016</v>
      </c>
      <c r="BI200" s="41" t="str">
        <f t="shared" si="203"/>
        <v>7,76446453444769+13,8623094919097i</v>
      </c>
      <c r="BJ200" s="20">
        <f t="shared" si="200"/>
        <v>24.021762936054003</v>
      </c>
      <c r="BK200" s="43">
        <f t="shared" si="204"/>
        <v>60.746230105469166</v>
      </c>
      <c r="BL200">
        <f t="shared" si="201"/>
        <v>14.666812074922717</v>
      </c>
      <c r="BM200" s="43">
        <f t="shared" si="202"/>
        <v>60.085251392784016</v>
      </c>
    </row>
    <row r="201" spans="14:65" x14ac:dyDescent="0.25">
      <c r="N201" s="9">
        <v>83</v>
      </c>
      <c r="O201" s="34">
        <f t="shared" si="205"/>
        <v>676.08297539198213</v>
      </c>
      <c r="P201" s="33" t="str">
        <f t="shared" si="155"/>
        <v>58,3492597405907</v>
      </c>
      <c r="Q201" s="4" t="str">
        <f t="shared" si="156"/>
        <v>1+49,7279170971693i</v>
      </c>
      <c r="R201" s="4">
        <f t="shared" si="168"/>
        <v>49.737970795187678</v>
      </c>
      <c r="S201" s="4">
        <f t="shared" si="169"/>
        <v>1.550689608181093</v>
      </c>
      <c r="T201" s="4" t="str">
        <f t="shared" si="157"/>
        <v>1+0,127438638522515i</v>
      </c>
      <c r="U201" s="4">
        <f t="shared" si="170"/>
        <v>1.0080875986681277</v>
      </c>
      <c r="V201" s="4">
        <f t="shared" si="171"/>
        <v>0.12675539048673057</v>
      </c>
      <c r="W201" t="str">
        <f t="shared" si="158"/>
        <v>1-0,0142040982519886i</v>
      </c>
      <c r="X201" s="4">
        <f t="shared" si="172"/>
        <v>1.0001008731158834</v>
      </c>
      <c r="Y201" s="4">
        <f t="shared" si="173"/>
        <v>-1.4203143111665957E-2</v>
      </c>
      <c r="Z201" t="str">
        <f t="shared" si="159"/>
        <v>0,999998171647242+0,00240188088181064i</v>
      </c>
      <c r="AA201" s="4">
        <f t="shared" si="174"/>
        <v>1.000001056164241</v>
      </c>
      <c r="AB201" s="4">
        <f t="shared" si="175"/>
        <v>2.4018806544524847E-3</v>
      </c>
      <c r="AC201" s="47" t="str">
        <f t="shared" si="176"/>
        <v>0,153624846702897-1,17271943953379i</v>
      </c>
      <c r="AD201" s="20">
        <f t="shared" si="177"/>
        <v>1.4577781511616814</v>
      </c>
      <c r="AE201" s="43">
        <f t="shared" si="178"/>
        <v>-82.536818758662562</v>
      </c>
      <c r="AF201" t="str">
        <f t="shared" si="160"/>
        <v>171,020291553806</v>
      </c>
      <c r="AG201" t="str">
        <f t="shared" si="161"/>
        <v>1+49,6395854701076i</v>
      </c>
      <c r="AH201">
        <f t="shared" si="179"/>
        <v>49.649657054647591</v>
      </c>
      <c r="AI201">
        <f t="shared" si="180"/>
        <v>1.5506538387597661</v>
      </c>
      <c r="AJ201" t="str">
        <f t="shared" si="162"/>
        <v>1+0,127438638522515i</v>
      </c>
      <c r="AK201">
        <f t="shared" si="181"/>
        <v>1.0080875986681277</v>
      </c>
      <c r="AL201">
        <f t="shared" si="182"/>
        <v>0.12675539048673057</v>
      </c>
      <c r="AM201" t="str">
        <f t="shared" si="163"/>
        <v>1-0,0048375885486498i</v>
      </c>
      <c r="AN201">
        <f t="shared" si="183"/>
        <v>1.0000117010630256</v>
      </c>
      <c r="AO201">
        <f t="shared" si="184"/>
        <v>-4.8375508123398893E-3</v>
      </c>
      <c r="AP201" s="41" t="str">
        <f t="shared" si="185"/>
        <v>0,49163841757683-3,43745993836029i</v>
      </c>
      <c r="AQ201">
        <f t="shared" si="186"/>
        <v>10.812694865493873</v>
      </c>
      <c r="AR201" s="43">
        <f t="shared" si="187"/>
        <v>-81.860542785999044</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2,560765700371+4,58194676464875i</v>
      </c>
      <c r="BG201" s="20">
        <f t="shared" si="198"/>
        <v>14.401493014059323</v>
      </c>
      <c r="BH201" s="43">
        <f t="shared" si="199"/>
        <v>60.799978957152881</v>
      </c>
      <c r="BI201" s="41" t="str">
        <f t="shared" si="203"/>
        <v>7,35893072262731+13,540079664789i</v>
      </c>
      <c r="BJ201" s="20">
        <f t="shared" si="200"/>
        <v>23.756409728391539</v>
      </c>
      <c r="BK201" s="43">
        <f t="shared" si="204"/>
        <v>61.476254929816413</v>
      </c>
      <c r="BL201">
        <f t="shared" si="201"/>
        <v>14.401493014059323</v>
      </c>
      <c r="BM201" s="43">
        <f t="shared" si="202"/>
        <v>60.799978957152881</v>
      </c>
    </row>
    <row r="202" spans="14:65" x14ac:dyDescent="0.25">
      <c r="N202" s="9">
        <v>84</v>
      </c>
      <c r="O202" s="34">
        <f t="shared" si="205"/>
        <v>691.83097091893671</v>
      </c>
      <c r="P202" s="33" t="str">
        <f t="shared" si="155"/>
        <v>58,3492597405907</v>
      </c>
      <c r="Q202" s="4" t="str">
        <f t="shared" si="156"/>
        <v>1+50,8862290862516i</v>
      </c>
      <c r="R202" s="4">
        <f t="shared" si="168"/>
        <v>50.896053978854567</v>
      </c>
      <c r="S202" s="4">
        <f t="shared" si="169"/>
        <v>1.5511471738071958</v>
      </c>
      <c r="T202" s="4" t="str">
        <f t="shared" si="157"/>
        <v>1+0,13040706574589i</v>
      </c>
      <c r="U202" s="4">
        <f t="shared" si="170"/>
        <v>1.0084671550409825</v>
      </c>
      <c r="V202" s="4">
        <f t="shared" si="171"/>
        <v>0.12967528386122532</v>
      </c>
      <c r="W202" t="str">
        <f t="shared" si="158"/>
        <v>1-0,0145349542029272i</v>
      </c>
      <c r="X202" s="4">
        <f t="shared" si="172"/>
        <v>1.0001056268683228</v>
      </c>
      <c r="Y202" s="4">
        <f t="shared" si="173"/>
        <v>-1.4533930757470144E-2</v>
      </c>
      <c r="Z202" t="str">
        <f t="shared" si="159"/>
        <v>0,999998085479631+0,00245782787464995i</v>
      </c>
      <c r="AA202" s="4">
        <f t="shared" si="174"/>
        <v>1.0000011059397826</v>
      </c>
      <c r="AB202" s="4">
        <f t="shared" si="175"/>
        <v>2.4578276310312313E-3</v>
      </c>
      <c r="AC202" s="47" t="str">
        <f t="shared" si="176"/>
        <v>0,152565800714196-1,14615820339602i</v>
      </c>
      <c r="AD202" s="20">
        <f t="shared" si="177"/>
        <v>1.2611677377944572</v>
      </c>
      <c r="AE202" s="43">
        <f t="shared" si="178"/>
        <v>-82.417896032555888</v>
      </c>
      <c r="AF202" t="str">
        <f t="shared" si="160"/>
        <v>171,020291553806</v>
      </c>
      <c r="AG202" t="str">
        <f t="shared" si="161"/>
        <v>1+50,7958399512827i</v>
      </c>
      <c r="AH202">
        <f t="shared" si="179"/>
        <v>50.80568232349929</v>
      </c>
      <c r="AI202">
        <f t="shared" si="180"/>
        <v>1.5511122179602144</v>
      </c>
      <c r="AJ202" t="str">
        <f t="shared" si="162"/>
        <v>1+0,13040706574589i</v>
      </c>
      <c r="AK202">
        <f t="shared" si="181"/>
        <v>1.0084671550409825</v>
      </c>
      <c r="AL202">
        <f t="shared" si="182"/>
        <v>0.12967528386122532</v>
      </c>
      <c r="AM202" t="str">
        <f t="shared" si="163"/>
        <v>1-0,00495027046137096i</v>
      </c>
      <c r="AN202">
        <f t="shared" si="183"/>
        <v>1.0000122525137582</v>
      </c>
      <c r="AO202">
        <f t="shared" si="184"/>
        <v>-4.9502300262131392E-3</v>
      </c>
      <c r="AP202" s="41" t="str">
        <f t="shared" si="185"/>
        <v>0,488524860400563-3,35937291416514i</v>
      </c>
      <c r="AQ202">
        <f t="shared" si="186"/>
        <v>10.616048669285581</v>
      </c>
      <c r="AR202" s="43">
        <f t="shared" si="187"/>
        <v>-81.72596445600837</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2,4288293003536+4,47580798695059i</v>
      </c>
      <c r="BG202" s="20">
        <f t="shared" si="198"/>
        <v>14.138371669332212</v>
      </c>
      <c r="BH202" s="43">
        <f t="shared" si="199"/>
        <v>61.513211737457787</v>
      </c>
      <c r="BI202" s="41" t="str">
        <f t="shared" si="203"/>
        <v>6,97163723372538+13,2257642561827i</v>
      </c>
      <c r="BJ202" s="20">
        <f t="shared" si="200"/>
        <v>23.493252600823347</v>
      </c>
      <c r="BK202" s="43">
        <f t="shared" si="204"/>
        <v>62.205143314005376</v>
      </c>
      <c r="BL202">
        <f t="shared" si="201"/>
        <v>14.138371669332212</v>
      </c>
      <c r="BM202" s="43">
        <f t="shared" si="202"/>
        <v>61.513211737457787</v>
      </c>
    </row>
    <row r="203" spans="14:65" x14ac:dyDescent="0.25">
      <c r="N203" s="9">
        <v>85</v>
      </c>
      <c r="O203" s="34">
        <f t="shared" si="205"/>
        <v>707.94578438413873</v>
      </c>
      <c r="P203" s="33" t="str">
        <f t="shared" si="155"/>
        <v>58,3492597405907</v>
      </c>
      <c r="Q203" s="4" t="str">
        <f t="shared" si="156"/>
        <v>1+52,0715216275544i</v>
      </c>
      <c r="R203" s="4">
        <f t="shared" si="168"/>
        <v>52.081122920006869</v>
      </c>
      <c r="S203" s="4">
        <f t="shared" si="169"/>
        <v>1.5515943319195651</v>
      </c>
      <c r="T203" s="4" t="str">
        <f t="shared" si="157"/>
        <v>1+0,133444636521665i</v>
      </c>
      <c r="U203" s="4">
        <f t="shared" si="170"/>
        <v>1.0088644463040608</v>
      </c>
      <c r="V203" s="4">
        <f t="shared" si="171"/>
        <v>0.13266088972951184</v>
      </c>
      <c r="W203" t="str">
        <f t="shared" si="158"/>
        <v>1-0,0148735167789772i</v>
      </c>
      <c r="X203" s="4">
        <f t="shared" si="172"/>
        <v>1.0001106046339947</v>
      </c>
      <c r="Y203" s="4">
        <f t="shared" si="173"/>
        <v>-1.4872420143962213E-2</v>
      </c>
      <c r="Z203" t="str">
        <f t="shared" si="159"/>
        <v>0,999997995251065+0,0025150780403616i</v>
      </c>
      <c r="AA203" s="4">
        <f t="shared" si="174"/>
        <v>1.0000011580611785</v>
      </c>
      <c r="AB203" s="4">
        <f t="shared" si="175"/>
        <v>2.5150777793193674E-3</v>
      </c>
      <c r="AC203" s="47" t="str">
        <f t="shared" si="176"/>
        <v>0,151554359281792-1,12020280273865i</v>
      </c>
      <c r="AD203" s="20">
        <f t="shared" si="177"/>
        <v>1.0647071553240379</v>
      </c>
      <c r="AE203" s="43">
        <f t="shared" si="178"/>
        <v>-82.295127894756718</v>
      </c>
      <c r="AF203" t="str">
        <f t="shared" si="160"/>
        <v>171,020291553806</v>
      </c>
      <c r="AG203" t="str">
        <f t="shared" si="161"/>
        <v>1+51,9790270591624i</v>
      </c>
      <c r="AH203">
        <f t="shared" si="179"/>
        <v>51.988645433566909</v>
      </c>
      <c r="AI203">
        <f t="shared" si="180"/>
        <v>1.5515601711702178</v>
      </c>
      <c r="AJ203" t="str">
        <f t="shared" si="162"/>
        <v>1+0,133444636521665i</v>
      </c>
      <c r="AK203">
        <f t="shared" si="181"/>
        <v>1.0088644463040608</v>
      </c>
      <c r="AL203">
        <f t="shared" si="182"/>
        <v>0.13266088972951184</v>
      </c>
      <c r="AM203" t="str">
        <f t="shared" si="163"/>
        <v>1-0,00506557707301532i</v>
      </c>
      <c r="AN203">
        <f t="shared" si="183"/>
        <v>1.0000128299532374</v>
      </c>
      <c r="AO203">
        <f t="shared" si="184"/>
        <v>-5.0655337459931272E-3</v>
      </c>
      <c r="AP203" s="41" t="str">
        <f t="shared" si="185"/>
        <v>0,485551330243536-3,28306155702958i</v>
      </c>
      <c r="AQ203">
        <f t="shared" si="186"/>
        <v>10.419550592083979</v>
      </c>
      <c r="AR203" s="43">
        <f t="shared" si="187"/>
        <v>-81.587174085324122</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2,30282805868395+4,37227570242604i</v>
      </c>
      <c r="BG203" s="20">
        <f t="shared" si="198"/>
        <v>13.877423141037113</v>
      </c>
      <c r="BH203" s="43">
        <f t="shared" si="199"/>
        <v>62.224732030356236</v>
      </c>
      <c r="BI203" s="41" t="str">
        <f t="shared" si="203"/>
        <v>6,60176452146739+12,9191475641949i</v>
      </c>
      <c r="BJ203" s="20">
        <f t="shared" si="200"/>
        <v>23.232266577797063</v>
      </c>
      <c r="BK203" s="43">
        <f t="shared" si="204"/>
        <v>62.932685839788881</v>
      </c>
      <c r="BL203">
        <f t="shared" si="201"/>
        <v>13.877423141037113</v>
      </c>
      <c r="BM203" s="43">
        <f t="shared" si="202"/>
        <v>62.224732030356236</v>
      </c>
    </row>
    <row r="204" spans="14:65" x14ac:dyDescent="0.25">
      <c r="N204" s="9">
        <v>86</v>
      </c>
      <c r="O204" s="34">
        <f t="shared" si="205"/>
        <v>724.43596007499025</v>
      </c>
      <c r="P204" s="33" t="str">
        <f t="shared" si="155"/>
        <v>58,3492597405907</v>
      </c>
      <c r="Q204" s="4" t="str">
        <f t="shared" si="156"/>
        <v>1+53,2844231788721i</v>
      </c>
      <c r="R204" s="4">
        <f t="shared" si="168"/>
        <v>53.293805958151665</v>
      </c>
      <c r="S204" s="4">
        <f t="shared" si="169"/>
        <v>1.5520313188916655</v>
      </c>
      <c r="T204" s="4" t="str">
        <f t="shared" si="157"/>
        <v>1+0,136552961410072i</v>
      </c>
      <c r="U204" s="4">
        <f t="shared" si="170"/>
        <v>1.0092802937092651</v>
      </c>
      <c r="V204" s="4">
        <f t="shared" si="171"/>
        <v>0.13571357808076159</v>
      </c>
      <c r="W204" t="str">
        <f t="shared" si="158"/>
        <v>1-0,0152199654904975i</v>
      </c>
      <c r="X204" s="4">
        <f t="shared" si="172"/>
        <v>1.0001158169679809</v>
      </c>
      <c r="Y204" s="4">
        <f t="shared" si="173"/>
        <v>-1.5218790432257373E-2</v>
      </c>
      <c r="Z204" t="str">
        <f t="shared" si="159"/>
        <v>0,999997900770159+0,00257366173374123i</v>
      </c>
      <c r="AA204" s="4">
        <f t="shared" si="174"/>
        <v>1.0000012126389872</v>
      </c>
      <c r="AB204" s="4">
        <f t="shared" si="175"/>
        <v>2.5736614540293533E-3</v>
      </c>
      <c r="AC204" s="47" t="str">
        <f t="shared" si="176"/>
        <v>0,150588381860544-1,09483960056721i</v>
      </c>
      <c r="AD204" s="20">
        <f t="shared" si="177"/>
        <v>0.86840354262704023</v>
      </c>
      <c r="AE204" s="43">
        <f t="shared" si="178"/>
        <v>-82.168461398242258</v>
      </c>
      <c r="AF204" t="str">
        <f t="shared" si="160"/>
        <v>171,020291553806</v>
      </c>
      <c r="AG204" t="str">
        <f t="shared" si="161"/>
        <v>1+53,1897741352125i</v>
      </c>
      <c r="AH204">
        <f t="shared" si="179"/>
        <v>53.199173607819525</v>
      </c>
      <c r="AI204">
        <f t="shared" si="180"/>
        <v>1.5519979351809874</v>
      </c>
      <c r="AJ204" t="str">
        <f t="shared" si="162"/>
        <v>1+0,136552961410072i</v>
      </c>
      <c r="AK204">
        <f t="shared" si="181"/>
        <v>1.0092802937092651</v>
      </c>
      <c r="AL204">
        <f t="shared" si="182"/>
        <v>0.13571357808076159</v>
      </c>
      <c r="AM204" t="str">
        <f t="shared" si="163"/>
        <v>1-0,00518356952067463i</v>
      </c>
      <c r="AN204">
        <f t="shared" si="183"/>
        <v>1.0000134346062435</v>
      </c>
      <c r="AO204">
        <f t="shared" si="184"/>
        <v>-5.1835230949675969E-3</v>
      </c>
      <c r="AP204" s="41" t="str">
        <f t="shared" si="185"/>
        <v>0,482711534185609-3,20848577362354i</v>
      </c>
      <c r="AQ204">
        <f t="shared" si="186"/>
        <v>10.223207693291744</v>
      </c>
      <c r="AR204" s="43">
        <f t="shared" si="187"/>
        <v>-81.444110248592338</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2,18249531514398+4,27127944794678i</v>
      </c>
      <c r="BG204" s="20">
        <f t="shared" si="198"/>
        <v>13.618621429670457</v>
      </c>
      <c r="BH204" s="43">
        <f t="shared" si="199"/>
        <v>62.934334233725231</v>
      </c>
      <c r="BI204" s="41" t="str">
        <f t="shared" si="203"/>
        <v>6,24852981944684+12,6200212379584i</v>
      </c>
      <c r="BJ204" s="20">
        <f t="shared" si="200"/>
        <v>22.973425580335174</v>
      </c>
      <c r="BK204" s="43">
        <f t="shared" si="204"/>
        <v>63.658685383375222</v>
      </c>
      <c r="BL204">
        <f t="shared" si="201"/>
        <v>13.618621429670457</v>
      </c>
      <c r="BM204" s="43">
        <f t="shared" si="202"/>
        <v>62.934334233725231</v>
      </c>
    </row>
    <row r="205" spans="14:65" x14ac:dyDescent="0.25">
      <c r="N205" s="9">
        <v>87</v>
      </c>
      <c r="O205" s="34">
        <f t="shared" si="205"/>
        <v>741.31024130091828</v>
      </c>
      <c r="P205" s="33" t="str">
        <f t="shared" si="155"/>
        <v>58,3492597405907</v>
      </c>
      <c r="Q205" s="4" t="str">
        <f t="shared" si="156"/>
        <v>1+54,525576836662i</v>
      </c>
      <c r="R205" s="4">
        <f t="shared" si="168"/>
        <v>54.534746074138191</v>
      </c>
      <c r="S205" s="4">
        <f t="shared" si="169"/>
        <v>1.5524583657518225</v>
      </c>
      <c r="T205" s="4" t="str">
        <f t="shared" si="157"/>
        <v>1+0,139733688486111i</v>
      </c>
      <c r="U205" s="4">
        <f t="shared" si="170"/>
        <v>1.009715555836362</v>
      </c>
      <c r="V205" s="4">
        <f t="shared" si="171"/>
        <v>0.13883473978888275</v>
      </c>
      <c r="W205" t="str">
        <f t="shared" si="158"/>
        <v>1-0,015574484029181i</v>
      </c>
      <c r="X205" s="4">
        <f t="shared" si="172"/>
        <v>1.0001212749225843</v>
      </c>
      <c r="Y205" s="4">
        <f t="shared" si="173"/>
        <v>-1.5573224939837772E-2</v>
      </c>
      <c r="Z205" t="str">
        <f t="shared" si="159"/>
        <v>0,999997801836505+0,00263361001663854i</v>
      </c>
      <c r="AA205" s="4">
        <f t="shared" si="174"/>
        <v>1.0000012697889746</v>
      </c>
      <c r="AB205" s="4">
        <f t="shared" si="175"/>
        <v>2.6336097169217692E-3</v>
      </c>
      <c r="AC205" s="47" t="str">
        <f t="shared" si="176"/>
        <v>0,149665823913451-1,07005526555148i</v>
      </c>
      <c r="AD205" s="20">
        <f t="shared" si="177"/>
        <v>0.67226433686252085</v>
      </c>
      <c r="AE205" s="43">
        <f t="shared" si="178"/>
        <v>-82.037842371781423</v>
      </c>
      <c r="AF205" t="str">
        <f t="shared" si="160"/>
        <v>171,020291553806</v>
      </c>
      <c r="AG205" t="str">
        <f t="shared" si="161"/>
        <v>1+54,4287231335591i</v>
      </c>
      <c r="AH205">
        <f t="shared" si="179"/>
        <v>54.437908684570452</v>
      </c>
      <c r="AI205">
        <f t="shared" si="180"/>
        <v>1.5524257414292761</v>
      </c>
      <c r="AJ205" t="str">
        <f t="shared" si="162"/>
        <v>1+0,139733688486111i</v>
      </c>
      <c r="AK205">
        <f t="shared" si="181"/>
        <v>1.009715555836362</v>
      </c>
      <c r="AL205">
        <f t="shared" si="182"/>
        <v>0.13883473978888275</v>
      </c>
      <c r="AM205" t="str">
        <f t="shared" si="163"/>
        <v>1-0,00530431036550645i</v>
      </c>
      <c r="AN205">
        <f t="shared" si="183"/>
        <v>1.000014067755276</v>
      </c>
      <c r="AO205">
        <f t="shared" si="184"/>
        <v>-5.3042606195029002E-3</v>
      </c>
      <c r="AP205" s="41" t="str">
        <f t="shared" si="185"/>
        <v>0,479999461714081-3,13560636631051i</v>
      </c>
      <c r="AQ205">
        <f t="shared" si="186"/>
        <v>10.027027326800102</v>
      </c>
      <c r="AR205" s="43">
        <f t="shared" si="187"/>
        <v>-81.29671009860013</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2,06757637991908+4,17275114262541i</v>
      </c>
      <c r="BG205" s="20">
        <f t="shared" si="198"/>
        <v>13.361939560812354</v>
      </c>
      <c r="BH205" s="43">
        <f t="shared" si="199"/>
        <v>63.641825132797102</v>
      </c>
      <c r="BI205" s="41" t="str">
        <f t="shared" si="203"/>
        <v>5,91118549588183+12,3281839493724i</v>
      </c>
      <c r="BJ205" s="20">
        <f t="shared" si="200"/>
        <v>22.716702550749922</v>
      </c>
      <c r="BK205" s="43">
        <f t="shared" si="204"/>
        <v>64.382957405978388</v>
      </c>
      <c r="BL205">
        <f t="shared" si="201"/>
        <v>13.361939560812354</v>
      </c>
      <c r="BM205" s="43">
        <f t="shared" si="202"/>
        <v>63.641825132797102</v>
      </c>
    </row>
    <row r="206" spans="14:65" x14ac:dyDescent="0.25">
      <c r="N206" s="9">
        <v>88</v>
      </c>
      <c r="O206" s="34">
        <f t="shared" si="205"/>
        <v>758.57757502918378</v>
      </c>
      <c r="P206" s="33" t="str">
        <f t="shared" si="155"/>
        <v>58,3492597405907</v>
      </c>
      <c r="Q206" s="4" t="str">
        <f t="shared" si="156"/>
        <v>1+55,795640677022i</v>
      </c>
      <c r="R206" s="4">
        <f t="shared" si="168"/>
        <v>55.804601231075488</v>
      </c>
      <c r="S206" s="4">
        <f t="shared" si="169"/>
        <v>1.552875698302536</v>
      </c>
      <c r="T206" s="4" t="str">
        <f t="shared" si="157"/>
        <v>1+0,142988504213379i</v>
      </c>
      <c r="U206" s="4">
        <f t="shared" si="170"/>
        <v>1.0101711302235772</v>
      </c>
      <c r="V206" s="4">
        <f t="shared" si="171"/>
        <v>0.14202578636511121</v>
      </c>
      <c r="W206" t="str">
        <f t="shared" si="158"/>
        <v>1-0,0159372603654495i</v>
      </c>
      <c r="X206" s="4">
        <f t="shared" si="172"/>
        <v>1.000126990070739</v>
      </c>
      <c r="Y206" s="4">
        <f t="shared" si="173"/>
        <v>-1.5935911236163058E-2</v>
      </c>
      <c r="Z206" t="str">
        <f t="shared" si="159"/>
        <v>0,999997698240251+0,00269495467442661i</v>
      </c>
      <c r="AA206" s="4">
        <f t="shared" si="174"/>
        <v>1.0000013296323647</v>
      </c>
      <c r="AB206" s="4">
        <f t="shared" si="175"/>
        <v>2.6949543532741984E-3</v>
      </c>
      <c r="AC206" s="47" t="str">
        <f t="shared" si="176"/>
        <v>0,148784732612454-1,04583676551178i</v>
      </c>
      <c r="AD206" s="20">
        <f t="shared" si="177"/>
        <v>0.47629728602488935</v>
      </c>
      <c r="AE206" s="43">
        <f t="shared" si="178"/>
        <v>-81.903215447368552</v>
      </c>
      <c r="AF206" t="str">
        <f t="shared" si="160"/>
        <v>171,020291553806</v>
      </c>
      <c r="AG206" t="str">
        <f t="shared" si="161"/>
        <v>1+55,6965309613604i</v>
      </c>
      <c r="AH206">
        <f t="shared" si="179"/>
        <v>55.705507457788926</v>
      </c>
      <c r="AI206">
        <f t="shared" si="180"/>
        <v>1.5528438161168896</v>
      </c>
      <c r="AJ206" t="str">
        <f t="shared" si="162"/>
        <v>1+0,142988504213379i</v>
      </c>
      <c r="AK206">
        <f t="shared" si="181"/>
        <v>1.0101711302235772</v>
      </c>
      <c r="AL206">
        <f t="shared" si="182"/>
        <v>0.14202578636511121</v>
      </c>
      <c r="AM206" t="str">
        <f t="shared" si="163"/>
        <v>1-0,00542786362590492i</v>
      </c>
      <c r="AN206">
        <f t="shared" si="183"/>
        <v>1.0000147307432734</v>
      </c>
      <c r="AO206">
        <f t="shared" si="184"/>
        <v>-5.4278103221441654E-3</v>
      </c>
      <c r="AP206" s="41" t="str">
        <f t="shared" si="185"/>
        <v>0,477409372085376-3,06438501399867i</v>
      </c>
      <c r="AQ206">
        <f t="shared" si="186"/>
        <v>9.8310171533656412</v>
      </c>
      <c r="AR206" s="43">
        <f t="shared" si="187"/>
        <v>-81.144909389195561</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1,95782799804492+4,07662498257381i</v>
      </c>
      <c r="BG206" s="20">
        <f t="shared" si="198"/>
        <v>13.107349711525201</v>
      </c>
      <c r="BH206" s="43">
        <f t="shared" si="199"/>
        <v>64.347024126714018</v>
      </c>
      <c r="BI206" s="41" t="str">
        <f t="shared" si="203"/>
        <v>5,58901748156917+12,0434410830493i</v>
      </c>
      <c r="BJ206" s="20">
        <f t="shared" si="200"/>
        <v>22.462069578865957</v>
      </c>
      <c r="BK206" s="43">
        <f t="shared" si="204"/>
        <v>65.105330184886967</v>
      </c>
      <c r="BL206">
        <f t="shared" si="201"/>
        <v>13.107349711525201</v>
      </c>
      <c r="BM206" s="43">
        <f t="shared" si="202"/>
        <v>64.347024126714018</v>
      </c>
    </row>
    <row r="207" spans="14:65" x14ac:dyDescent="0.25">
      <c r="N207" s="9">
        <v>89</v>
      </c>
      <c r="O207" s="34">
        <f t="shared" si="205"/>
        <v>776.24711662869231</v>
      </c>
      <c r="P207" s="33" t="str">
        <f t="shared" si="155"/>
        <v>58,3492597405907</v>
      </c>
      <c r="Q207" s="4" t="str">
        <f t="shared" si="156"/>
        <v>1+57,0952881046117i</v>
      </c>
      <c r="R207" s="4">
        <f t="shared" si="168"/>
        <v>57.104044723194647</v>
      </c>
      <c r="S207" s="4">
        <f t="shared" si="169"/>
        <v>1.5532835372372324</v>
      </c>
      <c r="T207" s="4" t="str">
        <f t="shared" si="157"/>
        <v>1+0,146319134338258i</v>
      </c>
      <c r="U207" s="4">
        <f t="shared" si="170"/>
        <v>1.0106479550632343</v>
      </c>
      <c r="V207" s="4">
        <f t="shared" si="171"/>
        <v>0.14528814965872855</v>
      </c>
      <c r="W207" t="str">
        <f t="shared" si="158"/>
        <v>1-0,0163084868481183i</v>
      </c>
      <c r="X207" s="4">
        <f t="shared" si="172"/>
        <v>1.0001329745305247</v>
      </c>
      <c r="Y207" s="4">
        <f t="shared" si="173"/>
        <v>-1.6307041240423183E-2</v>
      </c>
      <c r="Z207" t="str">
        <f t="shared" si="159"/>
        <v>0,999997589761656+0,00275772823285502i</v>
      </c>
      <c r="AA207" s="4">
        <f t="shared" si="174"/>
        <v>1.0000013922960944</v>
      </c>
      <c r="AB207" s="4">
        <f t="shared" si="175"/>
        <v>2.7577278887338935E-3</v>
      </c>
      <c r="AC207" s="47" t="str">
        <f t="shared" si="176"/>
        <v>0,147943242730473-1,02217136102692i</v>
      </c>
      <c r="AD207" s="20">
        <f t="shared" si="177"/>
        <v>0.28051046186313527</v>
      </c>
      <c r="AE207" s="43">
        <f t="shared" si="178"/>
        <v>-81.764524090626836</v>
      </c>
      <c r="AF207" t="str">
        <f t="shared" si="160"/>
        <v>171,020291553806</v>
      </c>
      <c r="AG207" t="str">
        <f t="shared" si="161"/>
        <v>1+56,9938698271081i</v>
      </c>
      <c r="AH207">
        <f t="shared" si="179"/>
        <v>57.002642025342503</v>
      </c>
      <c r="AI207">
        <f t="shared" si="180"/>
        <v>1.5532523803276355</v>
      </c>
      <c r="AJ207" t="str">
        <f t="shared" si="162"/>
        <v>1+0,146319134338258i</v>
      </c>
      <c r="AK207">
        <f t="shared" si="181"/>
        <v>1.0106479550632343</v>
      </c>
      <c r="AL207">
        <f t="shared" si="182"/>
        <v>0.14528814965872855</v>
      </c>
      <c r="AM207" t="str">
        <f t="shared" si="163"/>
        <v>1-0,00555429481144411i</v>
      </c>
      <c r="AN207">
        <f t="shared" si="183"/>
        <v>1.0000154249764612</v>
      </c>
      <c r="AO207">
        <f t="shared" si="184"/>
        <v>-5.554237695483002E-3</v>
      </c>
      <c r="AP207" s="41" t="str">
        <f t="shared" si="185"/>
        <v>0,474935782249227-2,99478425334778i</v>
      </c>
      <c r="AQ207">
        <f t="shared" si="186"/>
        <v>9.6351851533447039</v>
      </c>
      <c r="AR207" s="43">
        <f t="shared" si="187"/>
        <v>-80.988642501075887</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1,85301783769807+3,98283734146739i</v>
      </c>
      <c r="BG207" s="20">
        <f t="shared" si="198"/>
        <v>12.854823337546641</v>
      </c>
      <c r="BH207" s="43">
        <f t="shared" si="199"/>
        <v>65.049763396024986</v>
      </c>
      <c r="BI207" s="41" t="str">
        <f t="shared" si="203"/>
        <v>5,28134376781804+11,7656044433423i</v>
      </c>
      <c r="BJ207" s="20">
        <f t="shared" si="200"/>
        <v>22.209498029028193</v>
      </c>
      <c r="BK207" s="43">
        <f t="shared" si="204"/>
        <v>65.825644985575906</v>
      </c>
      <c r="BL207">
        <f t="shared" si="201"/>
        <v>12.854823337546641</v>
      </c>
      <c r="BM207" s="43">
        <f t="shared" si="202"/>
        <v>65.049763396024986</v>
      </c>
    </row>
    <row r="208" spans="14:65" x14ac:dyDescent="0.25">
      <c r="N208" s="9">
        <v>90</v>
      </c>
      <c r="O208" s="34">
        <f t="shared" si="205"/>
        <v>794.32823472428208</v>
      </c>
      <c r="P208" s="33" t="str">
        <f t="shared" si="155"/>
        <v>58,3492597405907</v>
      </c>
      <c r="Q208" s="4" t="str">
        <f t="shared" si="156"/>
        <v>1+58,4252082096998i</v>
      </c>
      <c r="R208" s="4">
        <f t="shared" si="168"/>
        <v>58.433765532838734</v>
      </c>
      <c r="S208" s="4">
        <f t="shared" si="169"/>
        <v>1.5536820982545063</v>
      </c>
      <c r="T208" s="4" t="str">
        <f t="shared" si="157"/>
        <v>1+0,149727344804925i</v>
      </c>
      <c r="U208" s="4">
        <f t="shared" si="170"/>
        <v>1.0111470109644458</v>
      </c>
      <c r="V208" s="4">
        <f t="shared" si="171"/>
        <v>0.14862328150211632</v>
      </c>
      <c r="W208" t="str">
        <f t="shared" si="158"/>
        <v>1-0,0166883603063823i</v>
      </c>
      <c r="X208" s="4">
        <f t="shared" si="172"/>
        <v>1.0001392409908312</v>
      </c>
      <c r="Y208" s="4">
        <f t="shared" si="173"/>
        <v>-1.6686811321476168E-2</v>
      </c>
      <c r="Z208" t="str">
        <f t="shared" si="159"/>
        <v>0,999997476170622+0,00282196397529533i</v>
      </c>
      <c r="AA208" s="4">
        <f t="shared" si="174"/>
        <v>1.0000014579130831</v>
      </c>
      <c r="AB208" s="4">
        <f t="shared" si="175"/>
        <v>2.8219636065627677E-3</v>
      </c>
      <c r="AC208" s="47" t="str">
        <f t="shared" si="176"/>
        <v>0,147139572716245-0,999046599162897i</v>
      </c>
      <c r="AD208" s="20">
        <f t="shared" si="177"/>
        <v>8.4912273168194247E-2</v>
      </c>
      <c r="AE208" s="43">
        <f t="shared" si="178"/>
        <v>-81.621710634404565</v>
      </c>
      <c r="AF208" t="str">
        <f t="shared" si="160"/>
        <v>171,020291553806</v>
      </c>
      <c r="AG208" t="str">
        <f t="shared" si="161"/>
        <v>1+58,3214275970413i</v>
      </c>
      <c r="AH208">
        <f t="shared" si="179"/>
        <v>58.330000145353424</v>
      </c>
      <c r="AI208">
        <f t="shared" si="180"/>
        <v>1.5536516501417572</v>
      </c>
      <c r="AJ208" t="str">
        <f t="shared" si="162"/>
        <v>1+0,149727344804925i</v>
      </c>
      <c r="AK208">
        <f t="shared" si="181"/>
        <v>1.0111470109644458</v>
      </c>
      <c r="AL208">
        <f t="shared" si="182"/>
        <v>0.14862328150211632</v>
      </c>
      <c r="AM208" t="str">
        <f t="shared" si="163"/>
        <v>1-0,00568367095761212i</v>
      </c>
      <c r="AN208">
        <f t="shared" si="183"/>
        <v>1.0000161519273347</v>
      </c>
      <c r="AO208">
        <f t="shared" si="184"/>
        <v>-5.6836097568105422E-3</v>
      </c>
      <c r="AP208" s="41" t="str">
        <f t="shared" si="185"/>
        <v>0,472573455310561-2,92676746032974i</v>
      </c>
      <c r="AQ208">
        <f t="shared" si="186"/>
        <v>9.4395396397883538</v>
      </c>
      <c r="AR208" s="43">
        <f t="shared" si="187"/>
        <v>-80.82784247066725</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1,75292400128066+3,89132667655773i</v>
      </c>
      <c r="BG208" s="20">
        <f t="shared" si="198"/>
        <v>12.604331300586908</v>
      </c>
      <c r="BH208" s="43">
        <f t="shared" si="199"/>
        <v>65.749888012074024</v>
      </c>
      <c r="BI208" s="41" t="str">
        <f t="shared" si="203"/>
        <v>4,98751297128393+11,4944919774061i</v>
      </c>
      <c r="BJ208" s="20">
        <f t="shared" si="200"/>
        <v>21.958958667207042</v>
      </c>
      <c r="BK208" s="43">
        <f t="shared" si="204"/>
        <v>66.543756175811225</v>
      </c>
      <c r="BL208">
        <f t="shared" si="201"/>
        <v>12.604331300586908</v>
      </c>
      <c r="BM208" s="43">
        <f t="shared" si="202"/>
        <v>65.749888012074024</v>
      </c>
    </row>
    <row r="209" spans="14:65" x14ac:dyDescent="0.25">
      <c r="N209" s="9">
        <v>91</v>
      </c>
      <c r="O209" s="34">
        <f t="shared" si="205"/>
        <v>812.83051616409978</v>
      </c>
      <c r="P209" s="33" t="str">
        <f t="shared" si="155"/>
        <v>58,3492597405907</v>
      </c>
      <c r="Q209" s="4" t="str">
        <f t="shared" si="156"/>
        <v>1+59,7861061335298i</v>
      </c>
      <c r="R209" s="4">
        <f t="shared" si="168"/>
        <v>59.79446869577226</v>
      </c>
      <c r="S209" s="4">
        <f t="shared" si="169"/>
        <v>1.5540715921699002</v>
      </c>
      <c r="T209" s="4" t="str">
        <f t="shared" si="157"/>
        <v>1+0,153214942691684i</v>
      </c>
      <c r="U209" s="4">
        <f t="shared" si="170"/>
        <v>1.0116693227848792</v>
      </c>
      <c r="V209" s="4">
        <f t="shared" si="171"/>
        <v>0.15203265329618851</v>
      </c>
      <c r="W209" t="str">
        <f t="shared" si="158"/>
        <v>1-0,0170770821541773i</v>
      </c>
      <c r="X209" s="4">
        <f t="shared" si="172"/>
        <v>1.0001458027382311</v>
      </c>
      <c r="Y209" s="4">
        <f t="shared" si="173"/>
        <v>-1.707542240001475E-2</v>
      </c>
      <c r="Z209" t="str">
        <f t="shared" si="159"/>
        <v>0,999997357226208+0,00288769596038845i</v>
      </c>
      <c r="AA209" s="4">
        <f t="shared" si="174"/>
        <v>1.0000015266225146</v>
      </c>
      <c r="AB209" s="4">
        <f t="shared" si="175"/>
        <v>2.8876955652842417E-3</v>
      </c>
      <c r="AC209" s="47" t="str">
        <f t="shared" si="176"/>
        <v>0,146372020943913-0,976450307321365i</v>
      </c>
      <c r="AD209" s="20">
        <f t="shared" si="177"/>
        <v>-0.11048852057063197</v>
      </c>
      <c r="AE209" s="43">
        <f t="shared" si="178"/>
        <v>-81.474716315797508</v>
      </c>
      <c r="AF209" t="str">
        <f t="shared" si="160"/>
        <v>171,020291553806</v>
      </c>
      <c r="AG209" t="str">
        <f t="shared" si="161"/>
        <v>1+59,6799081598617i</v>
      </c>
      <c r="AH209">
        <f t="shared" si="179"/>
        <v>59.688285600857441</v>
      </c>
      <c r="AI209">
        <f t="shared" si="180"/>
        <v>1.5540418367479023</v>
      </c>
      <c r="AJ209" t="str">
        <f t="shared" si="162"/>
        <v>1+0,153214942691684i</v>
      </c>
      <c r="AK209">
        <f t="shared" si="181"/>
        <v>1.0116693227848792</v>
      </c>
      <c r="AL209">
        <f t="shared" si="182"/>
        <v>0.15203265329618851</v>
      </c>
      <c r="AM209" t="str">
        <f t="shared" si="163"/>
        <v>1-0,00581606066135412i</v>
      </c>
      <c r="AN209">
        <f t="shared" si="183"/>
        <v>1.0000169131377812</v>
      </c>
      <c r="AO209">
        <f t="shared" si="184"/>
        <v>-5.8159950835736359E-3</v>
      </c>
      <c r="AP209" s="41" t="str">
        <f t="shared" si="185"/>
        <v>0,470317389505448-2,86029883213894i</v>
      </c>
      <c r="AQ209">
        <f t="shared" si="186"/>
        <v>9.244089271895632</v>
      </c>
      <c r="AR209" s="43">
        <f t="shared" si="187"/>
        <v>-80.662441022323563</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1,65733455829562+3,80203343979769i</v>
      </c>
      <c r="BG209" s="20">
        <f t="shared" si="198"/>
        <v>12.355843995074618</v>
      </c>
      <c r="BH209" s="43">
        <f t="shared" si="199"/>
        <v>66.447255989584235</v>
      </c>
      <c r="BI209" s="41" t="str">
        <f t="shared" si="203"/>
        <v>4,70690296275445+11,2299275132975i</v>
      </c>
      <c r="BJ209" s="20">
        <f t="shared" si="200"/>
        <v>21.710421787540859</v>
      </c>
      <c r="BK209" s="43">
        <f t="shared" si="204"/>
        <v>67.259531283058053</v>
      </c>
      <c r="BL209">
        <f t="shared" si="201"/>
        <v>12.355843995074618</v>
      </c>
      <c r="BM209" s="43">
        <f t="shared" si="202"/>
        <v>66.447255989584235</v>
      </c>
    </row>
    <row r="210" spans="14:65" x14ac:dyDescent="0.25">
      <c r="N210" s="9">
        <v>92</v>
      </c>
      <c r="O210" s="34">
        <f t="shared" si="205"/>
        <v>831.7637711026714</v>
      </c>
      <c r="P210" s="33" t="str">
        <f t="shared" si="155"/>
        <v>58,3492597405907</v>
      </c>
      <c r="Q210" s="4" t="str">
        <f t="shared" si="156"/>
        <v>1+61,1787034421944i</v>
      </c>
      <c r="R210" s="4">
        <f t="shared" si="168"/>
        <v>61.186875675000501</v>
      </c>
      <c r="S210" s="4">
        <f t="shared" si="169"/>
        <v>1.554452225025265</v>
      </c>
      <c r="T210" s="4" t="str">
        <f t="shared" si="157"/>
        <v>1+0,156783777169098i</v>
      </c>
      <c r="U210" s="4">
        <f t="shared" si="170"/>
        <v>1.0122159615336095</v>
      </c>
      <c r="V210" s="4">
        <f t="shared" si="171"/>
        <v>0.15551775553201658</v>
      </c>
      <c r="W210" t="str">
        <f t="shared" si="158"/>
        <v>1-0,0174748584969723i</v>
      </c>
      <c r="X210" s="4">
        <f t="shared" si="172"/>
        <v>1.0001526736851174</v>
      </c>
      <c r="Y210" s="4">
        <f t="shared" si="173"/>
        <v>-1.7473080053007316E-2</v>
      </c>
      <c r="Z210" t="str">
        <f t="shared" si="159"/>
        <v>0,999997232676116+0,00295495904010294i</v>
      </c>
      <c r="AA210" s="4">
        <f t="shared" si="174"/>
        <v>1.0000015985701316</v>
      </c>
      <c r="AB210" s="4">
        <f t="shared" si="175"/>
        <v>2.954958616740987E-3</v>
      </c>
      <c r="AC210" s="47" t="str">
        <f t="shared" si="176"/>
        <v>0,145638962129629-0,954370587206695i</v>
      </c>
      <c r="AD210" s="20">
        <f t="shared" si="177"/>
        <v>-0.30568279514190932</v>
      </c>
      <c r="AE210" s="43">
        <f t="shared" si="178"/>
        <v>-81.323481316842546</v>
      </c>
      <c r="AF210" t="str">
        <f t="shared" si="160"/>
        <v>171,020291553806</v>
      </c>
      <c r="AG210" t="str">
        <f t="shared" si="161"/>
        <v>1+61,0700317999455i</v>
      </c>
      <c r="AH210">
        <f t="shared" si="179"/>
        <v>61.078218572960637</v>
      </c>
      <c r="AI210">
        <f t="shared" si="180"/>
        <v>1.5544231465526677</v>
      </c>
      <c r="AJ210" t="str">
        <f t="shared" si="162"/>
        <v>1+0,156783777169098i</v>
      </c>
      <c r="AK210">
        <f t="shared" si="181"/>
        <v>1.0122159615336095</v>
      </c>
      <c r="AL210">
        <f t="shared" si="182"/>
        <v>0.15551775553201658</v>
      </c>
      <c r="AM210" t="str">
        <f t="shared" si="163"/>
        <v>1-0,00595153411744344i</v>
      </c>
      <c r="AN210">
        <f t="shared" si="183"/>
        <v>1.0000177102223495</v>
      </c>
      <c r="AO210">
        <f t="shared" si="184"/>
        <v>-5.951463849652866E-3</v>
      </c>
      <c r="AP210" s="41" t="str">
        <f t="shared" si="185"/>
        <v>0,468162807668359-2,79534336944997i</v>
      </c>
      <c r="AQ210">
        <f t="shared" si="186"/>
        <v>9.0488430688258159</v>
      </c>
      <c r="AR210" s="43">
        <f t="shared" si="187"/>
        <v>-80.492368604091212</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1,56604709905124+3,71489999376612i</v>
      </c>
      <c r="BG210" s="20">
        <f t="shared" si="198"/>
        <v>12.109331473737363</v>
      </c>
      <c r="BH210" s="43">
        <f t="shared" si="199"/>
        <v>67.141738284100938</v>
      </c>
      <c r="BI210" s="41" t="str">
        <f t="shared" si="203"/>
        <v>4,43891955706875+10,9717405122004i</v>
      </c>
      <c r="BJ210" s="20">
        <f t="shared" si="200"/>
        <v>21.463857337705097</v>
      </c>
      <c r="BK210" s="43">
        <f t="shared" si="204"/>
        <v>67.972850996852344</v>
      </c>
      <c r="BL210">
        <f t="shared" si="201"/>
        <v>12.109331473737363</v>
      </c>
      <c r="BM210" s="43">
        <f t="shared" si="202"/>
        <v>67.141738284100938</v>
      </c>
    </row>
    <row r="211" spans="14:65" x14ac:dyDescent="0.25">
      <c r="N211" s="9">
        <v>93</v>
      </c>
      <c r="O211" s="34">
        <f t="shared" si="205"/>
        <v>851.13803820237763</v>
      </c>
      <c r="P211" s="33" t="str">
        <f t="shared" ref="P211:P274" si="206">COMPLEX(Adc,0)</f>
        <v>58,3492597405907</v>
      </c>
      <c r="Q211" s="4" t="str">
        <f t="shared" ref="Q211:Q274" si="207">IMSUM(COMPLEX(1,0),IMDIV(COMPLEX(0,2*PI()*O211),COMPLEX(wp_lf,0)))</f>
        <v>1+62,6037385092201i</v>
      </c>
      <c r="R211" s="4">
        <f t="shared" si="168"/>
        <v>62.611724743300329</v>
      </c>
      <c r="S211" s="4">
        <f t="shared" si="169"/>
        <v>1.5548241981957533</v>
      </c>
      <c r="T211" s="4" t="str">
        <f t="shared" ref="T211:T274" si="208">IMSUM(COMPLEX(1,0),IMDIV(COMPLEX(0,2*PI()*O211),COMPLEX(wz_esr,0)))</f>
        <v>1+0,160435740480445i</v>
      </c>
      <c r="U211" s="4">
        <f t="shared" si="170"/>
        <v>1.0127880463470669</v>
      </c>
      <c r="V211" s="4">
        <f t="shared" si="171"/>
        <v>0.15908009724429631</v>
      </c>
      <c r="W211" t="str">
        <f t="shared" ref="W211:W274" si="209">IMSUB(COMPLEX(1,0),IMDIV(COMPLEX(0,2*PI()*O211),COMPLEX(wz_rhp,0)))</f>
        <v>1-0,0178819002410496i</v>
      </c>
      <c r="X211" s="4">
        <f t="shared" si="172"/>
        <v>1.0001598683991628</v>
      </c>
      <c r="Y211" s="4">
        <f t="shared" si="173"/>
        <v>-1.7879994620458691E-2</v>
      </c>
      <c r="Z211" t="str">
        <f t="shared" ref="Z211:Z274" si="210">IMSUM(COMPLEX(1,0),IMDIV(COMPLEX(0,2*PI()*O211),COMPLEX(Q*(wsl/2),0)),IMDIV(IMPOWER(COMPLEX(0,2*PI()*O211),2),IMPOWER(COMPLEX(wsl/2,0),2)))</f>
        <v>0,99999710225616+0,00302378887821401i</v>
      </c>
      <c r="AA211" s="4">
        <f t="shared" si="174"/>
        <v>1.0000016739085473</v>
      </c>
      <c r="AB211" s="4">
        <f t="shared" si="175"/>
        <v>3.0237884245733148E-3</v>
      </c>
      <c r="AC211" s="47" t="str">
        <f t="shared" si="176"/>
        <v>0,144938843907815-0,932795808910418i</v>
      </c>
      <c r="AD211" s="20">
        <f t="shared" si="177"/>
        <v>-0.5006610472237506</v>
      </c>
      <c r="AE211" s="43">
        <f t="shared" si="178"/>
        <v>-81.167944809137481</v>
      </c>
      <c r="AF211" t="str">
        <f t="shared" ref="AF211:AF274" si="211">COMPLEX($B$72,0)</f>
        <v>171,020291553806</v>
      </c>
      <c r="AG211" t="str">
        <f t="shared" ref="AG211:AG274" si="212">IMSUM(COMPLEX(1,0),IMDIV(COMPLEX(0,2*PI()*O211),COMPLEX(wp_lf_DCM,0)))</f>
        <v>1+62,4925355792471i</v>
      </c>
      <c r="AH211">
        <f t="shared" si="179"/>
        <v>62.500536022689154</v>
      </c>
      <c r="AI211">
        <f t="shared" si="180"/>
        <v>1.5547957812877737</v>
      </c>
      <c r="AJ211" t="str">
        <f t="shared" ref="AJ211:AJ274" si="213">IMSUM(COMPLEX(1,0),IMDIV(COMPLEX(0,2*PI()*O211),COMPLEX(wz1_dcm,0)))</f>
        <v>1+0,160435740480445i</v>
      </c>
      <c r="AK211">
        <f t="shared" si="181"/>
        <v>1.0127880463470669</v>
      </c>
      <c r="AL211">
        <f t="shared" si="182"/>
        <v>0.15908009724429631</v>
      </c>
      <c r="AM211" t="str">
        <f t="shared" ref="AM211:AM274" si="214">IMSUB(COMPLEX(1,0),IMDIV(COMPLEX(0,2*PI()*O211),COMPLEX(wz2_dcm,0)))</f>
        <v>1-0,0060901631556997i</v>
      </c>
      <c r="AN211">
        <f t="shared" si="183"/>
        <v>1.0000185448716754</v>
      </c>
      <c r="AO211">
        <f t="shared" si="184"/>
        <v>-6.0900878624809748E-3</v>
      </c>
      <c r="AP211" s="41" t="str">
        <f t="shared" si="185"/>
        <v>0,466105147169129-2,73186685901852i</v>
      </c>
      <c r="AQ211">
        <f t="shared" si="186"/>
        <v>8.8538104238647417</v>
      </c>
      <c r="AR211" s="43">
        <f t="shared" si="187"/>
        <v>-80.317554427289963</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1,47886830827566+3,62987053209846i</v>
      </c>
      <c r="BG211" s="20">
        <f t="shared" si="198"/>
        <v>11.86476357144598</v>
      </c>
      <c r="BH211" s="43">
        <f t="shared" si="199"/>
        <v>67.833218736242571</v>
      </c>
      <c r="BI211" s="41" t="str">
        <f t="shared" si="203"/>
        <v>4,18299526147028+10,7197658339085i</v>
      </c>
      <c r="BJ211" s="20">
        <f t="shared" si="200"/>
        <v>21.219235042534489</v>
      </c>
      <c r="BK211" s="43">
        <f t="shared" si="204"/>
        <v>68.683609118090104</v>
      </c>
      <c r="BL211">
        <f t="shared" si="201"/>
        <v>11.86476357144598</v>
      </c>
      <c r="BM211" s="43">
        <f t="shared" si="202"/>
        <v>67.833218736242571</v>
      </c>
    </row>
    <row r="212" spans="14:65" x14ac:dyDescent="0.25">
      <c r="N212" s="9">
        <v>94</v>
      </c>
      <c r="O212" s="34">
        <f t="shared" si="205"/>
        <v>870.96358995608091</v>
      </c>
      <c r="P212" s="33" t="str">
        <f t="shared" si="206"/>
        <v>58,3492597405907</v>
      </c>
      <c r="Q212" s="4" t="str">
        <f t="shared" si="207"/>
        <v>1+64,0619669070616i</v>
      </c>
      <c r="R212" s="4">
        <f t="shared" ref="R212:R275" si="219">IMABS(Q212)</f>
        <v>64.069771374661983</v>
      </c>
      <c r="S212" s="4">
        <f t="shared" ref="S212:S275" si="220">IMARGUMENT(Q212)</f>
        <v>1.5551877084944856</v>
      </c>
      <c r="T212" s="4" t="str">
        <f t="shared" si="208"/>
        <v>1+0,164172768945013i</v>
      </c>
      <c r="U212" s="4">
        <f t="shared" ref="U212:U275" si="221">IMABS(T212)</f>
        <v>1.0133867465400721</v>
      </c>
      <c r="V212" s="4">
        <f t="shared" ref="V212:V275" si="222">IMARGUMENT(T212)</f>
        <v>0.16272120539208551</v>
      </c>
      <c r="W212" t="str">
        <f t="shared" si="209"/>
        <v>1-0,0182984232053295i</v>
      </c>
      <c r="X212" s="4">
        <f t="shared" ref="X212:X275" si="223">IMABS(W212)</f>
        <v>1.0001674021341633</v>
      </c>
      <c r="Y212" s="4">
        <f t="shared" ref="Y212:Y275" si="224">IMARGUMENT(W212)</f>
        <v>-1.8296381314535662E-2</v>
      </c>
      <c r="Z212" t="str">
        <f t="shared" si="210"/>
        <v>0,9999969656897+0,00309422196921287i</v>
      </c>
      <c r="AA212" s="4">
        <f t="shared" ref="AA212:AA275" si="225">IMABS(Z212)</f>
        <v>1.0000017527975649</v>
      </c>
      <c r="AB212" s="4">
        <f t="shared" ref="AB212:AB275" si="226">IMARGUMENT(Z212)</f>
        <v>3.0942214831278978E-3</v>
      </c>
      <c r="AC212" s="47" t="str">
        <f t="shared" ref="AC212:AC275" si="227">(IMDIV(IMPRODUCT(P212,T212,W212),IMPRODUCT(Q212,Z212)))</f>
        <v>0,144270183560019-0,911714605111838i</v>
      </c>
      <c r="AD212" s="20">
        <f t="shared" ref="AD212:AD275" si="228">20*LOG(IMABS(AC212))</f>
        <v>-0.69541337963512317</v>
      </c>
      <c r="AE212" s="43">
        <f t="shared" ref="AE212:AE275" si="229">(180/PI())*IMARGUMENT(AC212)</f>
        <v>-81.008045002654754</v>
      </c>
      <c r="AF212" t="str">
        <f t="shared" si="211"/>
        <v>171,020291553806</v>
      </c>
      <c r="AG212" t="str">
        <f t="shared" si="212"/>
        <v>1+63,9481737280991i</v>
      </c>
      <c r="AH212">
        <f t="shared" ref="AH212:AH275" si="230">IMABS(AG212)</f>
        <v>63.955992081736511</v>
      </c>
      <c r="AI212">
        <f t="shared" ref="AI212:AI275" si="231">IMARGUMENT(AG212)</f>
        <v>1.5551599381149095</v>
      </c>
      <c r="AJ212" t="str">
        <f t="shared" si="213"/>
        <v>1+0,164172768945013i</v>
      </c>
      <c r="AK212">
        <f t="shared" ref="AK212:AK275" si="232">IMABS(AJ212)</f>
        <v>1.0133867465400721</v>
      </c>
      <c r="AL212">
        <f t="shared" ref="AL212:AL275" si="233">IMARGUMENT(AJ212)</f>
        <v>0.16272120539208551</v>
      </c>
      <c r="AM212" t="str">
        <f t="shared" si="214"/>
        <v>1-0,00623202127907393i</v>
      </c>
      <c r="AN212">
        <f t="shared" ref="AN212:AN275" si="234">IMABS(AM212)</f>
        <v>1.0000194188560654</v>
      </c>
      <c r="AO212">
        <f t="shared" ref="AO212:AO275" si="235">IMARGUMENT(AM212)</f>
        <v>-6.2319406010211253E-3</v>
      </c>
      <c r="AP212" s="41" t="str">
        <f t="shared" ref="AP212:AP275" si="236">(IMDIV(IMPRODUCT(AF212,AJ212,AM212),IMPRODUCT(AG212)))</f>
        <v>0,464140050298811-2,66983585662204i</v>
      </c>
      <c r="AQ212">
        <f t="shared" ref="AQ212:AQ275" si="237">20*LOG(IMABS(AP212))</f>
        <v>8.6590011189407683</v>
      </c>
      <c r="AR212" s="43">
        <f t="shared" ref="AR212:AR275" si="238">(180/PI())*IMARGUMENT(AP212)</f>
        <v>-80.137926510177451</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1,39561355776246+3,54689100414874i</v>
      </c>
      <c r="BG212" s="20">
        <f t="shared" ref="BG212:BG275" si="249">20*LOG(IMABS(BF212))</f>
        <v>11.622110026799987</v>
      </c>
      <c r="BH212" s="43">
        <f t="shared" ref="BH212:BH275" si="250">(180/PI())*IMARGUMENT(BF212)</f>
        <v>68.521593964954121</v>
      </c>
      <c r="BI212" s="41" t="str">
        <f t="shared" si="203"/>
        <v>3,93858807981346+10,4738435147594i</v>
      </c>
      <c r="BJ212" s="20">
        <f t="shared" ref="BJ212:BJ275" si="251">20*LOG(IMABS(BI212))</f>
        <v>20.976524525375893</v>
      </c>
      <c r="BK212" s="43">
        <f t="shared" si="204"/>
        <v>69.391712457431467</v>
      </c>
      <c r="BL212">
        <f t="shared" ref="BL212:BL275" si="252">IF($B$31=0,BJ212,BG212)</f>
        <v>11.622110026799987</v>
      </c>
      <c r="BM212" s="43">
        <f t="shared" ref="BM212:BM275" si="253">IF($B$31=0,BK212,BH212)</f>
        <v>68.521593964954121</v>
      </c>
    </row>
    <row r="213" spans="14:65" x14ac:dyDescent="0.25">
      <c r="N213" s="9">
        <v>95</v>
      </c>
      <c r="O213" s="34">
        <f t="shared" si="205"/>
        <v>891.25093813374656</v>
      </c>
      <c r="P213" s="33" t="str">
        <f t="shared" si="206"/>
        <v>58,3492597405907</v>
      </c>
      <c r="Q213" s="4" t="str">
        <f t="shared" si="207"/>
        <v>1+65,5541618077178i</v>
      </c>
      <c r="R213" s="4">
        <f t="shared" si="219"/>
        <v>65.56178864485355</v>
      </c>
      <c r="S213" s="4">
        <f t="shared" si="220"/>
        <v>1.5555429482749403</v>
      </c>
      <c r="T213" s="4" t="str">
        <f t="shared" si="208"/>
        <v>1+0,16799684398476i</v>
      </c>
      <c r="U213" s="4">
        <f t="shared" si="221"/>
        <v>1.0140132837339162</v>
      </c>
      <c r="V213" s="4">
        <f t="shared" si="222"/>
        <v>0.16644262416204061</v>
      </c>
      <c r="W213" t="str">
        <f t="shared" si="209"/>
        <v>1-0,0187246482358013i</v>
      </c>
      <c r="X213" s="4">
        <f t="shared" si="223"/>
        <v>1.000175290862334</v>
      </c>
      <c r="Y213" s="4">
        <f t="shared" si="224"/>
        <v>-1.8722460331106021E-2</v>
      </c>
      <c r="Z213" t="str">
        <f t="shared" si="210"/>
        <v>0,999996822687061+0,00316629565765669i</v>
      </c>
      <c r="AA213" s="4">
        <f t="shared" si="225"/>
        <v>1.0000018354045201</v>
      </c>
      <c r="AB213" s="4">
        <f t="shared" si="226"/>
        <v>3.1662951368070223E-3</v>
      </c>
      <c r="AC213" s="47" t="str">
        <f t="shared" si="227"/>
        <v>0,143631564889577-0,891115865393374i</v>
      </c>
      <c r="AD213" s="20">
        <f t="shared" si="228"/>
        <v>-0.88992948623447843</v>
      </c>
      <c r="AE213" s="43">
        <f t="shared" si="229"/>
        <v>-80.843719199029238</v>
      </c>
      <c r="AF213" t="str">
        <f t="shared" si="211"/>
        <v>171,020291553806</v>
      </c>
      <c r="AG213" t="str">
        <f t="shared" si="212"/>
        <v>1+65,4377180451162i</v>
      </c>
      <c r="AH213">
        <f t="shared" si="230"/>
        <v>65.445358452315972</v>
      </c>
      <c r="AI213">
        <f t="shared" si="231"/>
        <v>1.5555158097282957</v>
      </c>
      <c r="AJ213" t="str">
        <f t="shared" si="213"/>
        <v>1+0,16799684398476i</v>
      </c>
      <c r="AK213">
        <f t="shared" si="232"/>
        <v>1.0140132837339162</v>
      </c>
      <c r="AL213">
        <f t="shared" si="233"/>
        <v>0.16644262416204061</v>
      </c>
      <c r="AM213" t="str">
        <f t="shared" si="214"/>
        <v>1-0,00637718370262091i</v>
      </c>
      <c r="AN213">
        <f t="shared" si="234"/>
        <v>1.0000203340292522</v>
      </c>
      <c r="AO213">
        <f t="shared" si="235"/>
        <v>-6.3770972546247579E-3</v>
      </c>
      <c r="AP213" s="41" t="str">
        <f t="shared" si="236"/>
        <v>0,462263355084587-2,60921767033613i</v>
      </c>
      <c r="AQ213">
        <f t="shared" si="237"/>
        <v>8.4644253394829718</v>
      </c>
      <c r="AR213" s="43">
        <f t="shared" si="238"/>
        <v>-79.953411725973496</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1,3161065172054+3,46590904362646i</v>
      </c>
      <c r="BG213" s="20">
        <f t="shared" si="249"/>
        <v>11.381340600980291</v>
      </c>
      <c r="BH213" s="43">
        <f t="shared" si="250"/>
        <v>69.206773212183634</v>
      </c>
      <c r="BI213" s="41" t="str">
        <f t="shared" si="203"/>
        <v>3,70518037015383+10,2338185572658i</v>
      </c>
      <c r="BJ213" s="20">
        <f t="shared" si="251"/>
        <v>20.735695426697749</v>
      </c>
      <c r="BK213" s="43">
        <f t="shared" si="204"/>
        <v>70.097080685239376</v>
      </c>
      <c r="BL213">
        <f t="shared" si="252"/>
        <v>11.381340600980291</v>
      </c>
      <c r="BM213" s="43">
        <f t="shared" si="253"/>
        <v>69.206773212183634</v>
      </c>
    </row>
    <row r="214" spans="14:65" x14ac:dyDescent="0.25">
      <c r="N214" s="9">
        <v>96</v>
      </c>
      <c r="O214" s="34">
        <f t="shared" si="205"/>
        <v>912.01083935590987</v>
      </c>
      <c r="P214" s="33" t="str">
        <f t="shared" si="206"/>
        <v>58,3492597405907</v>
      </c>
      <c r="Q214" s="4" t="str">
        <f t="shared" si="207"/>
        <v>1+67,0811143926761i</v>
      </c>
      <c r="R214" s="4">
        <f t="shared" si="219"/>
        <v>67.088567641314981</v>
      </c>
      <c r="S214" s="4">
        <f t="shared" si="220"/>
        <v>1.5558901055311083</v>
      </c>
      <c r="T214" s="4" t="str">
        <f t="shared" si="208"/>
        <v>1+0,171909993174887i</v>
      </c>
      <c r="U214" s="4">
        <f t="shared" si="221"/>
        <v>1.0146689340634165</v>
      </c>
      <c r="V214" s="4">
        <f t="shared" si="222"/>
        <v>0.17024591418918764</v>
      </c>
      <c r="W214" t="str">
        <f t="shared" si="209"/>
        <v>1-0,0191608013226176i</v>
      </c>
      <c r="X214" s="4">
        <f t="shared" si="223"/>
        <v>1.000183551308121</v>
      </c>
      <c r="Y214" s="4">
        <f t="shared" si="224"/>
        <v>-1.9158456963734506E-2</v>
      </c>
      <c r="Z214" t="str">
        <f t="shared" si="210"/>
        <v>0,999996672944916+0,00324004815796906i</v>
      </c>
      <c r="AA214" s="4">
        <f t="shared" si="225"/>
        <v>1.0000019219046368</v>
      </c>
      <c r="AB214" s="4">
        <f t="shared" si="226"/>
        <v>3.2400475998683198E-3</v>
      </c>
      <c r="AC214" s="47" t="str">
        <f t="shared" si="227"/>
        <v>0,143021635235665-0,870988730669373i</v>
      </c>
      <c r="AD214" s="20">
        <f t="shared" si="228"/>
        <v>-1.0841986364734497</v>
      </c>
      <c r="AE214" s="43">
        <f t="shared" si="229"/>
        <v>-80.67490384960891</v>
      </c>
      <c r="AF214" t="str">
        <f t="shared" si="211"/>
        <v>171,020291553806</v>
      </c>
      <c r="AG214" t="str">
        <f t="shared" si="212"/>
        <v>1+66,9619583064111i</v>
      </c>
      <c r="AH214">
        <f t="shared" si="230"/>
        <v>66.969424816325983</v>
      </c>
      <c r="AI214">
        <f t="shared" si="231"/>
        <v>1.5558635844550117</v>
      </c>
      <c r="AJ214" t="str">
        <f t="shared" si="213"/>
        <v>1+0,171909993174887i</v>
      </c>
      <c r="AK214">
        <f t="shared" si="232"/>
        <v>1.0146689340634165</v>
      </c>
      <c r="AL214">
        <f t="shared" si="233"/>
        <v>0.17024591418918764</v>
      </c>
      <c r="AM214" t="str">
        <f t="shared" si="214"/>
        <v>1-0,00652572739337899i</v>
      </c>
      <c r="AN214">
        <f t="shared" si="234"/>
        <v>1.0000212923323246</v>
      </c>
      <c r="AO214">
        <f t="shared" si="235"/>
        <v>-6.5256347627887339E-3</v>
      </c>
      <c r="AP214" s="41" t="str">
        <f t="shared" si="236"/>
        <v>0,460471086514748-2,54998034414276i</v>
      </c>
      <c r="AQ214">
        <f t="shared" si="237"/>
        <v>8.2700936896125992</v>
      </c>
      <c r="AR214" s="43">
        <f t="shared" si="238"/>
        <v>-79.763935855533092</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1,2401787824181+3,38687390096757i</v>
      </c>
      <c r="BG214" s="20">
        <f t="shared" si="249"/>
        <v>11.142425193445018</v>
      </c>
      <c r="BH214" s="43">
        <f t="shared" si="250"/>
        <v>69.888678141550045</v>
      </c>
      <c r="BI214" s="41" t="str">
        <f t="shared" si="203"/>
        <v>3,48227775336025+9,99954073073508i</v>
      </c>
      <c r="BJ214" s="20">
        <f t="shared" si="251"/>
        <v>20.496717519531053</v>
      </c>
      <c r="BK214" s="43">
        <f t="shared" si="204"/>
        <v>70.799646135625864</v>
      </c>
      <c r="BL214">
        <f t="shared" si="252"/>
        <v>11.142425193445018</v>
      </c>
      <c r="BM214" s="43">
        <f t="shared" si="253"/>
        <v>69.888678141550045</v>
      </c>
    </row>
    <row r="215" spans="14:65" x14ac:dyDescent="0.25">
      <c r="N215" s="9">
        <v>97</v>
      </c>
      <c r="O215" s="34">
        <f t="shared" si="205"/>
        <v>933.25430079699106</v>
      </c>
      <c r="P215" s="33" t="str">
        <f t="shared" si="206"/>
        <v>58,3492597405907</v>
      </c>
      <c r="Q215" s="4" t="str">
        <f t="shared" si="207"/>
        <v>1+68,6436342724091i</v>
      </c>
      <c r="R215" s="4">
        <f t="shared" si="219"/>
        <v>68.650917882605611</v>
      </c>
      <c r="S215" s="4">
        <f t="shared" si="220"/>
        <v>1.5562293639954601</v>
      </c>
      <c r="T215" s="4" t="str">
        <f t="shared" si="208"/>
        <v>1+0,175914291318894i</v>
      </c>
      <c r="U215" s="4">
        <f t="shared" si="221"/>
        <v>1.0153550304648264</v>
      </c>
      <c r="V215" s="4">
        <f t="shared" si="222"/>
        <v>0.17413265169007536</v>
      </c>
      <c r="W215" t="str">
        <f t="shared" si="209"/>
        <v>1-0,0196071137199184i</v>
      </c>
      <c r="X215" s="4">
        <f t="shared" si="223"/>
        <v>1.0001922009836037</v>
      </c>
      <c r="Y215" s="4">
        <f t="shared" si="224"/>
        <v>-1.9604601720187253E-2</v>
      </c>
      <c r="Z215" t="str">
        <f t="shared" si="210"/>
        <v>0,99999651614564+0,00331551857470191i</v>
      </c>
      <c r="AA215" s="4">
        <f t="shared" si="225"/>
        <v>1.0000020124813931</v>
      </c>
      <c r="AB215" s="4">
        <f t="shared" si="226"/>
        <v>3.315517976685898E-3</v>
      </c>
      <c r="AC215" s="47" t="str">
        <f t="shared" si="227"/>
        <v>0,142439102620533-0,851322587726843i</v>
      </c>
      <c r="AD215" s="20">
        <f t="shared" si="228"/>
        <v>-1.2782096596181136</v>
      </c>
      <c r="AE215" s="43">
        <f t="shared" si="229"/>
        <v>-80.501534618570773</v>
      </c>
      <c r="AF215" t="str">
        <f t="shared" si="211"/>
        <v>171,020291553806</v>
      </c>
      <c r="AG215" t="str">
        <f t="shared" si="212"/>
        <v>1+68,5217026843465i</v>
      </c>
      <c r="AH215">
        <f t="shared" si="230"/>
        <v>68.528999254052863</v>
      </c>
      <c r="AI215">
        <f t="shared" si="231"/>
        <v>1.5562034463531287</v>
      </c>
      <c r="AJ215" t="str">
        <f t="shared" si="213"/>
        <v>1+0,175914291318894i</v>
      </c>
      <c r="AK215">
        <f t="shared" si="232"/>
        <v>1.0153550304648264</v>
      </c>
      <c r="AL215">
        <f t="shared" si="233"/>
        <v>0.17413265169007536</v>
      </c>
      <c r="AM215" t="str">
        <f t="shared" si="214"/>
        <v>1-0,00667773111117928i</v>
      </c>
      <c r="AN215">
        <f t="shared" si="234"/>
        <v>1.0000222957978453</v>
      </c>
      <c r="AO215">
        <f t="shared" si="235"/>
        <v>-6.6776318558330831E-3</v>
      </c>
      <c r="AP215" s="41" t="str">
        <f t="shared" si="236"/>
        <v>0,458759448155592-2,49209264186572i</v>
      </c>
      <c r="AQ215">
        <f t="shared" si="237"/>
        <v>8.0760172076546173</v>
      </c>
      <c r="AR215" s="43">
        <f t="shared" si="238"/>
        <v>-79.569423644966108</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1,16766952016876+3,30973637921475i</v>
      </c>
      <c r="BG215" s="20">
        <f t="shared" si="249"/>
        <v>10.905333954095433</v>
      </c>
      <c r="BH215" s="43">
        <f t="shared" si="250"/>
        <v>70.567242593706766</v>
      </c>
      <c r="BI215" s="41" t="str">
        <f t="shared" si="203"/>
        <v>3,26940807048954+9,77086438221607i</v>
      </c>
      <c r="BJ215" s="20">
        <f t="shared" si="251"/>
        <v>20.259560821368151</v>
      </c>
      <c r="BK215" s="43">
        <f t="shared" si="204"/>
        <v>71.499353567311445</v>
      </c>
      <c r="BL215">
        <f t="shared" si="252"/>
        <v>10.905333954095433</v>
      </c>
      <c r="BM215" s="43">
        <f t="shared" si="253"/>
        <v>70.567242593706766</v>
      </c>
    </row>
    <row r="216" spans="14:65" x14ac:dyDescent="0.25">
      <c r="N216" s="9">
        <v>98</v>
      </c>
      <c r="O216" s="34">
        <f t="shared" si="205"/>
        <v>954.99258602143675</v>
      </c>
      <c r="P216" s="33" t="str">
        <f t="shared" si="206"/>
        <v>58,3492597405907</v>
      </c>
      <c r="Q216" s="4" t="str">
        <f t="shared" si="207"/>
        <v>1+70,2425499156394i</v>
      </c>
      <c r="R216" s="4">
        <f t="shared" si="219"/>
        <v>70.249667747620649</v>
      </c>
      <c r="S216" s="4">
        <f t="shared" si="220"/>
        <v>1.5565609032347658</v>
      </c>
      <c r="T216" s="4" t="str">
        <f t="shared" si="208"/>
        <v>1+0,18001186154866i</v>
      </c>
      <c r="U216" s="4">
        <f t="shared" si="221"/>
        <v>1.0160729650464153</v>
      </c>
      <c r="V216" s="4">
        <f t="shared" si="222"/>
        <v>0.17810442750292263</v>
      </c>
      <c r="W216" t="str">
        <f t="shared" si="209"/>
        <v>1-0,0200638220684444i</v>
      </c>
      <c r="X216" s="4">
        <f t="shared" si="223"/>
        <v>1.0002012582255604</v>
      </c>
      <c r="Y216" s="4">
        <f t="shared" si="224"/>
        <v>-2.0061130441488564E-2</v>
      </c>
      <c r="Z216" t="str">
        <f t="shared" si="210"/>
        <v>0,999996351956643+0,00339274692326914i</v>
      </c>
      <c r="AA216" s="4">
        <f t="shared" si="225"/>
        <v>1.0000021073269194</v>
      </c>
      <c r="AB216" s="4">
        <f t="shared" si="226"/>
        <v>3.3927462824831019E-3</v>
      </c>
      <c r="AC216" s="47" t="str">
        <f t="shared" si="227"/>
        <v>0,141882733024005-0,832107063876694i</v>
      </c>
      <c r="AD216" s="20">
        <f t="shared" si="228"/>
        <v>-1.4719509286513643</v>
      </c>
      <c r="AE216" s="43">
        <f t="shared" si="229"/>
        <v>-80.323546451415908</v>
      </c>
      <c r="AF216" t="str">
        <f t="shared" si="211"/>
        <v>171,020291553806</v>
      </c>
      <c r="AG216" t="str">
        <f t="shared" si="212"/>
        <v>1+70,1177781760372i</v>
      </c>
      <c r="AH216">
        <f t="shared" si="230"/>
        <v>70.124908672624727</v>
      </c>
      <c r="AI216">
        <f t="shared" si="231"/>
        <v>1.5565355753076944</v>
      </c>
      <c r="AJ216" t="str">
        <f t="shared" si="213"/>
        <v>1+0,18001186154866i</v>
      </c>
      <c r="AK216">
        <f t="shared" si="232"/>
        <v>1.0160729650464153</v>
      </c>
      <c r="AL216">
        <f t="shared" si="233"/>
        <v>0.17810442750292263</v>
      </c>
      <c r="AM216" t="str">
        <f t="shared" si="214"/>
        <v>1-0,00683327545040494i</v>
      </c>
      <c r="AN216">
        <f t="shared" si="234"/>
        <v>1.0000233465541597</v>
      </c>
      <c r="AO216">
        <f t="shared" si="235"/>
        <v>-6.8331690965194418E-3</v>
      </c>
      <c r="AP216" s="41" t="str">
        <f t="shared" si="236"/>
        <v>0,457124814142826-2,43552403142938i</v>
      </c>
      <c r="AQ216">
        <f t="shared" si="237"/>
        <v>7.882207381956011</v>
      </c>
      <c r="AR216" s="43">
        <f t="shared" si="238"/>
        <v>-79.369798868516952</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1,09842512889407+3,23444877319653i</v>
      </c>
      <c r="BG216" s="20">
        <f t="shared" si="249"/>
        <v>10.670037391589277</v>
      </c>
      <c r="BH216" s="43">
        <f t="shared" si="250"/>
        <v>71.242412301182441</v>
      </c>
      <c r="BI216" s="41" t="str">
        <f t="shared" si="203"/>
        <v>3,06612038676373+9,54764825715452i</v>
      </c>
      <c r="BJ216" s="20">
        <f t="shared" si="251"/>
        <v>20.024195702196657</v>
      </c>
      <c r="BK216" s="43">
        <f t="shared" si="204"/>
        <v>72.196159884081297</v>
      </c>
      <c r="BL216">
        <f t="shared" si="252"/>
        <v>10.670037391589277</v>
      </c>
      <c r="BM216" s="43">
        <f t="shared" si="253"/>
        <v>71.242412301182441</v>
      </c>
    </row>
    <row r="217" spans="14:65" x14ac:dyDescent="0.25">
      <c r="N217" s="9">
        <v>99</v>
      </c>
      <c r="O217" s="34">
        <f t="shared" si="205"/>
        <v>977.23722095581138</v>
      </c>
      <c r="P217" s="33" t="str">
        <f t="shared" si="206"/>
        <v>58,3492597405907</v>
      </c>
      <c r="Q217" s="4" t="str">
        <f t="shared" si="207"/>
        <v>1+71,8787090886049i</v>
      </c>
      <c r="R217" s="4">
        <f t="shared" si="219"/>
        <v>71.885664914809624</v>
      </c>
      <c r="S217" s="4">
        <f t="shared" si="220"/>
        <v>1.5568848987438131</v>
      </c>
      <c r="T217" s="4" t="str">
        <f t="shared" si="208"/>
        <v>1+0,184204876450157i</v>
      </c>
      <c r="U217" s="4">
        <f t="shared" si="221"/>
        <v>1.0168241915434633</v>
      </c>
      <c r="V217" s="4">
        <f t="shared" si="222"/>
        <v>0.18216284602923666</v>
      </c>
      <c r="W217" t="str">
        <f t="shared" si="209"/>
        <v>1-0,0205311685210071i</v>
      </c>
      <c r="X217" s="4">
        <f t="shared" si="223"/>
        <v>1.0002107422342743</v>
      </c>
      <c r="Y217" s="4">
        <f t="shared" si="224"/>
        <v>-2.0528284423580533E-2</v>
      </c>
      <c r="Z217" t="str">
        <f t="shared" si="210"/>
        <v>0,999996180029656+0,0034717741511634i</v>
      </c>
      <c r="AA217" s="4">
        <f t="shared" si="225"/>
        <v>1.0000022066423957</v>
      </c>
      <c r="AB217" s="4">
        <f t="shared" si="226"/>
        <v>3.4717734645484167E-3</v>
      </c>
      <c r="AC217" s="47" t="str">
        <f t="shared" si="227"/>
        <v>0,141351347779612-0,813332021713947i</v>
      </c>
      <c r="AD217" s="20">
        <f t="shared" si="228"/>
        <v>-1.6654103438737526</v>
      </c>
      <c r="AE217" s="43">
        <f t="shared" si="229"/>
        <v>-80.140873649165727</v>
      </c>
      <c r="AF217" t="str">
        <f t="shared" si="211"/>
        <v>171,020291553806</v>
      </c>
      <c r="AG217" t="str">
        <f t="shared" si="212"/>
        <v>1+71,7510310418353i</v>
      </c>
      <c r="AH217">
        <f t="shared" si="230"/>
        <v>71.757999244449479</v>
      </c>
      <c r="AI217">
        <f t="shared" si="231"/>
        <v>1.5568601471246124</v>
      </c>
      <c r="AJ217" t="str">
        <f t="shared" si="213"/>
        <v>1+0,184204876450157i</v>
      </c>
      <c r="AK217">
        <f t="shared" si="232"/>
        <v>1.0168241915434633</v>
      </c>
      <c r="AL217">
        <f t="shared" si="233"/>
        <v>0.18216284602923666</v>
      </c>
      <c r="AM217" t="str">
        <f t="shared" si="214"/>
        <v>1-0,00699244288272349i</v>
      </c>
      <c r="AN217">
        <f t="shared" si="234"/>
        <v>1.0000244468299102</v>
      </c>
      <c r="AO217">
        <f t="shared" si="235"/>
        <v>-6.9923289226324547E-3</v>
      </c>
      <c r="AP217" s="41" t="str">
        <f t="shared" si="236"/>
        <v>0,455563721530906-2,38024466943604i</v>
      </c>
      <c r="AQ217">
        <f t="shared" si="237"/>
        <v>7.6886761669922654</v>
      </c>
      <c r="AR217" s="43">
        <f t="shared" si="238"/>
        <v>-79.164984397024099</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1,0322989145882+3,16096481180801i</v>
      </c>
      <c r="BG217" s="20">
        <f t="shared" si="249"/>
        <v>10.436506477526992</v>
      </c>
      <c r="BH217" s="43">
        <f t="shared" si="250"/>
        <v>71.914144565530663</v>
      </c>
      <c r="BI217" s="41" t="str">
        <f t="shared" si="203"/>
        <v>2,87198404008291+9,32975532917672i</v>
      </c>
      <c r="BJ217" s="20">
        <f t="shared" si="251"/>
        <v>19.790592988393012</v>
      </c>
      <c r="BK217" s="43">
        <f t="shared" si="204"/>
        <v>72.890033817672304</v>
      </c>
      <c r="BL217">
        <f t="shared" si="252"/>
        <v>10.436506477526992</v>
      </c>
      <c r="BM217" s="43">
        <f t="shared" si="253"/>
        <v>71.914144565530663</v>
      </c>
    </row>
    <row r="218" spans="14:65" x14ac:dyDescent="0.25">
      <c r="N218" s="9">
        <v>100</v>
      </c>
      <c r="O218" s="34">
        <f t="shared" si="205"/>
        <v>1000</v>
      </c>
      <c r="P218" s="33" t="str">
        <f t="shared" si="206"/>
        <v>58,3492597405907</v>
      </c>
      <c r="Q218" s="4" t="str">
        <f t="shared" si="207"/>
        <v>1+73,5529793045563i</v>
      </c>
      <c r="R218" s="4">
        <f t="shared" si="219"/>
        <v>73.559776811627742</v>
      </c>
      <c r="S218" s="4">
        <f t="shared" si="220"/>
        <v>1.5572015220370672</v>
      </c>
      <c r="T218" s="4" t="str">
        <f t="shared" si="208"/>
        <v>1+0,188495559215388i</v>
      </c>
      <c r="U218" s="4">
        <f t="shared" si="221"/>
        <v>1.0176102278593322</v>
      </c>
      <c r="V218" s="4">
        <f t="shared" si="222"/>
        <v>0.18630952407116516</v>
      </c>
      <c r="W218" t="str">
        <f t="shared" si="209"/>
        <v>1-0,0210094008708817i</v>
      </c>
      <c r="X218" s="4">
        <f t="shared" si="223"/>
        <v>1.000220673114165</v>
      </c>
      <c r="Y218" s="4">
        <f t="shared" si="224"/>
        <v>-2.1006310541633572E-2</v>
      </c>
      <c r="Z218" t="str">
        <f t="shared" si="210"/>
        <v>0,999996+0,00355264215966697i</v>
      </c>
      <c r="AA218" s="4">
        <f t="shared" si="225"/>
        <v>1.0000023106384879</v>
      </c>
      <c r="AB218" s="4">
        <f t="shared" si="226"/>
        <v>3.5526414239453411E-3</v>
      </c>
      <c r="AC218" s="47" t="str">
        <f t="shared" si="227"/>
        <v>0,140843821086926-0,794987553985363i</v>
      </c>
      <c r="AD218" s="20">
        <f t="shared" si="228"/>
        <v>-1.8585753162231651</v>
      </c>
      <c r="AE218" s="43">
        <f t="shared" si="229"/>
        <v>-79.95344994859542</v>
      </c>
      <c r="AF218" t="str">
        <f t="shared" si="211"/>
        <v>171,020291553806</v>
      </c>
      <c r="AG218" t="str">
        <f t="shared" si="212"/>
        <v>1+73,4223272540289i</v>
      </c>
      <c r="AH218">
        <f t="shared" si="230"/>
        <v>73.429136855867469</v>
      </c>
      <c r="AI218">
        <f t="shared" si="231"/>
        <v>1.5571773336224581</v>
      </c>
      <c r="AJ218" t="str">
        <f t="shared" si="213"/>
        <v>1+0,188495559215388i</v>
      </c>
      <c r="AK218">
        <f t="shared" si="232"/>
        <v>1.0176102278593322</v>
      </c>
      <c r="AL218">
        <f t="shared" si="233"/>
        <v>0.18630952407116516</v>
      </c>
      <c r="AM218" t="str">
        <f t="shared" si="214"/>
        <v>1-0,00715531780081438i</v>
      </c>
      <c r="AN218">
        <f t="shared" si="234"/>
        <v>1.0000255989587621</v>
      </c>
      <c r="AO218">
        <f t="shared" si="235"/>
        <v>-7.1551956905456298E-3</v>
      </c>
      <c r="AP218" s="41" t="str">
        <f t="shared" si="236"/>
        <v>0,454072862984412-2,32622538605739i</v>
      </c>
      <c r="AQ218">
        <f t="shared" si="237"/>
        <v>7.4954359997413009</v>
      </c>
      <c r="AR218" s="43">
        <f t="shared" si="238"/>
        <v>-78.954902272291491</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0,969150781193922+3,0892396032084i</v>
      </c>
      <c r="BG218" s="20">
        <f t="shared" si="249"/>
        <v>10.204712746283386</v>
      </c>
      <c r="BH218" s="43">
        <f t="shared" si="250"/>
        <v>72.58240789962467</v>
      </c>
      <c r="BI218" s="41" t="str">
        <f t="shared" si="203"/>
        <v>2,68658773209848+9,11705263845802i</v>
      </c>
      <c r="BJ218" s="20">
        <f t="shared" si="251"/>
        <v>19.558724062247862</v>
      </c>
      <c r="BK218" s="43">
        <f t="shared" si="204"/>
        <v>73.580955575928598</v>
      </c>
      <c r="BL218">
        <f t="shared" si="252"/>
        <v>10.204712746283386</v>
      </c>
      <c r="BM218" s="43">
        <f t="shared" si="253"/>
        <v>72.58240789962467</v>
      </c>
    </row>
    <row r="219" spans="14:65" x14ac:dyDescent="0.25">
      <c r="N219" s="9">
        <v>1</v>
      </c>
      <c r="O219" s="34">
        <f>10^(3+(N219/100))</f>
        <v>1023.2929922807547</v>
      </c>
      <c r="P219" s="33" t="str">
        <f t="shared" si="206"/>
        <v>58,3492597405907</v>
      </c>
      <c r="Q219" s="4" t="str">
        <f t="shared" si="207"/>
        <v>1+75,2662482837237i</v>
      </c>
      <c r="R219" s="4">
        <f t="shared" si="219"/>
        <v>75.272891074457476</v>
      </c>
      <c r="S219" s="4">
        <f t="shared" si="220"/>
        <v>1.5575109407383103</v>
      </c>
      <c r="T219" s="4" t="str">
        <f t="shared" si="208"/>
        <v>1+0,192886184821148i</v>
      </c>
      <c r="U219" s="4">
        <f t="shared" si="221"/>
        <v>1.0184326586941612</v>
      </c>
      <c r="V219" s="4">
        <f t="shared" si="222"/>
        <v>0.19054608955867008</v>
      </c>
      <c r="W219" t="str">
        <f t="shared" si="209"/>
        <v>1-0,0214987726831904i</v>
      </c>
      <c r="X219" s="4">
        <f t="shared" si="223"/>
        <v>1.0002310719163265</v>
      </c>
      <c r="Y219" s="4">
        <f t="shared" si="224"/>
        <v>-2.1495461377055956E-2</v>
      </c>
      <c r="Z219" t="str">
        <f t="shared" si="210"/>
        <v>0,999995811485808+0,00363539382606838i</v>
      </c>
      <c r="AA219" s="4">
        <f t="shared" si="225"/>
        <v>1.0000024195357879</v>
      </c>
      <c r="AB219" s="4">
        <f t="shared" si="226"/>
        <v>3.6353930377279794E-3</v>
      </c>
      <c r="AC219" s="47" t="str">
        <f t="shared" si="227"/>
        <v>0,140359077634948-0,77706397856295i</v>
      </c>
      <c r="AD219" s="20">
        <f t="shared" si="228"/>
        <v>-2.0514327503368652</v>
      </c>
      <c r="AE219" s="43">
        <f t="shared" si="229"/>
        <v>-79.761208608846829</v>
      </c>
      <c r="AF219" t="str">
        <f t="shared" si="211"/>
        <v>171,020291553806</v>
      </c>
      <c r="AG219" t="str">
        <f t="shared" si="212"/>
        <v>1+75,132552955992i</v>
      </c>
      <c r="AH219">
        <f t="shared" si="230"/>
        <v>75.13920756625626</v>
      </c>
      <c r="AI219">
        <f t="shared" si="231"/>
        <v>1.5574873027222746</v>
      </c>
      <c r="AJ219" t="str">
        <f t="shared" si="213"/>
        <v>1+0,192886184821148i</v>
      </c>
      <c r="AK219">
        <f t="shared" si="232"/>
        <v>1.0184326586941612</v>
      </c>
      <c r="AL219">
        <f t="shared" si="233"/>
        <v>0.19054608955867008</v>
      </c>
      <c r="AM219" t="str">
        <f t="shared" si="214"/>
        <v>1-0,00732198656311509i</v>
      </c>
      <c r="AN219">
        <f t="shared" si="234"/>
        <v>1.0000268053843508</v>
      </c>
      <c r="AO219">
        <f t="shared" si="235"/>
        <v>-7.3218557197941778E-3</v>
      </c>
      <c r="AP219" s="41" t="str">
        <f t="shared" si="236"/>
        <v>0,452649079796248-2,27343767023554i</v>
      </c>
      <c r="AQ219">
        <f t="shared" si="237"/>
        <v>7.3024998163006503</v>
      </c>
      <c r="AR219" s="43">
        <f t="shared" si="238"/>
        <v>-78.739473787715056</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0,908846934852181+3,01922958276304i</v>
      </c>
      <c r="BG219" s="20">
        <f t="shared" si="249"/>
        <v>9.9746283903038773</v>
      </c>
      <c r="BH219" s="43">
        <f t="shared" si="250"/>
        <v>73.24718163791853</v>
      </c>
      <c r="BI219" s="41" t="str">
        <f t="shared" si="203"/>
        <v>2,50953865995697+8,90941113816906i</v>
      </c>
      <c r="BJ219" s="20">
        <f t="shared" si="251"/>
        <v>19.328560956941406</v>
      </c>
      <c r="BK219" s="43">
        <f t="shared" si="204"/>
        <v>74.268916459050303</v>
      </c>
      <c r="BL219">
        <f t="shared" si="252"/>
        <v>9.9746283903038773</v>
      </c>
      <c r="BM219" s="43">
        <f t="shared" si="253"/>
        <v>73.24718163791853</v>
      </c>
    </row>
    <row r="220" spans="14:65" x14ac:dyDescent="0.25">
      <c r="N220" s="9">
        <v>2</v>
      </c>
      <c r="O220" s="34">
        <f t="shared" ref="O220:O283" si="254">10^(3+(N220/100))</f>
        <v>1047.1285480509</v>
      </c>
      <c r="P220" s="33" t="str">
        <f t="shared" si="206"/>
        <v>58,3492597405907</v>
      </c>
      <c r="Q220" s="4" t="str">
        <f t="shared" si="207"/>
        <v>1+77,0194244239979i</v>
      </c>
      <c r="R220" s="4">
        <f t="shared" si="219"/>
        <v>77.025916019245912</v>
      </c>
      <c r="S220" s="4">
        <f t="shared" si="220"/>
        <v>1.5578133186683081</v>
      </c>
      <c r="T220" s="4" t="str">
        <f t="shared" si="208"/>
        <v>1+0,197379081235251i</v>
      </c>
      <c r="U220" s="4">
        <f t="shared" si="221"/>
        <v>1.0192931382626256</v>
      </c>
      <c r="V220" s="4">
        <f t="shared" si="222"/>
        <v>0.19487418016047944</v>
      </c>
      <c r="W220" t="str">
        <f t="shared" si="209"/>
        <v>1-0,0219995434293457i</v>
      </c>
      <c r="X220" s="4">
        <f t="shared" si="223"/>
        <v>1.0002419606830637</v>
      </c>
      <c r="Y220" s="4">
        <f t="shared" si="224"/>
        <v>-2.1995995347251277E-2</v>
      </c>
      <c r="Z220" t="str">
        <f t="shared" si="210"/>
        <v>0,999995614087215+0,00372007302639649i</v>
      </c>
      <c r="AA220" s="4">
        <f t="shared" si="225"/>
        <v>1.0000025335652845</v>
      </c>
      <c r="AB220" s="4">
        <f t="shared" si="226"/>
        <v>3.7200721816740053E-3</v>
      </c>
      <c r="AC220" s="47" t="str">
        <f t="shared" si="227"/>
        <v>0,139896090331576-0,759551833521722i</v>
      </c>
      <c r="AD220" s="20">
        <f t="shared" si="228"/>
        <v>-2.2439690273839301</v>
      </c>
      <c r="AE220" s="43">
        <f t="shared" si="229"/>
        <v>-79.564082504775797</v>
      </c>
      <c r="AF220" t="str">
        <f t="shared" si="211"/>
        <v>171,020291553806</v>
      </c>
      <c r="AG220" t="str">
        <f t="shared" si="212"/>
        <v>1+76,8826149320292i</v>
      </c>
      <c r="AH220">
        <f t="shared" si="230"/>
        <v>76.88911807783127</v>
      </c>
      <c r="AI220">
        <f t="shared" si="231"/>
        <v>1.557790218535388</v>
      </c>
      <c r="AJ220" t="str">
        <f t="shared" si="213"/>
        <v>1+0,197379081235251i</v>
      </c>
      <c r="AK220">
        <f t="shared" si="232"/>
        <v>1.0192931382626256</v>
      </c>
      <c r="AL220">
        <f t="shared" si="233"/>
        <v>0.19487418016047944</v>
      </c>
      <c r="AM220" t="str">
        <f t="shared" si="214"/>
        <v>1-0,00749253753960951i</v>
      </c>
      <c r="AN220">
        <f t="shared" si="234"/>
        <v>1.0000280686654663</v>
      </c>
      <c r="AO220">
        <f t="shared" si="235"/>
        <v>-7.4923973386777235E-3</v>
      </c>
      <c r="AP220" s="41" t="str">
        <f t="shared" si="236"/>
        <v>0,451289355218165-2,22185365518884i</v>
      </c>
      <c r="AQ220">
        <f t="shared" si="237"/>
        <v>7.1098810687192895</v>
      </c>
      <c r="AR220" s="43">
        <f t="shared" si="238"/>
        <v>-78.518619575513753</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0,851259601394813+2,9508924635677i</v>
      </c>
      <c r="BG220" s="20">
        <f t="shared" si="249"/>
        <v>9.7462263507246032</v>
      </c>
      <c r="BH220" s="43">
        <f t="shared" si="250"/>
        <v>73.908455517438256</v>
      </c>
      <c r="BI220" s="41" t="str">
        <f t="shared" si="203"/>
        <v>2,34046168690848+8,70670554852313i</v>
      </c>
      <c r="BJ220" s="20">
        <f t="shared" si="251"/>
        <v>19.100076446827828</v>
      </c>
      <c r="BK220" s="43">
        <f t="shared" si="204"/>
        <v>74.953918446700285</v>
      </c>
      <c r="BL220">
        <f t="shared" si="252"/>
        <v>9.7462263507246032</v>
      </c>
      <c r="BM220" s="43">
        <f t="shared" si="253"/>
        <v>73.908455517438256</v>
      </c>
    </row>
    <row r="221" spans="14:65" x14ac:dyDescent="0.25">
      <c r="N221" s="9">
        <v>3</v>
      </c>
      <c r="O221" s="34">
        <f t="shared" si="254"/>
        <v>1071.5193052376069</v>
      </c>
      <c r="P221" s="33" t="str">
        <f t="shared" si="206"/>
        <v>58,3492597405907</v>
      </c>
      <c r="Q221" s="4" t="str">
        <f t="shared" si="207"/>
        <v>1+78,8134372825742i</v>
      </c>
      <c r="R221" s="4">
        <f t="shared" si="219"/>
        <v>78.819781123105486</v>
      </c>
      <c r="S221" s="4">
        <f t="shared" si="220"/>
        <v>1.558108815930537</v>
      </c>
      <c r="T221" s="4" t="str">
        <f t="shared" si="208"/>
        <v>1+0,201976630650847i</v>
      </c>
      <c r="U221" s="4">
        <f t="shared" si="221"/>
        <v>1.0201933931020475</v>
      </c>
      <c r="V221" s="4">
        <f t="shared" si="222"/>
        <v>0.1992954417726002</v>
      </c>
      <c r="W221" t="str">
        <f t="shared" si="209"/>
        <v>1-0,0225119786246256i</v>
      </c>
      <c r="X221" s="4">
        <f t="shared" si="223"/>
        <v>1.0002533624945209</v>
      </c>
      <c r="Y221" s="4">
        <f t="shared" si="224"/>
        <v>-2.2508176838173452E-2</v>
      </c>
      <c r="Z221" t="str">
        <f t="shared" si="210"/>
        <v>0,999995407385514+0,00380672465868418i</v>
      </c>
      <c r="AA221" s="4">
        <f t="shared" si="225"/>
        <v>1.0000026529688544</v>
      </c>
      <c r="AB221" s="4">
        <f t="shared" si="226"/>
        <v>3.8067237535471359E-3</v>
      </c>
      <c r="AC221" s="47" t="str">
        <f t="shared" si="227"/>
        <v>0,139453878134466-0,742441872320143i</v>
      </c>
      <c r="AD221" s="20">
        <f t="shared" si="228"/>
        <v>-2.4361699876992717</v>
      </c>
      <c r="AE221" s="43">
        <f t="shared" si="229"/>
        <v>-79.362004227392489</v>
      </c>
      <c r="AF221" t="str">
        <f t="shared" si="211"/>
        <v>171,020291553806</v>
      </c>
      <c r="AG221" t="str">
        <f t="shared" si="212"/>
        <v>1+78,6734410881652i</v>
      </c>
      <c r="AH221">
        <f t="shared" si="230"/>
        <v>78.679796216392177</v>
      </c>
      <c r="AI221">
        <f t="shared" si="231"/>
        <v>1.5580862414492846</v>
      </c>
      <c r="AJ221" t="str">
        <f t="shared" si="213"/>
        <v>1+0,201976630650847i</v>
      </c>
      <c r="AK221">
        <f t="shared" si="232"/>
        <v>1.0201933931020475</v>
      </c>
      <c r="AL221">
        <f t="shared" si="233"/>
        <v>0.1992954417726002</v>
      </c>
      <c r="AM221" t="str">
        <f t="shared" si="214"/>
        <v>1-0,0076670611586829i</v>
      </c>
      <c r="AN221">
        <f t="shared" si="234"/>
        <v>1.000029391481476</v>
      </c>
      <c r="AO221">
        <f t="shared" si="235"/>
        <v>-7.6669109309163421E-3</v>
      </c>
      <c r="AP221" s="41" t="str">
        <f t="shared" si="236"/>
        <v>0,449990808089716-2,17144610421774i</v>
      </c>
      <c r="AQ221">
        <f t="shared" si="237"/>
        <v>6.9175937420115865</v>
      </c>
      <c r="AR221" s="43">
        <f t="shared" si="238"/>
        <v>-78.292259700924333</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0,796266756492015+2,88418718940384i</v>
      </c>
      <c r="BG221" s="20">
        <f t="shared" si="249"/>
        <v>9.5194804032164484</v>
      </c>
      <c r="BH221" s="43">
        <f t="shared" si="250"/>
        <v>74.566229232195099</v>
      </c>
      <c r="BI221" s="41" t="str">
        <f t="shared" si="203"/>
        <v>2,17899855005223+8,50881421797867i</v>
      </c>
      <c r="BJ221" s="20">
        <f t="shared" si="251"/>
        <v>18.873244132927308</v>
      </c>
      <c r="BK221" s="43">
        <f t="shared" si="204"/>
        <v>75.635973758663212</v>
      </c>
      <c r="BL221">
        <f t="shared" si="252"/>
        <v>9.5194804032164484</v>
      </c>
      <c r="BM221" s="43">
        <f t="shared" si="253"/>
        <v>74.566229232195099</v>
      </c>
    </row>
    <row r="222" spans="14:65" x14ac:dyDescent="0.25">
      <c r="N222" s="9">
        <v>4</v>
      </c>
      <c r="O222" s="34">
        <f t="shared" si="254"/>
        <v>1096.4781961431863</v>
      </c>
      <c r="P222" s="33" t="str">
        <f t="shared" si="206"/>
        <v>58,3492597405907</v>
      </c>
      <c r="Q222" s="4" t="str">
        <f t="shared" si="207"/>
        <v>1+80,6492380688169i</v>
      </c>
      <c r="R222" s="4">
        <f t="shared" si="219"/>
        <v>80.655437517136477</v>
      </c>
      <c r="S222" s="4">
        <f t="shared" si="220"/>
        <v>1.5583975889950192</v>
      </c>
      <c r="T222" s="4" t="str">
        <f t="shared" si="208"/>
        <v>1+0,206681270749489i</v>
      </c>
      <c r="U222" s="4">
        <f t="shared" si="221"/>
        <v>1.0211352249720032</v>
      </c>
      <c r="V222" s="4">
        <f t="shared" si="222"/>
        <v>0.20381152687807094</v>
      </c>
      <c r="W222" t="str">
        <f t="shared" si="209"/>
        <v>1-0,0230363499689535i</v>
      </c>
      <c r="X222" s="4">
        <f t="shared" si="223"/>
        <v>1.0002653015174985</v>
      </c>
      <c r="Y222" s="4">
        <f t="shared" si="224"/>
        <v>-2.3032276339728288E-2</v>
      </c>
      <c r="Z222" t="str">
        <f t="shared" si="210"/>
        <v>0,999995190942262+0,00389539466677387i</v>
      </c>
      <c r="AA222" s="4">
        <f t="shared" si="225"/>
        <v>1.0000027779997718</v>
      </c>
      <c r="AB222" s="4">
        <f t="shared" si="226"/>
        <v>3.8953936969013856E-3</v>
      </c>
      <c r="AC222" s="47" t="str">
        <f t="shared" si="227"/>
        <v>0,139031503978707-0,725725059081596i</v>
      </c>
      <c r="AD222" s="20">
        <f t="shared" si="228"/>
        <v>-2.6280209132558605</v>
      </c>
      <c r="AE222" s="43">
        <f t="shared" si="229"/>
        <v>-79.154906191766841</v>
      </c>
      <c r="AF222" t="str">
        <f t="shared" si="211"/>
        <v>171,020291553806</v>
      </c>
      <c r="AG222" t="str">
        <f t="shared" si="212"/>
        <v>1+80,5059809441322i</v>
      </c>
      <c r="AH222">
        <f t="shared" si="230"/>
        <v>80.512191423268177</v>
      </c>
      <c r="AI222">
        <f t="shared" si="231"/>
        <v>1.5583755282115899</v>
      </c>
      <c r="AJ222" t="str">
        <f t="shared" si="213"/>
        <v>1+0,206681270749489i</v>
      </c>
      <c r="AK222">
        <f t="shared" si="232"/>
        <v>1.0211352249720032</v>
      </c>
      <c r="AL222">
        <f t="shared" si="233"/>
        <v>0.20381152687807094</v>
      </c>
      <c r="AM222" t="str">
        <f t="shared" si="214"/>
        <v>1-0,00784564995506817i</v>
      </c>
      <c r="AN222">
        <f t="shared" si="234"/>
        <v>1.0000307766380079</v>
      </c>
      <c r="AO222">
        <f t="shared" si="235"/>
        <v>-7.8454889833836812E-3</v>
      </c>
      <c r="AP222" s="41" t="str">
        <f t="shared" si="236"/>
        <v>0,44875068675234-2,12218839680622i</v>
      </c>
      <c r="AQ222">
        <f t="shared" si="237"/>
        <v>6.7256523713177501</v>
      </c>
      <c r="AR222" s="43">
        <f t="shared" si="238"/>
        <v>-78.060313763728118</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0,743751867892143+2,81907388998253i</v>
      </c>
      <c r="BG222" s="20">
        <f t="shared" si="249"/>
        <v>9.2943652389873108</v>
      </c>
      <c r="BH222" s="43">
        <f t="shared" si="250"/>
        <v>75.220511963610093</v>
      </c>
      <c r="BI222" s="41" t="str">
        <f t="shared" si="203"/>
        <v>2,02480710356852+8,31561899118024i</v>
      </c>
      <c r="BJ222" s="20">
        <f t="shared" si="251"/>
        <v>18.64803852356091</v>
      </c>
      <c r="BK222" s="43">
        <f t="shared" si="204"/>
        <v>76.315104391648774</v>
      </c>
      <c r="BL222">
        <f t="shared" si="252"/>
        <v>9.2943652389873108</v>
      </c>
      <c r="BM222" s="43">
        <f t="shared" si="253"/>
        <v>75.220511963610093</v>
      </c>
    </row>
    <row r="223" spans="14:65" x14ac:dyDescent="0.25">
      <c r="N223" s="9">
        <v>5</v>
      </c>
      <c r="O223" s="34">
        <f t="shared" si="254"/>
        <v>1122.0184543019636</v>
      </c>
      <c r="P223" s="33" t="str">
        <f t="shared" si="206"/>
        <v>58,3492597405907</v>
      </c>
      <c r="Q223" s="4" t="str">
        <f t="shared" si="207"/>
        <v>1+82,5278001486025i</v>
      </c>
      <c r="R223" s="4">
        <f t="shared" si="219"/>
        <v>82.53385849072896</v>
      </c>
      <c r="S223" s="4">
        <f t="shared" si="220"/>
        <v>1.5586797907802994</v>
      </c>
      <c r="T223" s="4" t="str">
        <f t="shared" si="208"/>
        <v>1+0,211495495993634i</v>
      </c>
      <c r="U223" s="4">
        <f t="shared" si="221"/>
        <v>1.0221205138463827</v>
      </c>
      <c r="V223" s="4">
        <f t="shared" si="222"/>
        <v>0.20842409277154059</v>
      </c>
      <c r="W223" t="str">
        <f t="shared" si="209"/>
        <v>1-0,023572935490957i</v>
      </c>
      <c r="X223" s="4">
        <f t="shared" si="223"/>
        <v>1.0002778030565613</v>
      </c>
      <c r="Y223" s="4">
        <f t="shared" si="224"/>
        <v>-2.3568570584070279E-2</v>
      </c>
      <c r="Z223" t="str">
        <f t="shared" si="210"/>
        <v>0,999994964298353+0,00398613006467753i</v>
      </c>
      <c r="AA223" s="4">
        <f t="shared" si="225"/>
        <v>1.0000029089232476</v>
      </c>
      <c r="AB223" s="4">
        <f t="shared" si="226"/>
        <v>3.9861290254396935E-3</v>
      </c>
      <c r="AC223" s="47" t="str">
        <f t="shared" si="227"/>
        <v>0,138628072797055-0,709392563975296i</v>
      </c>
      <c r="AD223" s="20">
        <f t="shared" si="228"/>
        <v>-2.8195065100153318</v>
      </c>
      <c r="AE223" s="43">
        <f t="shared" si="229"/>
        <v>-78.942720752768594</v>
      </c>
      <c r="AF223" t="str">
        <f t="shared" si="211"/>
        <v>171,020291553806</v>
      </c>
      <c r="AG223" t="str">
        <f t="shared" si="212"/>
        <v>1+82,3812061368184i</v>
      </c>
      <c r="AH223">
        <f t="shared" si="230"/>
        <v>82.387275258725282</v>
      </c>
      <c r="AI223">
        <f t="shared" si="231"/>
        <v>1.5586582320121871</v>
      </c>
      <c r="AJ223" t="str">
        <f t="shared" si="213"/>
        <v>1+0,211495495993634i</v>
      </c>
      <c r="AK223">
        <f t="shared" si="232"/>
        <v>1.0221205138463827</v>
      </c>
      <c r="AL223">
        <f t="shared" si="233"/>
        <v>0.20842409277154059</v>
      </c>
      <c r="AM223" t="str">
        <f t="shared" si="214"/>
        <v>1-0,00802839861890907i</v>
      </c>
      <c r="AN223">
        <f t="shared" si="234"/>
        <v>1.0000322270728998</v>
      </c>
      <c r="AO223">
        <f t="shared" si="235"/>
        <v>-8.0282261349417499E-3</v>
      </c>
      <c r="AP223" s="41" t="str">
        <f t="shared" si="236"/>
        <v>0,447566363235933-2,07405451501343i</v>
      </c>
      <c r="AQ223">
        <f t="shared" si="237"/>
        <v>6.5340720591670447</v>
      </c>
      <c r="AR223" s="43">
        <f t="shared" si="238"/>
        <v>-77.822701007477349</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0,693603649216212+2,75551383834473i</v>
      </c>
      <c r="BG223" s="20">
        <f t="shared" si="249"/>
        <v>9.0708565409121427</v>
      </c>
      <c r="BH223" s="43">
        <f t="shared" si="250"/>
        <v>75.871321889426355</v>
      </c>
      <c r="BI223" s="41" t="str">
        <f t="shared" si="203"/>
        <v>1,87756059585804+8,12700508324616i</v>
      </c>
      <c r="BJ223" s="20">
        <f t="shared" si="251"/>
        <v>18.424435110094521</v>
      </c>
      <c r="BK223" s="43">
        <f t="shared" si="204"/>
        <v>76.991341634717642</v>
      </c>
      <c r="BL223">
        <f t="shared" si="252"/>
        <v>9.0708565409121427</v>
      </c>
      <c r="BM223" s="43">
        <f t="shared" si="253"/>
        <v>75.871321889426355</v>
      </c>
    </row>
    <row r="224" spans="14:65" x14ac:dyDescent="0.25">
      <c r="N224" s="9">
        <v>6</v>
      </c>
      <c r="O224" s="34">
        <f t="shared" si="254"/>
        <v>1148.1536214968839</v>
      </c>
      <c r="P224" s="33" t="str">
        <f t="shared" si="206"/>
        <v>58,3492597405907</v>
      </c>
      <c r="Q224" s="4" t="str">
        <f t="shared" si="207"/>
        <v>1+84,4501195604116i</v>
      </c>
      <c r="R224" s="4">
        <f t="shared" si="219"/>
        <v>84.456040007614689</v>
      </c>
      <c r="S224" s="4">
        <f t="shared" si="220"/>
        <v>1.5589555707336042</v>
      </c>
      <c r="T224" s="4" t="str">
        <f t="shared" si="208"/>
        <v>1+0,216421858949228i</v>
      </c>
      <c r="U224" s="4">
        <f t="shared" si="221"/>
        <v>1.0231512209986555</v>
      </c>
      <c r="V224" s="4">
        <f t="shared" si="222"/>
        <v>0.21313479964213777</v>
      </c>
      <c r="W224" t="str">
        <f t="shared" si="209"/>
        <v>1-0,0241220196953826i</v>
      </c>
      <c r="X224" s="4">
        <f t="shared" si="223"/>
        <v>1.0002908936075467</v>
      </c>
      <c r="Y224" s="4">
        <f t="shared" si="224"/>
        <v>-2.4117342686844307E-2</v>
      </c>
      <c r="Z224" t="str">
        <f t="shared" si="210"/>
        <v>0,999994726973046+0,00407897896150414i</v>
      </c>
      <c r="AA224" s="4">
        <f t="shared" si="225"/>
        <v>1.0000030460169935</v>
      </c>
      <c r="AB224" s="4">
        <f t="shared" si="226"/>
        <v>4.0789778479398972E-3</v>
      </c>
      <c r="AC224" s="47" t="str">
        <f t="shared" si="227"/>
        <v>0,138242729628532-0,693435758694963i</v>
      </c>
      <c r="AD224" s="20">
        <f t="shared" si="228"/>
        <v>-3.010610890203453</v>
      </c>
      <c r="AE224" s="43">
        <f t="shared" si="229"/>
        <v>-78.725380329024262</v>
      </c>
      <c r="AF224" t="str">
        <f t="shared" si="211"/>
        <v>171,020291553806</v>
      </c>
      <c r="AG224" t="str">
        <f t="shared" si="212"/>
        <v>1+84,3001109354425i</v>
      </c>
      <c r="AH224">
        <f t="shared" si="230"/>
        <v>84.306041917100544</v>
      </c>
      <c r="AI224">
        <f t="shared" si="231"/>
        <v>1.5589345025635171</v>
      </c>
      <c r="AJ224" t="str">
        <f t="shared" si="213"/>
        <v>1+0,216421858949228i</v>
      </c>
      <c r="AK224">
        <f t="shared" si="232"/>
        <v>1.0231512209986555</v>
      </c>
      <c r="AL224">
        <f t="shared" si="233"/>
        <v>0.21313479964213777</v>
      </c>
      <c r="AM224" t="str">
        <f t="shared" si="214"/>
        <v>1-0,00821540404596614i</v>
      </c>
      <c r="AN224">
        <f t="shared" si="234"/>
        <v>1.0000337458624275</v>
      </c>
      <c r="AO224">
        <f t="shared" si="235"/>
        <v>-8.2152192264021463E-3</v>
      </c>
      <c r="AP224" s="41" t="str">
        <f t="shared" si="236"/>
        <v>0,446435327705706-2,02701903015141i</v>
      </c>
      <c r="AQ224">
        <f t="shared" si="237"/>
        <v>6.3428684927997123</v>
      </c>
      <c r="AR224" s="43">
        <f t="shared" si="238"/>
        <v>-77.57934043680261</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0,645715824792971+2,6934694102923i</v>
      </c>
      <c r="BG224" s="20">
        <f t="shared" si="249"/>
        <v>8.8489310547839555</v>
      </c>
      <c r="BH224" s="43">
        <f t="shared" si="250"/>
        <v>76.518685673448161</v>
      </c>
      <c r="BI224" s="41" t="str">
        <f t="shared" si="203"/>
        <v>1,73694697908025+7,94286096003622i</v>
      </c>
      <c r="BJ224" s="20">
        <f t="shared" si="251"/>
        <v>18.20241043778713</v>
      </c>
      <c r="BK224" s="43">
        <f t="shared" si="204"/>
        <v>77.664725565669812</v>
      </c>
      <c r="BL224">
        <f t="shared" si="252"/>
        <v>8.8489310547839555</v>
      </c>
      <c r="BM224" s="43">
        <f t="shared" si="253"/>
        <v>76.518685673448161</v>
      </c>
    </row>
    <row r="225" spans="14:65" x14ac:dyDescent="0.25">
      <c r="N225" s="9">
        <v>7</v>
      </c>
      <c r="O225" s="34">
        <f t="shared" si="254"/>
        <v>1174.8975549395295</v>
      </c>
      <c r="P225" s="33" t="str">
        <f t="shared" si="206"/>
        <v>58,3492597405907</v>
      </c>
      <c r="Q225" s="4" t="str">
        <f t="shared" si="207"/>
        <v>1+86,4172155434409i</v>
      </c>
      <c r="R225" s="4">
        <f t="shared" si="219"/>
        <v>86.423001233939587</v>
      </c>
      <c r="S225" s="4">
        <f t="shared" si="220"/>
        <v>1.5592250749092249</v>
      </c>
      <c r="T225" s="4" t="str">
        <f t="shared" si="208"/>
        <v>1+0,221462971639118i</v>
      </c>
      <c r="U225" s="4">
        <f t="shared" si="221"/>
        <v>1.0242293921808869</v>
      </c>
      <c r="V225" s="4">
        <f t="shared" si="222"/>
        <v>0.2179453085081258</v>
      </c>
      <c r="W225" t="str">
        <f t="shared" si="209"/>
        <v>1-0,0246838937139433i</v>
      </c>
      <c r="X225" s="4">
        <f t="shared" si="223"/>
        <v>1.0003046009135823</v>
      </c>
      <c r="Y225" s="4">
        <f t="shared" si="224"/>
        <v>-2.4678882291420033E-2</v>
      </c>
      <c r="Z225" t="str">
        <f t="shared" si="210"/>
        <v>0,999994478462942+0,00417399058696781i</v>
      </c>
      <c r="AA225" s="4">
        <f t="shared" si="225"/>
        <v>1.0000031895718089</v>
      </c>
      <c r="AB225" s="4">
        <f t="shared" si="226"/>
        <v>4.1739893937612861E-3</v>
      </c>
      <c r="AC225" s="47" t="str">
        <f t="shared" si="227"/>
        <v>0,137874657811482-0,677846212033684i</v>
      </c>
      <c r="AD225" s="20">
        <f t="shared" si="228"/>
        <v>-3.2013175545608563</v>
      </c>
      <c r="AE225" s="43">
        <f t="shared" si="229"/>
        <v>-78.502817535469319</v>
      </c>
      <c r="AF225" t="str">
        <f t="shared" si="211"/>
        <v>171,020291553806</v>
      </c>
      <c r="AG225" t="str">
        <f t="shared" si="212"/>
        <v>1+86,2637127687284i</v>
      </c>
      <c r="AH225">
        <f t="shared" si="230"/>
        <v>86.269508753937359</v>
      </c>
      <c r="AI225">
        <f t="shared" si="231"/>
        <v>1.5592044861790941</v>
      </c>
      <c r="AJ225" t="str">
        <f t="shared" si="213"/>
        <v>1+0,221462971639118i</v>
      </c>
      <c r="AK225">
        <f t="shared" si="232"/>
        <v>1.0242293921808869</v>
      </c>
      <c r="AL225">
        <f t="shared" si="233"/>
        <v>0.2179453085081258</v>
      </c>
      <c r="AM225" t="str">
        <f t="shared" si="214"/>
        <v>1-0,00840676538899209i</v>
      </c>
      <c r="AN225">
        <f t="shared" si="234"/>
        <v>1.0000353362278283</v>
      </c>
      <c r="AO225">
        <f t="shared" si="235"/>
        <v>-8.4065673516392197E-3</v>
      </c>
      <c r="AP225" s="41" t="str">
        <f t="shared" si="236"/>
        <v>0,445355183157788-1,98105708974349i</v>
      </c>
      <c r="AQ225">
        <f t="shared" si="237"/>
        <v>6.1520579614934316</v>
      </c>
      <c r="AR225" s="43">
        <f t="shared" si="238"/>
        <v>-77.330150943175312</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0,599986905043475+2,63290404573403i</v>
      </c>
      <c r="BG225" s="20">
        <f t="shared" si="249"/>
        <v>8.6285666557099834</v>
      </c>
      <c r="BH225" s="43">
        <f t="shared" si="250"/>
        <v>77.162637938305963</v>
      </c>
      <c r="BI225" s="41" t="str">
        <f t="shared" si="203"/>
        <v>1,60266824964788+7,76307822405682i</v>
      </c>
      <c r="BJ225" s="20">
        <f t="shared" si="251"/>
        <v>17.98194217176426</v>
      </c>
      <c r="BK225" s="43">
        <f t="shared" si="204"/>
        <v>78.335304530599984</v>
      </c>
      <c r="BL225">
        <f t="shared" si="252"/>
        <v>8.6285666557099834</v>
      </c>
      <c r="BM225" s="43">
        <f t="shared" si="253"/>
        <v>77.162637938305963</v>
      </c>
    </row>
    <row r="226" spans="14:65" x14ac:dyDescent="0.25">
      <c r="N226" s="9">
        <v>8</v>
      </c>
      <c r="O226" s="34">
        <f t="shared" si="254"/>
        <v>1202.2644346174138</v>
      </c>
      <c r="P226" s="33" t="str">
        <f t="shared" si="206"/>
        <v>58,3492597405907</v>
      </c>
      <c r="Q226" s="4" t="str">
        <f t="shared" si="207"/>
        <v>1+88,4301310780187i</v>
      </c>
      <c r="R226" s="4">
        <f t="shared" si="219"/>
        <v>88.435785078640933</v>
      </c>
      <c r="S226" s="4">
        <f t="shared" si="220"/>
        <v>1.5594884460451544</v>
      </c>
      <c r="T226" s="4" t="str">
        <f t="shared" si="208"/>
        <v>1+0,226621506927982i</v>
      </c>
      <c r="U226" s="4">
        <f t="shared" si="221"/>
        <v>1.0253571608967822</v>
      </c>
      <c r="V226" s="4">
        <f t="shared" si="222"/>
        <v>0.22285727899676594</v>
      </c>
      <c r="W226" t="str">
        <f t="shared" si="209"/>
        <v>1-0,0252588554596812i</v>
      </c>
      <c r="X226" s="4">
        <f t="shared" si="223"/>
        <v>1.0003189540237318</v>
      </c>
      <c r="Y226" s="4">
        <f t="shared" si="224"/>
        <v>-2.5253485716169692E-2</v>
      </c>
      <c r="Z226" t="str">
        <f t="shared" si="210"/>
        <v>0,999994218240917+0,00427121531749i</v>
      </c>
      <c r="AA226" s="4">
        <f t="shared" si="225"/>
        <v>1.0000033398921981</v>
      </c>
      <c r="AB226" s="4">
        <f t="shared" si="226"/>
        <v>4.271214038945122E-3</v>
      </c>
      <c r="AC226" s="47" t="str">
        <f t="shared" si="227"/>
        <v>0,137523077257283-0,662615685553255i</v>
      </c>
      <c r="AD226" s="20">
        <f t="shared" si="228"/>
        <v>-3.3916093746268361</v>
      </c>
      <c r="AE226" s="43">
        <f t="shared" si="229"/>
        <v>-78.2749653248774</v>
      </c>
      <c r="AF226" t="str">
        <f t="shared" si="211"/>
        <v>171,020291553806</v>
      </c>
      <c r="AG226" t="str">
        <f t="shared" si="212"/>
        <v>1+88,2730527643597i</v>
      </c>
      <c r="AH226">
        <f t="shared" si="230"/>
        <v>88.278716825401546</v>
      </c>
      <c r="AI226">
        <f t="shared" si="231"/>
        <v>1.5594683258502793</v>
      </c>
      <c r="AJ226" t="str">
        <f t="shared" si="213"/>
        <v>1+0,226621506927982i</v>
      </c>
      <c r="AK226">
        <f t="shared" si="232"/>
        <v>1.0253571608967822</v>
      </c>
      <c r="AL226">
        <f t="shared" si="233"/>
        <v>0.22285727899676594</v>
      </c>
      <c r="AM226" t="str">
        <f t="shared" si="214"/>
        <v>1-0,00860258411030401i</v>
      </c>
      <c r="AN226">
        <f t="shared" si="234"/>
        <v>1.0000370015421305</v>
      </c>
      <c r="AO226">
        <f t="shared" si="235"/>
        <v>-8.6023719098812981E-3</v>
      </c>
      <c r="AP226" s="41" t="str">
        <f t="shared" si="236"/>
        <v>0,444323640352458-1,93614440475895i</v>
      </c>
      <c r="AQ226">
        <f t="shared" si="237"/>
        <v>5.9616573738379905</v>
      </c>
      <c r="AR226" s="43">
        <f t="shared" si="238"/>
        <v>-77.075051439507163</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0,556319971945393+2,5737822118364i</v>
      </c>
      <c r="BG226" s="20">
        <f t="shared" si="249"/>
        <v>8.409742409692516</v>
      </c>
      <c r="BH226" s="43">
        <f t="shared" si="250"/>
        <v>77.803220723291503</v>
      </c>
      <c r="BI226" s="41" t="str">
        <f t="shared" si="203"/>
        <v>1,47443981829954+7,58755150568107i</v>
      </c>
      <c r="BJ226" s="20">
        <f t="shared" si="251"/>
        <v>17.763009158157345</v>
      </c>
      <c r="BK226" s="43">
        <f t="shared" si="204"/>
        <v>79.003134608661782</v>
      </c>
      <c r="BL226">
        <f t="shared" si="252"/>
        <v>8.409742409692516</v>
      </c>
      <c r="BM226" s="43">
        <f t="shared" si="253"/>
        <v>77.803220723291503</v>
      </c>
    </row>
    <row r="227" spans="14:65" x14ac:dyDescent="0.25">
      <c r="N227" s="9">
        <v>9</v>
      </c>
      <c r="O227" s="34">
        <f t="shared" si="254"/>
        <v>1230.2687708123824</v>
      </c>
      <c r="P227" s="33" t="str">
        <f t="shared" si="206"/>
        <v>58,3492597405907</v>
      </c>
      <c r="Q227" s="4" t="str">
        <f t="shared" si="207"/>
        <v>1+90,489933438605i</v>
      </c>
      <c r="R227" s="4">
        <f t="shared" si="219"/>
        <v>90.495458746409824</v>
      </c>
      <c r="S227" s="4">
        <f t="shared" si="220"/>
        <v>1.5597458236380226</v>
      </c>
      <c r="T227" s="4" t="str">
        <f t="shared" si="208"/>
        <v>1+0,231900199939508i</v>
      </c>
      <c r="U227" s="4">
        <f t="shared" si="221"/>
        <v>1.0265367517687731</v>
      </c>
      <c r="V227" s="4">
        <f t="shared" si="222"/>
        <v>0.22787236696286597</v>
      </c>
      <c r="W227" t="str">
        <f t="shared" si="209"/>
        <v>1-0,0258472097849242i</v>
      </c>
      <c r="X227" s="4">
        <f t="shared" si="223"/>
        <v>1.0003339833543925</v>
      </c>
      <c r="Y227" s="4">
        <f t="shared" si="224"/>
        <v>-2.5841456104834879E-2</v>
      </c>
      <c r="Z227" t="str">
        <f t="shared" si="210"/>
        <v>0,999993945755006+0,00437070470290973i</v>
      </c>
      <c r="AA227" s="4">
        <f t="shared" si="225"/>
        <v>1.0000034972970173</v>
      </c>
      <c r="AB227" s="4">
        <f t="shared" si="226"/>
        <v>4.3707033329230286E-3</v>
      </c>
      <c r="AC227" s="47" t="str">
        <f t="shared" si="227"/>
        <v>0,137187242801111-0,647736129346448i</v>
      </c>
      <c r="AD227" s="20">
        <f t="shared" si="228"/>
        <v>-3.5814685751182367</v>
      </c>
      <c r="AE227" s="43">
        <f t="shared" si="229"/>
        <v>-78.041757138746448</v>
      </c>
      <c r="AF227" t="str">
        <f t="shared" si="211"/>
        <v>171,020291553806</v>
      </c>
      <c r="AG227" t="str">
        <f t="shared" si="212"/>
        <v>1+90,3291963009985i</v>
      </c>
      <c r="AH227">
        <f t="shared" si="230"/>
        <v>90.334731440262331</v>
      </c>
      <c r="AI227">
        <f t="shared" si="231"/>
        <v>1.5597261613213442</v>
      </c>
      <c r="AJ227" t="str">
        <f t="shared" si="213"/>
        <v>1+0,231900199939508i</v>
      </c>
      <c r="AK227">
        <f t="shared" si="232"/>
        <v>1.0265367517687731</v>
      </c>
      <c r="AL227">
        <f t="shared" si="233"/>
        <v>0.22787236696286597</v>
      </c>
      <c r="AM227" t="str">
        <f t="shared" si="214"/>
        <v>1-0,00880296403557986i</v>
      </c>
      <c r="AN227">
        <f t="shared" si="234"/>
        <v>1.0000387453373054</v>
      </c>
      <c r="AO227">
        <f t="shared" si="235"/>
        <v>-8.8027366592061309E-3</v>
      </c>
      <c r="AP227" s="41" t="str">
        <f t="shared" si="236"/>
        <v>0,443338512974395-1,89225723711892i</v>
      </c>
      <c r="AQ227">
        <f t="shared" si="237"/>
        <v>5.7716842748935555</v>
      </c>
      <c r="AR227" s="43">
        <f t="shared" si="238"/>
        <v>-76.813961003963101</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0,514622474128365+2,51606936787714i</v>
      </c>
      <c r="BG227" s="20">
        <f t="shared" si="249"/>
        <v>8.1924386304559764</v>
      </c>
      <c r="BH227" s="43">
        <f t="shared" si="250"/>
        <v>78.440482929151415</v>
      </c>
      <c r="BI227" s="41" t="str">
        <f t="shared" si="203"/>
        <v>1,35198990843217+7,41617835938247i</v>
      </c>
      <c r="BJ227" s="20">
        <f t="shared" si="251"/>
        <v>17.545591480467785</v>
      </c>
      <c r="BK227" s="43">
        <f t="shared" si="204"/>
        <v>79.668279063934762</v>
      </c>
      <c r="BL227">
        <f t="shared" si="252"/>
        <v>8.1924386304559764</v>
      </c>
      <c r="BM227" s="43">
        <f t="shared" si="253"/>
        <v>78.440482929151415</v>
      </c>
    </row>
    <row r="228" spans="14:65" x14ac:dyDescent="0.25">
      <c r="N228" s="9">
        <v>10</v>
      </c>
      <c r="O228" s="34">
        <f t="shared" si="254"/>
        <v>1258.925411794168</v>
      </c>
      <c r="P228" s="33" t="str">
        <f t="shared" si="206"/>
        <v>58,3492597405907</v>
      </c>
      <c r="Q228" s="4" t="str">
        <f t="shared" si="207"/>
        <v>1+92,5977147596764i</v>
      </c>
      <c r="R228" s="4">
        <f t="shared" si="219"/>
        <v>92.603114303539456</v>
      </c>
      <c r="S228" s="4">
        <f t="shared" si="220"/>
        <v>1.5599973440163617</v>
      </c>
      <c r="T228" s="4" t="str">
        <f t="shared" si="208"/>
        <v>1+0,237301849506604i</v>
      </c>
      <c r="U228" s="4">
        <f t="shared" si="221"/>
        <v>1.027770483998862</v>
      </c>
      <c r="V228" s="4">
        <f t="shared" si="222"/>
        <v>0.23299222193960489</v>
      </c>
      <c r="W228" t="str">
        <f t="shared" si="209"/>
        <v>1-0,0264492686429235i</v>
      </c>
      <c r="X228" s="4">
        <f t="shared" si="223"/>
        <v>1.0003497207535701</v>
      </c>
      <c r="Y228" s="4">
        <f t="shared" si="224"/>
        <v>-2.6443103580033048E-2</v>
      </c>
      <c r="Z228" t="str">
        <f t="shared" si="210"/>
        <v>0,99999366042723+0,00447251149381607i</v>
      </c>
      <c r="AA228" s="4">
        <f t="shared" si="225"/>
        <v>1.0000036621201507</v>
      </c>
      <c r="AB228" s="4">
        <f t="shared" si="226"/>
        <v>4.4725100258475427E-3</v>
      </c>
      <c r="AC228" s="47" t="str">
        <f t="shared" si="227"/>
        <v>0,136866442626308-0,633199677890511i</v>
      </c>
      <c r="AD228" s="20">
        <f t="shared" si="228"/>
        <v>-3.7708767164735346</v>
      </c>
      <c r="AE228" s="43">
        <f t="shared" si="229"/>
        <v>-77.803127067914943</v>
      </c>
      <c r="AF228" t="str">
        <f t="shared" si="211"/>
        <v>171,020291553806</v>
      </c>
      <c r="AG228" t="str">
        <f t="shared" si="212"/>
        <v>1+92,4332335731644i</v>
      </c>
      <c r="AH228">
        <f t="shared" si="230"/>
        <v>92.438642724734805</v>
      </c>
      <c r="AI228">
        <f t="shared" si="231"/>
        <v>1.5599781291628645</v>
      </c>
      <c r="AJ228" t="str">
        <f t="shared" si="213"/>
        <v>1+0,237301849506604i</v>
      </c>
      <c r="AK228">
        <f t="shared" si="232"/>
        <v>1.027770483998862</v>
      </c>
      <c r="AL228">
        <f t="shared" si="233"/>
        <v>0.23299222193960489</v>
      </c>
      <c r="AM228" t="str">
        <f t="shared" si="214"/>
        <v>1-0,00900801140890838i</v>
      </c>
      <c r="AN228">
        <f t="shared" si="234"/>
        <v>1.0000405713117557</v>
      </c>
      <c r="AO228">
        <f t="shared" si="235"/>
        <v>-9.0077677712682106E-3</v>
      </c>
      <c r="AP228" s="41" t="str">
        <f t="shared" si="236"/>
        <v>0,442397713009859-1,84937238746876i</v>
      </c>
      <c r="AQ228">
        <f t="shared" si="237"/>
        <v>5.582156863162373</v>
      </c>
      <c r="AR228" s="43">
        <f t="shared" si="238"/>
        <v>-76.546799033359036</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0,474806031171409+2,45973193170472i</v>
      </c>
      <c r="BG228" s="20">
        <f t="shared" si="249"/>
        <v>7.9766369315913206</v>
      </c>
      <c r="BH228" s="43">
        <f t="shared" si="250"/>
        <v>79.074479751564439</v>
      </c>
      <c r="BI228" s="41" t="str">
        <f t="shared" si="203"/>
        <v>1,23505898143426+7,24885916469862i</v>
      </c>
      <c r="BJ228" s="20">
        <f t="shared" si="251"/>
        <v>17.329670511227228</v>
      </c>
      <c r="BK228" s="43">
        <f t="shared" si="204"/>
        <v>80.330807786120332</v>
      </c>
      <c r="BL228">
        <f t="shared" si="252"/>
        <v>7.9766369315913206</v>
      </c>
      <c r="BM228" s="43">
        <f t="shared" si="253"/>
        <v>79.074479751564439</v>
      </c>
    </row>
    <row r="229" spans="14:65" x14ac:dyDescent="0.25">
      <c r="N229" s="9">
        <v>11</v>
      </c>
      <c r="O229" s="34">
        <f t="shared" si="254"/>
        <v>1288.2495516931347</v>
      </c>
      <c r="P229" s="33" t="str">
        <f t="shared" si="206"/>
        <v>58,3492597405907</v>
      </c>
      <c r="Q229" s="4" t="str">
        <f t="shared" si="207"/>
        <v>1+94,7545926147889i</v>
      </c>
      <c r="R229" s="4">
        <f t="shared" si="219"/>
        <v>94.759869256951845</v>
      </c>
      <c r="S229" s="4">
        <f t="shared" si="220"/>
        <v>1.5602431404122379</v>
      </c>
      <c r="T229" s="4" t="str">
        <f t="shared" si="208"/>
        <v>1+0,24282931965537i</v>
      </c>
      <c r="U229" s="4">
        <f t="shared" si="221"/>
        <v>1.029060774922594</v>
      </c>
      <c r="V229" s="4">
        <f t="shared" si="222"/>
        <v>0.2382184844152897</v>
      </c>
      <c r="W229" t="str">
        <f t="shared" si="209"/>
        <v>1-0,0270653512532547i</v>
      </c>
      <c r="X229" s="4">
        <f t="shared" si="223"/>
        <v>1.0003661995681692</v>
      </c>
      <c r="Y229" s="4">
        <f t="shared" si="224"/>
        <v>-2.7058745399948105E-2</v>
      </c>
      <c r="Z229" t="str">
        <f t="shared" si="210"/>
        <v>0,99999336165237+0,0045766896695171i</v>
      </c>
      <c r="AA229" s="4">
        <f t="shared" si="225"/>
        <v>1.000003834711217</v>
      </c>
      <c r="AB229" s="4">
        <f t="shared" si="226"/>
        <v>4.5766880965589958E-3</v>
      </c>
      <c r="AC229" s="47" t="str">
        <f t="shared" si="227"/>
        <v>0,136559996759046-0,618998645990324i</v>
      </c>
      <c r="AD229" s="20">
        <f t="shared" si="228"/>
        <v>-3.9598146776376586</v>
      </c>
      <c r="AE229" s="43">
        <f t="shared" si="229"/>
        <v>-77.559010023276286</v>
      </c>
      <c r="AF229" t="str">
        <f t="shared" si="211"/>
        <v>171,020291553806</v>
      </c>
      <c r="AG229" t="str">
        <f t="shared" si="212"/>
        <v>1+94,5862801692692i</v>
      </c>
      <c r="AH229">
        <f t="shared" si="230"/>
        <v>94.591566200478397</v>
      </c>
      <c r="AI229">
        <f t="shared" si="231"/>
        <v>1.5602243628434762</v>
      </c>
      <c r="AJ229" t="str">
        <f t="shared" si="213"/>
        <v>1+0,24282931965537i</v>
      </c>
      <c r="AK229">
        <f t="shared" si="232"/>
        <v>1.029060774922594</v>
      </c>
      <c r="AL229">
        <f t="shared" si="233"/>
        <v>0.2382184844152897</v>
      </c>
      <c r="AM229" t="str">
        <f t="shared" si="214"/>
        <v>1-0,00921783494912102i</v>
      </c>
      <c r="AN229">
        <f t="shared" si="234"/>
        <v>1.0000424833381576</v>
      </c>
      <c r="AO229">
        <f t="shared" si="235"/>
        <v>-9.2175738872850715E-3</v>
      </c>
      <c r="AP229" s="41" t="str">
        <f t="shared" si="236"/>
        <v>0,441499246331077-1,80746718321226i</v>
      </c>
      <c r="AQ229">
        <f t="shared" si="237"/>
        <v>5.3930940072973659</v>
      </c>
      <c r="AR229" s="43">
        <f t="shared" si="238"/>
        <v>-76.273485406511483</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0,436786246692426+2,40473724771404i</v>
      </c>
      <c r="BG229" s="20">
        <f t="shared" si="249"/>
        <v>7.7623202741025974</v>
      </c>
      <c r="BH229" s="43">
        <f t="shared" si="250"/>
        <v>79.705272104873274</v>
      </c>
      <c r="BI229" s="41" t="str">
        <f t="shared" si="203"/>
        <v>1,12339918781615+7,0854970316608i</v>
      </c>
      <c r="BJ229" s="20">
        <f t="shared" si="251"/>
        <v>17.115228959037619</v>
      </c>
      <c r="BK229" s="43">
        <f t="shared" si="204"/>
        <v>80.990796721638077</v>
      </c>
      <c r="BL229">
        <f t="shared" si="252"/>
        <v>7.7623202741025974</v>
      </c>
      <c r="BM229" s="43">
        <f t="shared" si="253"/>
        <v>79.705272104873274</v>
      </c>
    </row>
    <row r="230" spans="14:65" x14ac:dyDescent="0.25">
      <c r="N230" s="9">
        <v>12</v>
      </c>
      <c r="O230" s="34">
        <f t="shared" si="254"/>
        <v>1318.2567385564089</v>
      </c>
      <c r="P230" s="33" t="str">
        <f t="shared" si="206"/>
        <v>58,3492597405907</v>
      </c>
      <c r="Q230" s="4" t="str">
        <f t="shared" si="207"/>
        <v>1+96,9617106091313i</v>
      </c>
      <c r="R230" s="4">
        <f t="shared" si="219"/>
        <v>96.966867146716268</v>
      </c>
      <c r="S230" s="4">
        <f t="shared" si="220"/>
        <v>1.5604833430312857</v>
      </c>
      <c r="T230" s="4" t="str">
        <f t="shared" si="208"/>
        <v>1+0,248485541123644i</v>
      </c>
      <c r="U230" s="4">
        <f t="shared" si="221"/>
        <v>1.0304101436551905</v>
      </c>
      <c r="V230" s="4">
        <f t="shared" si="222"/>
        <v>0.24355278292995125</v>
      </c>
      <c r="W230" t="str">
        <f t="shared" si="209"/>
        <v>1-0,0276957842710727i</v>
      </c>
      <c r="X230" s="4">
        <f t="shared" si="223"/>
        <v>1.0003834547144359</v>
      </c>
      <c r="Y230" s="4">
        <f t="shared" si="224"/>
        <v>-2.7688706118254018E-2</v>
      </c>
      <c r="Z230" t="str">
        <f t="shared" si="210"/>
        <v>0,999993048796685+0,00468329446666058i</v>
      </c>
      <c r="AA230" s="4">
        <f t="shared" si="225"/>
        <v>1.0000040154363135</v>
      </c>
      <c r="AB230" s="4">
        <f t="shared" si="226"/>
        <v>4.6832927812039318E-3</v>
      </c>
      <c r="AC230" s="47" t="str">
        <f t="shared" si="227"/>
        <v>0,136267255630137-0,60512552480958i</v>
      </c>
      <c r="AD230" s="20">
        <f t="shared" si="228"/>
        <v>-4.1482626391708628</v>
      </c>
      <c r="AE230" s="43">
        <f t="shared" si="229"/>
        <v>-77.309341916947162</v>
      </c>
      <c r="AF230" t="str">
        <f t="shared" si="211"/>
        <v>171,020291553806</v>
      </c>
      <c r="AG230" t="str">
        <f t="shared" si="212"/>
        <v>1+96,7894776631174i</v>
      </c>
      <c r="AH230">
        <f t="shared" si="230"/>
        <v>96.79464337606241</v>
      </c>
      <c r="AI230">
        <f t="shared" si="231"/>
        <v>1.5604649928000323</v>
      </c>
      <c r="AJ230" t="str">
        <f t="shared" si="213"/>
        <v>1+0,248485541123644i</v>
      </c>
      <c r="AK230">
        <f t="shared" si="232"/>
        <v>1.0304101436551905</v>
      </c>
      <c r="AL230">
        <f t="shared" si="233"/>
        <v>0.24355278292995125</v>
      </c>
      <c r="AM230" t="str">
        <f t="shared" si="214"/>
        <v>1-0,00943254590743617i</v>
      </c>
      <c r="AN230">
        <f t="shared" si="234"/>
        <v>1.0000444854716695</v>
      </c>
      <c r="AO230">
        <f t="shared" si="235"/>
        <v>-9.432266175311144E-3</v>
      </c>
      <c r="AP230" s="41" t="str">
        <f t="shared" si="236"/>
        <v>0,440641208478607-1,7665194668027i</v>
      </c>
      <c r="AQ230">
        <f t="shared" si="237"/>
        <v>5.2045152624626319</v>
      </c>
      <c r="AR230" s="43">
        <f t="shared" si="238"/>
        <v>-75.993940657891429</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0,400482529838152+2,35105355625364i</v>
      </c>
      <c r="BG230" s="20">
        <f t="shared" si="249"/>
        <v>7.549473009445907</v>
      </c>
      <c r="BH230" s="43">
        <f t="shared" si="250"/>
        <v>80.332926037479012</v>
      </c>
      <c r="BI230" s="41" t="str">
        <f t="shared" si="203"/>
        <v>1,01677384298708+6,92599771043987i</v>
      </c>
      <c r="BJ230" s="20">
        <f t="shared" si="251"/>
        <v>16.90225091107942</v>
      </c>
      <c r="BK230" s="43">
        <f t="shared" si="204"/>
        <v>81.648327296534745</v>
      </c>
      <c r="BL230">
        <f t="shared" si="252"/>
        <v>7.549473009445907</v>
      </c>
      <c r="BM230" s="43">
        <f t="shared" si="253"/>
        <v>80.332926037479012</v>
      </c>
    </row>
    <row r="231" spans="14:65" x14ac:dyDescent="0.25">
      <c r="N231" s="9">
        <v>13</v>
      </c>
      <c r="O231" s="34">
        <f t="shared" si="254"/>
        <v>1348.9628825916541</v>
      </c>
      <c r="P231" s="33" t="str">
        <f t="shared" si="206"/>
        <v>58,3492597405907</v>
      </c>
      <c r="Q231" s="4" t="str">
        <f t="shared" si="207"/>
        <v>1+99,2202389858784i</v>
      </c>
      <c r="R231" s="4">
        <f t="shared" si="219"/>
        <v>99.225278152368119</v>
      </c>
      <c r="S231" s="4">
        <f t="shared" si="220"/>
        <v>1.5607180791211768</v>
      </c>
      <c r="T231" s="4" t="str">
        <f t="shared" si="208"/>
        <v>1+0,254273512914915i</v>
      </c>
      <c r="U231" s="4">
        <f t="shared" si="221"/>
        <v>1.031821214828466</v>
      </c>
      <c r="V231" s="4">
        <f t="shared" si="222"/>
        <v>0.24899673098590627</v>
      </c>
      <c r="W231" t="str">
        <f t="shared" si="209"/>
        <v>1-0,0283409019603082i</v>
      </c>
      <c r="X231" s="4">
        <f t="shared" si="223"/>
        <v>1.0004015227517018</v>
      </c>
      <c r="Y231" s="4">
        <f t="shared" si="224"/>
        <v>-2.8333317747315154E-2</v>
      </c>
      <c r="Z231" t="str">
        <f t="shared" si="210"/>
        <v>0,999992721196566+0,004792382408521i</v>
      </c>
      <c r="AA231" s="4">
        <f t="shared" si="225"/>
        <v>1.0000042046787916</v>
      </c>
      <c r="AB231" s="4">
        <f t="shared" si="226"/>
        <v>4.7923806025197855E-3</v>
      </c>
      <c r="AC231" s="47" t="str">
        <f t="shared" si="227"/>
        <v>0,135987598700975-0,591572977988405i</v>
      </c>
      <c r="AD231" s="20">
        <f t="shared" si="228"/>
        <v>-4.3362000667718581</v>
      </c>
      <c r="AE231" s="43">
        <f t="shared" si="229"/>
        <v>-77.05405985423053</v>
      </c>
      <c r="AF231" t="str">
        <f t="shared" si="211"/>
        <v>171,020291553806</v>
      </c>
      <c r="AG231" t="str">
        <f t="shared" si="212"/>
        <v>1+99,0439942191825i</v>
      </c>
      <c r="AH231">
        <f t="shared" si="230"/>
        <v>99.049042352207806</v>
      </c>
      <c r="AI231">
        <f t="shared" si="231"/>
        <v>1.5607001465061918</v>
      </c>
      <c r="AJ231" t="str">
        <f t="shared" si="213"/>
        <v>1+0,254273512914915i</v>
      </c>
      <c r="AK231">
        <f t="shared" si="232"/>
        <v>1.031821214828466</v>
      </c>
      <c r="AL231">
        <f t="shared" si="233"/>
        <v>0.24899673098590627</v>
      </c>
      <c r="AM231" t="str">
        <f t="shared" si="214"/>
        <v>1-0,00965225812644593i</v>
      </c>
      <c r="AN231">
        <f t="shared" si="234"/>
        <v>1.0000465819585302</v>
      </c>
      <c r="AO231">
        <f t="shared" si="235"/>
        <v>-9.6519583888277239E-3</v>
      </c>
      <c r="AP231" s="41" t="str">
        <f t="shared" si="236"/>
        <v>0,439821780632825-1,72650758428627i</v>
      </c>
      <c r="AQ231">
        <f t="shared" si="237"/>
        <v>5.0164408862553298</v>
      </c>
      <c r="AR231" s="43">
        <f t="shared" si="238"/>
        <v>-75.708086161923021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0,36581792480011+2,29864996438474i</v>
      </c>
      <c r="BG231" s="20">
        <f t="shared" si="249"/>
        <v>7.3380809181536417</v>
      </c>
      <c r="BH231" s="43">
        <f t="shared" si="250"/>
        <v>80.957512140158471</v>
      </c>
      <c r="BI231" s="41" t="str">
        <f t="shared" si="203"/>
        <v>0,914956926579878+6,77026950497505i</v>
      </c>
      <c r="BJ231" s="20">
        <f t="shared" si="251"/>
        <v>16.690721871180813</v>
      </c>
      <c r="BK231" s="43">
        <f t="shared" si="204"/>
        <v>82.303485832465952</v>
      </c>
      <c r="BL231">
        <f t="shared" si="252"/>
        <v>7.3380809181536417</v>
      </c>
      <c r="BM231" s="43">
        <f t="shared" si="253"/>
        <v>80.957512140158471</v>
      </c>
    </row>
    <row r="232" spans="14:65" x14ac:dyDescent="0.25">
      <c r="N232" s="9">
        <v>14</v>
      </c>
      <c r="O232" s="34">
        <f t="shared" si="254"/>
        <v>1380.3842646028863</v>
      </c>
      <c r="P232" s="33" t="str">
        <f t="shared" si="206"/>
        <v>58,3492597405907</v>
      </c>
      <c r="Q232" s="4" t="str">
        <f t="shared" si="207"/>
        <v>1+101,531375246671i</v>
      </c>
      <c r="R232" s="4">
        <f t="shared" si="219"/>
        <v>101.53629971335531</v>
      </c>
      <c r="S232" s="4">
        <f t="shared" si="220"/>
        <v>1.5609474730385606</v>
      </c>
      <c r="T232" s="4" t="str">
        <f t="shared" si="208"/>
        <v>1+0,260196303888443i</v>
      </c>
      <c r="U232" s="4">
        <f t="shared" si="221"/>
        <v>1.0332967224167542</v>
      </c>
      <c r="V232" s="4">
        <f t="shared" si="222"/>
        <v>0.25455192376676561</v>
      </c>
      <c r="W232" t="str">
        <f t="shared" si="209"/>
        <v>1-0,0290010463708993i</v>
      </c>
      <c r="X232" s="4">
        <f t="shared" si="223"/>
        <v>1.0004204419595828</v>
      </c>
      <c r="Y232" s="4">
        <f t="shared" si="224"/>
        <v>-2.8992919924709606E-2</v>
      </c>
      <c r="Z232" t="str">
        <f t="shared" si="210"/>
        <v>0,999992378157128+0,0049040113349691i</v>
      </c>
      <c r="AA232" s="4">
        <f t="shared" si="225"/>
        <v>1.0000044028400685</v>
      </c>
      <c r="AB232" s="4">
        <f t="shared" si="226"/>
        <v>4.9040093998018322E-3</v>
      </c>
      <c r="AC232" s="47" t="str">
        <f t="shared" si="227"/>
        <v>0,135720433150721-0,578333837845807i</v>
      </c>
      <c r="AD232" s="20">
        <f t="shared" si="228"/>
        <v>-4.5236056953134973</v>
      </c>
      <c r="AE232" s="43">
        <f t="shared" si="229"/>
        <v>-76.793102336696634</v>
      </c>
      <c r="AF232" t="str">
        <f t="shared" si="211"/>
        <v>171,020291553806</v>
      </c>
      <c r="AG232" t="str">
        <f t="shared" si="212"/>
        <v>1+101,351025211985i</v>
      </c>
      <c r="AH232">
        <f t="shared" si="230"/>
        <v>101.35595844113172</v>
      </c>
      <c r="AI232">
        <f t="shared" si="231"/>
        <v>1.5609299485394759</v>
      </c>
      <c r="AJ232" t="str">
        <f t="shared" si="213"/>
        <v>1+0,260196303888443i</v>
      </c>
      <c r="AK232">
        <f t="shared" si="232"/>
        <v>1.0332967224167542</v>
      </c>
      <c r="AL232">
        <f t="shared" si="233"/>
        <v>0.25455192376676561</v>
      </c>
      <c r="AM232" t="str">
        <f t="shared" si="214"/>
        <v>1-0,00987708810047709i</v>
      </c>
      <c r="AN232">
        <f t="shared" si="234"/>
        <v>1.0000487772450626</v>
      </c>
      <c r="AO232">
        <f t="shared" si="235"/>
        <v>-9.8767669266787306E-3</v>
      </c>
      <c r="AP232" s="41" t="str">
        <f t="shared" si="236"/>
        <v>0,439039225766105-1,68741037409293i</v>
      </c>
      <c r="AQ232">
        <f t="shared" si="237"/>
        <v>4.8288918540887673</v>
      </c>
      <c r="AR232" s="43">
        <f t="shared" si="238"/>
        <v>-75.415844328246251</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0,332718947998881+2,24749641791768i</v>
      </c>
      <c r="BG232" s="20">
        <f t="shared" si="249"/>
        <v>7.1281312441390279</v>
      </c>
      <c r="BH232" s="43">
        <f t="shared" si="250"/>
        <v>81.579104948418447</v>
      </c>
      <c r="BI232" s="41" t="str">
        <f t="shared" si="203"/>
        <v>0,817732604272595+6,61822319036653i</v>
      </c>
      <c r="BJ232" s="20">
        <f t="shared" si="251"/>
        <v>16.480628793541307</v>
      </c>
      <c r="BK232" s="43">
        <f t="shared" si="204"/>
        <v>82.95636295686883</v>
      </c>
      <c r="BL232">
        <f t="shared" si="252"/>
        <v>7.1281312441390279</v>
      </c>
      <c r="BM232" s="43">
        <f t="shared" si="253"/>
        <v>81.579104948418447</v>
      </c>
    </row>
    <row r="233" spans="14:65" x14ac:dyDescent="0.25">
      <c r="N233" s="9">
        <v>15</v>
      </c>
      <c r="O233" s="34">
        <f t="shared" si="254"/>
        <v>1412.5375446227545</v>
      </c>
      <c r="P233" s="33" t="str">
        <f t="shared" si="206"/>
        <v>58,3492597405907</v>
      </c>
      <c r="Q233" s="4" t="str">
        <f t="shared" si="207"/>
        <v>1+103,896344786546i</v>
      </c>
      <c r="R233" s="4">
        <f t="shared" si="219"/>
        <v>103.90115716393558</v>
      </c>
      <c r="S233" s="4">
        <f t="shared" si="220"/>
        <v>1.5611716463145042</v>
      </c>
      <c r="T233" s="4" t="str">
        <f t="shared" si="208"/>
        <v>1+0,266257054386397i</v>
      </c>
      <c r="U233" s="4">
        <f t="shared" si="221"/>
        <v>1.0348395136495903</v>
      </c>
      <c r="V233" s="4">
        <f t="shared" si="222"/>
        <v>0.2602199346597302</v>
      </c>
      <c r="W233" t="str">
        <f t="shared" si="209"/>
        <v>1-0,0296765675201504i</v>
      </c>
      <c r="X233" s="4">
        <f t="shared" si="223"/>
        <v>1.000440252418793</v>
      </c>
      <c r="Y233" s="4">
        <f t="shared" si="224"/>
        <v>-2.9667860083117097E-2</v>
      </c>
      <c r="Z233" t="str">
        <f t="shared" si="210"/>
        <v>0,99999201895074+0,00501824043313926i</v>
      </c>
      <c r="AA233" s="4">
        <f t="shared" si="225"/>
        <v>1.0000046103404834</v>
      </c>
      <c r="AB233" s="4">
        <f t="shared" si="226"/>
        <v>5.0182383595678134E-3</v>
      </c>
      <c r="AC233" s="47" t="str">
        <f t="shared" si="227"/>
        <v>0,135465192621983-0,5654011016654i</v>
      </c>
      <c r="AD233" s="20">
        <f t="shared" si="228"/>
        <v>-4.7104575134966638</v>
      </c>
      <c r="AE233" s="43">
        <f t="shared" si="229"/>
        <v>-76.526409476680143</v>
      </c>
      <c r="AF233" t="str">
        <f t="shared" si="211"/>
        <v>171,020291553806</v>
      </c>
      <c r="AG233" t="str">
        <f t="shared" si="212"/>
        <v>1+103,711793859894i</v>
      </c>
      <c r="AH233">
        <f t="shared" si="230"/>
        <v>103.71661480031609</v>
      </c>
      <c r="AI233">
        <f t="shared" si="231"/>
        <v>1.5611545206468236</v>
      </c>
      <c r="AJ233" t="str">
        <f t="shared" si="213"/>
        <v>1+0,266257054386397i</v>
      </c>
      <c r="AK233">
        <f t="shared" si="232"/>
        <v>1.0348395136495903</v>
      </c>
      <c r="AL233">
        <f t="shared" si="233"/>
        <v>0.2602199346597302</v>
      </c>
      <c r="AM233" t="str">
        <f t="shared" si="214"/>
        <v>1-0,0101071550373578i</v>
      </c>
      <c r="AN233">
        <f t="shared" si="234"/>
        <v>1.0000510759870964</v>
      </c>
      <c r="AO233">
        <f t="shared" si="235"/>
        <v>-1.0106810894381809E-2</v>
      </c>
      <c r="AP233" s="41" t="str">
        <f t="shared" si="236"/>
        <v>0,438291884967571-1,64920715607039i</v>
      </c>
      <c r="AQ233">
        <f t="shared" si="237"/>
        <v>4.6418898739311327</v>
      </c>
      <c r="AR233" s="43">
        <f t="shared" si="238"/>
        <v>-75.117138808244434</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0,301115432594867+2,19756367465619i</v>
      </c>
      <c r="BG233" s="20">
        <f t="shared" si="249"/>
        <v>6.9196127247750594</v>
      </c>
      <c r="BH233" s="43">
        <f t="shared" si="250"/>
        <v>82.197782339868169</v>
      </c>
      <c r="BI233" s="41" t="str">
        <f t="shared" si="203"/>
        <v>0,72489477110383+6,46977193382742i</v>
      </c>
      <c r="BJ233" s="20">
        <f t="shared" si="251"/>
        <v>16.271960112202844</v>
      </c>
      <c r="BK233" s="43">
        <f t="shared" si="204"/>
        <v>83.607053008303893</v>
      </c>
      <c r="BL233">
        <f t="shared" si="252"/>
        <v>6.9196127247750594</v>
      </c>
      <c r="BM233" s="43">
        <f t="shared" si="253"/>
        <v>82.197782339868169</v>
      </c>
    </row>
    <row r="234" spans="14:65" x14ac:dyDescent="0.25">
      <c r="N234" s="9">
        <v>16</v>
      </c>
      <c r="O234" s="34">
        <f t="shared" si="254"/>
        <v>1445.4397707459289</v>
      </c>
      <c r="P234" s="33" t="str">
        <f t="shared" si="206"/>
        <v>58,3492597405907</v>
      </c>
      <c r="Q234" s="4" t="str">
        <f t="shared" si="207"/>
        <v>1+106,316401543658i</v>
      </c>
      <c r="R234" s="4">
        <f t="shared" si="219"/>
        <v>106.32110438286618</v>
      </c>
      <c r="S234" s="4">
        <f t="shared" si="220"/>
        <v>1.56139071771847</v>
      </c>
      <c r="T234" s="4" t="str">
        <f t="shared" si="208"/>
        <v>1+0,272458977898916i</v>
      </c>
      <c r="U234" s="4">
        <f t="shared" si="221"/>
        <v>1.0364525530084443</v>
      </c>
      <c r="V234" s="4">
        <f t="shared" si="222"/>
        <v>0.26600231157657805</v>
      </c>
      <c r="W234" t="str">
        <f t="shared" si="209"/>
        <v>1-0,0303678235783166i</v>
      </c>
      <c r="X234" s="4">
        <f t="shared" si="223"/>
        <v>1.0004609960957418</v>
      </c>
      <c r="Y234" s="4">
        <f t="shared" si="224"/>
        <v>-3.0358493623615496E-2</v>
      </c>
      <c r="Z234" t="str">
        <f t="shared" si="210"/>
        <v>0,999991642815477+0,00513513026881135i</v>
      </c>
      <c r="AA234" s="4">
        <f t="shared" si="225"/>
        <v>1.0000048276201841</v>
      </c>
      <c r="AB234" s="4">
        <f t="shared" si="226"/>
        <v>5.1351280469368616E-3</v>
      </c>
      <c r="AC234" s="47" t="str">
        <f t="shared" si="227"/>
        <v>0,13522133602235-0,552767928062848i</v>
      </c>
      <c r="AD234" s="20">
        <f t="shared" si="228"/>
        <v>-4.8967327492361097</v>
      </c>
      <c r="AE234" s="43">
        <f t="shared" si="229"/>
        <v>-76.253923223465648</v>
      </c>
      <c r="AF234" t="str">
        <f t="shared" si="211"/>
        <v>171,020291553806</v>
      </c>
      <c r="AG234" t="str">
        <f t="shared" si="212"/>
        <v>1+106,127551873696i</v>
      </c>
      <c r="AH234">
        <f t="shared" si="230"/>
        <v>106.13226308104448</v>
      </c>
      <c r="AI234">
        <f t="shared" si="231"/>
        <v>1.5613739818086807</v>
      </c>
      <c r="AJ234" t="str">
        <f t="shared" si="213"/>
        <v>1+0,272458977898916i</v>
      </c>
      <c r="AK234">
        <f t="shared" si="232"/>
        <v>1.0364525530084443</v>
      </c>
      <c r="AL234">
        <f t="shared" si="233"/>
        <v>0.26600231157657805</v>
      </c>
      <c r="AM234" t="str">
        <f t="shared" si="214"/>
        <v>1-0,0103425809216234i</v>
      </c>
      <c r="AN234">
        <f t="shared" si="234"/>
        <v>1.0000534830598413</v>
      </c>
      <c r="AO234">
        <f t="shared" si="235"/>
        <v>-1.0342212166845971E-2</v>
      </c>
      <c r="AP234" s="41" t="str">
        <f t="shared" si="236"/>
        <v>0,437578173932757-1,61187772075616i</v>
      </c>
      <c r="AQ234">
        <f t="shared" si="237"/>
        <v>4.4554574002826888</v>
      </c>
      <c r="AR234" s="43">
        <f t="shared" si="238"/>
        <v>-74.811894713100841</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0,270940379999019+2,14882327878306i</v>
      </c>
      <c r="BG234" s="20">
        <f t="shared" si="249"/>
        <v>6.7125156168336151</v>
      </c>
      <c r="BH234" s="43">
        <f t="shared" si="250"/>
        <v>82.813624927459017</v>
      </c>
      <c r="BI234" s="41" t="str">
        <f t="shared" si="203"/>
        <v>0,636246615322009+6,32483121899972i</v>
      </c>
      <c r="BJ234" s="20">
        <f t="shared" si="251"/>
        <v>16.064705766352407</v>
      </c>
      <c r="BK234" s="43">
        <f t="shared" si="204"/>
        <v>84.25565343782381</v>
      </c>
      <c r="BL234">
        <f t="shared" si="252"/>
        <v>6.7125156168336151</v>
      </c>
      <c r="BM234" s="43">
        <f t="shared" si="253"/>
        <v>82.813624927459017</v>
      </c>
    </row>
    <row r="235" spans="14:65" x14ac:dyDescent="0.25">
      <c r="N235" s="9">
        <v>17</v>
      </c>
      <c r="O235" s="34">
        <f t="shared" si="254"/>
        <v>1479.1083881682086</v>
      </c>
      <c r="P235" s="33" t="str">
        <f t="shared" si="206"/>
        <v>58,3492597405907</v>
      </c>
      <c r="Q235" s="4" t="str">
        <f t="shared" si="207"/>
        <v>1+108,792828664132i</v>
      </c>
      <c r="R235" s="4">
        <f t="shared" si="219"/>
        <v>108.79742445822502</v>
      </c>
      <c r="S235" s="4">
        <f t="shared" si="220"/>
        <v>1.5616048033208578</v>
      </c>
      <c r="T235" s="4" t="str">
        <f t="shared" si="208"/>
        <v>1+0,278805362767937i</v>
      </c>
      <c r="U235" s="4">
        <f t="shared" si="221"/>
        <v>1.0381389263042595</v>
      </c>
      <c r="V235" s="4">
        <f t="shared" si="222"/>
        <v>0.2719005730692563</v>
      </c>
      <c r="W235" t="str">
        <f t="shared" si="209"/>
        <v>1-0,0310751810585096i</v>
      </c>
      <c r="X235" s="4">
        <f t="shared" si="223"/>
        <v>1.0004827169310917</v>
      </c>
      <c r="Y235" s="4">
        <f t="shared" si="224"/>
        <v>-3.1065184092423943E-2</v>
      </c>
      <c r="Z235" t="str">
        <f t="shared" si="210"/>
        <v>0,999991248953504+0,00525474281852344i</v>
      </c>
      <c r="AA235" s="4">
        <f t="shared" si="225"/>
        <v>1.0000050551400617</v>
      </c>
      <c r="AB235" s="4">
        <f t="shared" si="226"/>
        <v>5.2547404377390628E-3</v>
      </c>
      <c r="AC235" s="47" t="str">
        <f t="shared" si="227"/>
        <v>0,134988346379268-0,540427633433473i</v>
      </c>
      <c r="AD235" s="20">
        <f t="shared" si="228"/>
        <v>-5.0824078559006756</v>
      </c>
      <c r="AE235" s="43">
        <f t="shared" si="229"/>
        <v>-75.975587601397294</v>
      </c>
      <c r="AF235" t="str">
        <f t="shared" si="211"/>
        <v>171,020291553806</v>
      </c>
      <c r="AG235" t="str">
        <f t="shared" si="212"/>
        <v>1+108,599580120265i</v>
      </c>
      <c r="AH235">
        <f t="shared" si="230"/>
        <v>108.60418409204067</v>
      </c>
      <c r="AI235">
        <f t="shared" si="231"/>
        <v>1.5615884483016518</v>
      </c>
      <c r="AJ235" t="str">
        <f t="shared" si="213"/>
        <v>1+0,278805362767937i</v>
      </c>
      <c r="AK235">
        <f t="shared" si="232"/>
        <v>1.0381389263042595</v>
      </c>
      <c r="AL235">
        <f t="shared" si="233"/>
        <v>0.2719005730692563</v>
      </c>
      <c r="AM235" t="str">
        <f t="shared" si="214"/>
        <v>1-0,0105834905791938i</v>
      </c>
      <c r="AN235">
        <f t="shared" si="234"/>
        <v>1.00005600356822</v>
      </c>
      <c r="AO235">
        <f t="shared" si="235"/>
        <v>-1.058309545252595E-2</v>
      </c>
      <c r="AP235" s="41" t="str">
        <f t="shared" si="236"/>
        <v>0,436896579610776-1,57540231888359i</v>
      </c>
      <c r="AQ235">
        <f t="shared" si="237"/>
        <v>4.2696176472702465</v>
      </c>
      <c r="AR235" s="43">
        <f t="shared" si="238"/>
        <v>-74.50003884362475</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0,24212981807137+2,10124753632633i</v>
      </c>
      <c r="BG235" s="20">
        <f t="shared" si="249"/>
        <v>6.5068317183693978</v>
      </c>
      <c r="BH235" s="43">
        <f t="shared" si="250"/>
        <v>83.426715449338673</v>
      </c>
      <c r="BI235" s="41" t="str">
        <f t="shared" si="203"/>
        <v>0,551600201852642+6,18331877345589i</v>
      </c>
      <c r="BJ235" s="20">
        <f t="shared" si="251"/>
        <v>15.858857221540319</v>
      </c>
      <c r="BK235" s="43">
        <f t="shared" si="204"/>
        <v>84.902264207111216</v>
      </c>
      <c r="BL235">
        <f t="shared" si="252"/>
        <v>6.5068317183693978</v>
      </c>
      <c r="BM235" s="43">
        <f t="shared" si="253"/>
        <v>83.426715449338673</v>
      </c>
    </row>
    <row r="236" spans="14:65" x14ac:dyDescent="0.25">
      <c r="N236" s="9">
        <v>18</v>
      </c>
      <c r="O236" s="34">
        <f t="shared" si="254"/>
        <v>1513.5612484362093</v>
      </c>
      <c r="P236" s="33" t="str">
        <f t="shared" si="206"/>
        <v>58,3492597405907</v>
      </c>
      <c r="Q236" s="4" t="str">
        <f t="shared" si="207"/>
        <v>1+111,326939182407i</v>
      </c>
      <c r="R236" s="4">
        <f t="shared" si="219"/>
        <v>111.33143036772387</v>
      </c>
      <c r="S236" s="4">
        <f t="shared" si="220"/>
        <v>1.5618140165541456</v>
      </c>
      <c r="T236" s="4" t="str">
        <f t="shared" si="208"/>
        <v>1+0,285299573930724i</v>
      </c>
      <c r="U236" s="4">
        <f t="shared" si="221"/>
        <v>1.0399018448320267</v>
      </c>
      <c r="V236" s="4">
        <f t="shared" si="222"/>
        <v>0.27791620423674346</v>
      </c>
      <c r="W236" t="str">
        <f t="shared" si="209"/>
        <v>1-0,0317990150110285i</v>
      </c>
      <c r="X236" s="4">
        <f t="shared" si="223"/>
        <v>1.0005054609324586</v>
      </c>
      <c r="Y236" s="4">
        <f t="shared" si="224"/>
        <v>-3.1788303361133946E-2</v>
      </c>
      <c r="Z236" t="str">
        <f t="shared" si="210"/>
        <v>0,999990836529389+0,00537714150243265i</v>
      </c>
      <c r="AA236" s="4">
        <f t="shared" si="225"/>
        <v>1.0000052933827321</v>
      </c>
      <c r="AB236" s="4">
        <f t="shared" si="226"/>
        <v>5.377138951372892E-3</v>
      </c>
      <c r="AC236" s="47" t="str">
        <f t="shared" si="227"/>
        <v>0,134765729745849-0,528373688478473i</v>
      </c>
      <c r="AD236" s="20">
        <f t="shared" si="228"/>
        <v>-5.2674584995386997</v>
      </c>
      <c r="AE236" s="43">
        <f t="shared" si="229"/>
        <v>-75.691348960110176</v>
      </c>
      <c r="AF236" t="str">
        <f t="shared" si="211"/>
        <v>171,020291553806</v>
      </c>
      <c r="AG236" t="str">
        <f t="shared" si="212"/>
        <v>1+111,1291893017i</v>
      </c>
      <c r="AH236">
        <f t="shared" si="230"/>
        <v>111.13368847857555</v>
      </c>
      <c r="AI236">
        <f t="shared" si="231"/>
        <v>1.5617980337597486</v>
      </c>
      <c r="AJ236" t="str">
        <f t="shared" si="213"/>
        <v>1+0,285299573930724i</v>
      </c>
      <c r="AK236">
        <f t="shared" si="232"/>
        <v>1.0399018448320267</v>
      </c>
      <c r="AL236">
        <f t="shared" si="233"/>
        <v>0.27791620423674346</v>
      </c>
      <c r="AM236" t="str">
        <f t="shared" si="214"/>
        <v>1-0,0108300117435584i</v>
      </c>
      <c r="AN236">
        <f t="shared" si="234"/>
        <v>1.0000586428576905</v>
      </c>
      <c r="AO236">
        <f t="shared" si="235"/>
        <v>-1.0829588359046656E-2</v>
      </c>
      <c r="AP236" s="41" t="str">
        <f t="shared" si="236"/>
        <v>0,436245657001926-1,53976165111695i</v>
      </c>
      <c r="AQ236">
        <f t="shared" si="237"/>
        <v>4.0843946007248988</v>
      </c>
      <c r="AR236" s="43">
        <f t="shared" si="238"/>
        <v>-74.181499932040154</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0,214622665709298+2,05480949164722i</v>
      </c>
      <c r="BG236" s="20">
        <f t="shared" si="249"/>
        <v>6.3025543866189162</v>
      </c>
      <c r="BH236" s="43">
        <f t="shared" si="250"/>
        <v>84.037138155956512</v>
      </c>
      <c r="BI236" s="41" t="str">
        <f t="shared" si="203"/>
        <v>0,470776074507764+6,04515449921304i</v>
      </c>
      <c r="BJ236" s="20">
        <f t="shared" si="251"/>
        <v>15.654407486882498</v>
      </c>
      <c r="BK236" s="43">
        <f t="shared" si="204"/>
        <v>85.54698718402652</v>
      </c>
      <c r="BL236">
        <f t="shared" si="252"/>
        <v>6.3025543866189162</v>
      </c>
      <c r="BM236" s="43">
        <f t="shared" si="253"/>
        <v>84.037138155956512</v>
      </c>
    </row>
    <row r="237" spans="14:65" x14ac:dyDescent="0.25">
      <c r="N237" s="9">
        <v>19</v>
      </c>
      <c r="O237" s="34">
        <f t="shared" si="254"/>
        <v>1548.8166189124822</v>
      </c>
      <c r="P237" s="33" t="str">
        <f t="shared" si="206"/>
        <v>58,3492597405907</v>
      </c>
      <c r="Q237" s="4" t="str">
        <f t="shared" si="207"/>
        <v>1+113,920076717423i</v>
      </c>
      <c r="R237" s="4">
        <f t="shared" si="219"/>
        <v>113.92446567486522</v>
      </c>
      <c r="S237" s="4">
        <f t="shared" si="220"/>
        <v>1.562018468272659</v>
      </c>
      <c r="T237" s="4" t="str">
        <f t="shared" si="208"/>
        <v>1+0,291945054703994i</v>
      </c>
      <c r="U237" s="4">
        <f t="shared" si="221"/>
        <v>1.041744649598028</v>
      </c>
      <c r="V237" s="4">
        <f t="shared" si="222"/>
        <v>0.28405065242059091</v>
      </c>
      <c r="W237" t="str">
        <f t="shared" si="209"/>
        <v>1-0,032539709222216i</v>
      </c>
      <c r="X237" s="4">
        <f t="shared" si="223"/>
        <v>1.0005292762714475</v>
      </c>
      <c r="Y237" s="4">
        <f t="shared" si="224"/>
        <v>-3.2528231810462396E-2</v>
      </c>
      <c r="Z237" t="str">
        <f t="shared" si="210"/>
        <v>0,999990404668324+0,00550239121794133i</v>
      </c>
      <c r="AA237" s="4">
        <f t="shared" si="225"/>
        <v>1.0000055428535553</v>
      </c>
      <c r="AB237" s="4">
        <f t="shared" si="226"/>
        <v>5.5023884844278082E-3</v>
      </c>
      <c r="AC237" s="47" t="str">
        <f t="shared" si="227"/>
        <v>0,134553014155308-0,516599714808326i</v>
      </c>
      <c r="AD237" s="20">
        <f t="shared" si="228"/>
        <v>-5.4518595472263245</v>
      </c>
      <c r="AE237" s="43">
        <f t="shared" si="229"/>
        <v>-75.40115623703727</v>
      </c>
      <c r="AF237" t="str">
        <f t="shared" si="211"/>
        <v>171,020291553806</v>
      </c>
      <c r="AG237" t="str">
        <f t="shared" si="212"/>
        <v>1+113,717720650271i</v>
      </c>
      <c r="AH237">
        <f t="shared" si="230"/>
        <v>113.72211741738313</v>
      </c>
      <c r="AI237">
        <f t="shared" si="231"/>
        <v>1.5620028492342628</v>
      </c>
      <c r="AJ237" t="str">
        <f t="shared" si="213"/>
        <v>1+0,291945054703994i</v>
      </c>
      <c r="AK237">
        <f t="shared" si="232"/>
        <v>1.041744649598028</v>
      </c>
      <c r="AL237">
        <f t="shared" si="233"/>
        <v>0.28405065242059091</v>
      </c>
      <c r="AM237" t="str">
        <f t="shared" si="214"/>
        <v>1-0,0110822751235016i</v>
      </c>
      <c r="AN237">
        <f t="shared" si="234"/>
        <v>1.0000614065255757</v>
      </c>
      <c r="AO237">
        <f t="shared" si="235"/>
        <v>-1.1081821460328201E-2</v>
      </c>
      <c r="AP237" s="41" t="str">
        <f t="shared" si="236"/>
        <v>0,435624026099064-1,50493685801151i</v>
      </c>
      <c r="AQ237">
        <f t="shared" si="237"/>
        <v>3.8998130291049264</v>
      </c>
      <c r="AR237" s="43">
        <f t="shared" si="238"/>
        <v>-73.85620889588958</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0,188360603540741+2,009482904896i</v>
      </c>
      <c r="BG237" s="20">
        <f t="shared" si="249"/>
        <v>6.0996785519802259</v>
      </c>
      <c r="BH237" s="43">
        <f t="shared" si="250"/>
        <v>84.644978194976332</v>
      </c>
      <c r="BI237" s="41" t="str">
        <f t="shared" si="203"/>
        <v>0,393602876101038+5,91026040610214i</v>
      </c>
      <c r="BJ237" s="20">
        <f t="shared" si="251"/>
        <v>15.451351128311487</v>
      </c>
      <c r="BK237" s="43">
        <f t="shared" si="204"/>
        <v>86.189925536124022</v>
      </c>
      <c r="BL237">
        <f t="shared" si="252"/>
        <v>6.0996785519802259</v>
      </c>
      <c r="BM237" s="43">
        <f t="shared" si="253"/>
        <v>84.644978194976332</v>
      </c>
    </row>
    <row r="238" spans="14:65" x14ac:dyDescent="0.25">
      <c r="N238" s="9">
        <v>20</v>
      </c>
      <c r="O238" s="34">
        <f t="shared" si="254"/>
        <v>1584.8931924611156</v>
      </c>
      <c r="P238" s="33" t="str">
        <f t="shared" si="206"/>
        <v>58,3492597405907</v>
      </c>
      <c r="Q238" s="4" t="str">
        <f t="shared" si="207"/>
        <v>1+116,573616185024i</v>
      </c>
      <c r="R238" s="4">
        <f t="shared" si="219"/>
        <v>116.57790524131616</v>
      </c>
      <c r="S238" s="4">
        <f t="shared" si="220"/>
        <v>1.5622182668109963</v>
      </c>
      <c r="T238" s="4" t="str">
        <f t="shared" si="208"/>
        <v>1+0,298745328609619i</v>
      </c>
      <c r="U238" s="4">
        <f t="shared" si="221"/>
        <v>1.0436708156148036</v>
      </c>
      <c r="V238" s="4">
        <f t="shared" si="222"/>
        <v>0.29030532268752124</v>
      </c>
      <c r="W238" t="str">
        <f t="shared" si="209"/>
        <v>1-0,0332976564179471i</v>
      </c>
      <c r="X238" s="4">
        <f t="shared" si="223"/>
        <v>1.0005542133852257</v>
      </c>
      <c r="Y238" s="4">
        <f t="shared" si="224"/>
        <v>-3.3285358517562459E-2</v>
      </c>
      <c r="Z238" t="str">
        <f t="shared" si="210"/>
        <v>0,999989952454274+0,00563055837410654i</v>
      </c>
      <c r="AA238" s="4">
        <f t="shared" si="225"/>
        <v>1.000005804081709</v>
      </c>
      <c r="AB238" s="4">
        <f t="shared" si="226"/>
        <v>5.6305554450898319E-3</v>
      </c>
      <c r="AC238" s="47" t="str">
        <f t="shared" si="227"/>
        <v>0,134349748621838-0,50509948162178i</v>
      </c>
      <c r="AD238" s="20">
        <f t="shared" si="228"/>
        <v>-5.6355850566874812</v>
      </c>
      <c r="AE238" s="43">
        <f t="shared" si="229"/>
        <v>-75.104961232288204</v>
      </c>
      <c r="AF238" t="str">
        <f t="shared" si="211"/>
        <v>171,020291553806</v>
      </c>
      <c r="AG238" t="str">
        <f t="shared" si="212"/>
        <v>1+116,366546639563i</v>
      </c>
      <c r="AH238">
        <f t="shared" si="230"/>
        <v>116.37084332777516</v>
      </c>
      <c r="AI238">
        <f t="shared" si="231"/>
        <v>1.5622030032522951</v>
      </c>
      <c r="AJ238" t="str">
        <f t="shared" si="213"/>
        <v>1+0,298745328609619i</v>
      </c>
      <c r="AK238">
        <f t="shared" si="232"/>
        <v>1.0436708156148036</v>
      </c>
      <c r="AL238">
        <f t="shared" si="233"/>
        <v>0.29030532268752124</v>
      </c>
      <c r="AM238" t="str">
        <f t="shared" si="214"/>
        <v>1-0,0113404144724065i</v>
      </c>
      <c r="AN238">
        <f t="shared" si="234"/>
        <v>1.0000643004329302</v>
      </c>
      <c r="AO238">
        <f t="shared" si="235"/>
        <v>-1.1339928365246159E-2</v>
      </c>
      <c r="AP238" s="41" t="str">
        <f t="shared" si="236"/>
        <v>0,435030368966242-1,47090951019378i</v>
      </c>
      <c r="AQ238">
        <f t="shared" si="237"/>
        <v>3.7158984931128805</v>
      </c>
      <c r="AR238" s="43">
        <f t="shared" si="238"/>
        <v>-73.524099104149428</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0,163287950450104+1,9652422303841i</v>
      </c>
      <c r="BG238" s="20">
        <f t="shared" si="249"/>
        <v>5.8982007281229762</v>
      </c>
      <c r="BH238" s="43">
        <f t="shared" si="250"/>
        <v>85.250320994483531</v>
      </c>
      <c r="BI238" s="41" t="str">
        <f t="shared" si="203"/>
        <v>0,319916985669021+5,77856054783982i</v>
      </c>
      <c r="BJ238" s="20">
        <f t="shared" si="251"/>
        <v>15.249684277923317</v>
      </c>
      <c r="BK238" s="43">
        <f t="shared" si="204"/>
        <v>86.831183122622321</v>
      </c>
      <c r="BL238">
        <f t="shared" si="252"/>
        <v>5.8982007281229762</v>
      </c>
      <c r="BM238" s="43">
        <f t="shared" si="253"/>
        <v>85.250320994483531</v>
      </c>
    </row>
    <row r="239" spans="14:65" x14ac:dyDescent="0.25">
      <c r="N239" s="9">
        <v>21</v>
      </c>
      <c r="O239" s="34">
        <f t="shared" si="254"/>
        <v>1621.8100973589308</v>
      </c>
      <c r="P239" s="33" t="str">
        <f t="shared" si="206"/>
        <v>58,3492597405907</v>
      </c>
      <c r="Q239" s="4" t="str">
        <f t="shared" si="207"/>
        <v>1+119,288964526961i</v>
      </c>
      <c r="R239" s="4">
        <f t="shared" si="219"/>
        <v>119.29315595588272</v>
      </c>
      <c r="S239" s="4">
        <f t="shared" si="220"/>
        <v>1.5624135180411436</v>
      </c>
      <c r="T239" s="4" t="str">
        <f t="shared" si="208"/>
        <v>1+0,305704001242833i</v>
      </c>
      <c r="U239" s="4">
        <f t="shared" si="221"/>
        <v>1.0456839562582367</v>
      </c>
      <c r="V239" s="4">
        <f t="shared" si="222"/>
        <v>0.29668157309843018</v>
      </c>
      <c r="W239" t="str">
        <f t="shared" si="209"/>
        <v>1-0,0340732584718574i</v>
      </c>
      <c r="X239" s="4">
        <f t="shared" si="223"/>
        <v>1.000580325082844</v>
      </c>
      <c r="Y239" s="4">
        <f t="shared" si="224"/>
        <v>-3.4060081446923372E-2</v>
      </c>
      <c r="Z239" t="str">
        <f t="shared" si="210"/>
        <v>0,999989478928032+0,00576171092685092i</v>
      </c>
      <c r="AA239" s="4">
        <f t="shared" si="225"/>
        <v>1.000006077621312</v>
      </c>
      <c r="AB239" s="4">
        <f t="shared" si="226"/>
        <v>5.7617077883482647E-3</v>
      </c>
      <c r="AC239" s="47" t="str">
        <f t="shared" si="227"/>
        <v>0,134155502185805-0,49386690245905i</v>
      </c>
      <c r="AD239" s="20">
        <f t="shared" si="228"/>
        <v>-5.8186082673397674</v>
      </c>
      <c r="AE239" s="43">
        <f t="shared" si="229"/>
        <v>-74.802718895943116</v>
      </c>
      <c r="AF239" t="str">
        <f t="shared" si="211"/>
        <v>171,020291553806</v>
      </c>
      <c r="AG239" t="str">
        <f t="shared" si="212"/>
        <v>1+119,077071712175i</v>
      </c>
      <c r="AH239">
        <f t="shared" si="230"/>
        <v>119.08127059931159</v>
      </c>
      <c r="AI239">
        <f t="shared" si="231"/>
        <v>1.5623986018739708</v>
      </c>
      <c r="AJ239" t="str">
        <f t="shared" si="213"/>
        <v>1+0,305704001242833i</v>
      </c>
      <c r="AK239">
        <f t="shared" si="232"/>
        <v>1.0456839562582367</v>
      </c>
      <c r="AL239">
        <f t="shared" si="233"/>
        <v>0.29668157309843018</v>
      </c>
      <c r="AM239" t="str">
        <f t="shared" si="214"/>
        <v>1-0,0116045666591728i</v>
      </c>
      <c r="AN239">
        <f t="shared" si="234"/>
        <v>1.0000673307169607</v>
      </c>
      <c r="AO239">
        <f t="shared" si="235"/>
        <v>-1.1604045787860067E-2</v>
      </c>
      <c r="AP239" s="41" t="str">
        <f t="shared" si="236"/>
        <v>0,43446342694851-1,43766159875795i</v>
      </c>
      <c r="AQ239">
        <f t="shared" si="237"/>
        <v>3.5326773538518768</v>
      </c>
      <c r="AR239" s="43">
        <f t="shared" si="238"/>
        <v>-73.18510665559802</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0,139351545677067+1,92206259582434i</v>
      </c>
      <c r="BG239" s="20">
        <f t="shared" si="249"/>
        <v>5.6981190182678603</v>
      </c>
      <c r="BH239" s="43">
        <f t="shared" si="250"/>
        <v>85.853251644912291</v>
      </c>
      <c r="BI239" s="41" t="str">
        <f t="shared" si="203"/>
        <v>0,249562172035332+5,64998096066275i</v>
      </c>
      <c r="BJ239" s="20">
        <f t="shared" si="251"/>
        <v>15.049404639459485</v>
      </c>
      <c r="BK239" s="43">
        <f t="shared" si="204"/>
        <v>87.470863885257373</v>
      </c>
      <c r="BL239">
        <f t="shared" si="252"/>
        <v>5.6981190182678603</v>
      </c>
      <c r="BM239" s="43">
        <f t="shared" si="253"/>
        <v>85.853251644912291</v>
      </c>
    </row>
    <row r="240" spans="14:65" x14ac:dyDescent="0.25">
      <c r="N240" s="9">
        <v>22</v>
      </c>
      <c r="O240" s="34">
        <f t="shared" si="254"/>
        <v>1659.5869074375626</v>
      </c>
      <c r="P240" s="33" t="str">
        <f t="shared" si="206"/>
        <v>58,3492597405907</v>
      </c>
      <c r="Q240" s="4" t="str">
        <f t="shared" si="207"/>
        <v>1+122,067561456867i</v>
      </c>
      <c r="R240" s="4">
        <f t="shared" si="219"/>
        <v>122.07165748045695</v>
      </c>
      <c r="S240" s="4">
        <f t="shared" si="220"/>
        <v>1.5626043254283053</v>
      </c>
      <c r="T240" s="4" t="str">
        <f t="shared" si="208"/>
        <v>1+0,312824762183979i</v>
      </c>
      <c r="U240" s="4">
        <f t="shared" si="221"/>
        <v>1.0477878276805199</v>
      </c>
      <c r="V240" s="4">
        <f t="shared" si="222"/>
        <v>0.30318070976438583</v>
      </c>
      <c r="W240" t="str">
        <f t="shared" si="209"/>
        <v>1-0,0348669266184226i</v>
      </c>
      <c r="X240" s="4">
        <f t="shared" si="223"/>
        <v>1.0006076666565245</v>
      </c>
      <c r="Y240" s="4">
        <f t="shared" si="224"/>
        <v>-3.4852807644888982E-2</v>
      </c>
      <c r="Z240" t="str">
        <f t="shared" si="210"/>
        <v>0,999988983085187+0,00589591841499401i</v>
      </c>
      <c r="AA240" s="4">
        <f t="shared" si="225"/>
        <v>1.0000063640526009</v>
      </c>
      <c r="AB240" s="4">
        <f t="shared" si="226"/>
        <v>5.8959150520225337E-3</v>
      </c>
      <c r="AC240" s="47" t="str">
        <f t="shared" si="227"/>
        <v>0,133969863001279-0,482896032027723i</v>
      </c>
      <c r="AD240" s="20">
        <f t="shared" si="228"/>
        <v>-6.0009015929302727</v>
      </c>
      <c r="AE240" s="43">
        <f t="shared" si="229"/>
        <v>-74.49438762773076</v>
      </c>
      <c r="AF240" t="str">
        <f t="shared" si="211"/>
        <v>171,020291553806</v>
      </c>
      <c r="AG240" t="str">
        <f t="shared" si="212"/>
        <v>1+121,850733024382i</v>
      </c>
      <c r="AH240">
        <f t="shared" si="230"/>
        <v>121.85483633643442</v>
      </c>
      <c r="AI240">
        <f t="shared" si="231"/>
        <v>1.5625897487483669</v>
      </c>
      <c r="AJ240" t="str">
        <f t="shared" si="213"/>
        <v>1+0,312824762183979i</v>
      </c>
      <c r="AK240">
        <f t="shared" si="232"/>
        <v>1.0477878276805199</v>
      </c>
      <c r="AL240">
        <f t="shared" si="233"/>
        <v>0.30318070976438583</v>
      </c>
      <c r="AM240" t="str">
        <f t="shared" si="214"/>
        <v>1-0,0118748717407865i</v>
      </c>
      <c r="AN240">
        <f t="shared" si="234"/>
        <v>1.0000705038040369</v>
      </c>
      <c r="AO240">
        <f t="shared" si="235"/>
        <v>-1.1874313619244433E-2</v>
      </c>
      <c r="AP240" s="41" t="str">
        <f t="shared" si="236"/>
        <v>0,433921998006979-1,40517552587396i</v>
      </c>
      <c r="AQ240">
        <f t="shared" si="237"/>
        <v>3.350176779354554</v>
      </c>
      <c r="AR240" s="43">
        <f t="shared" si="238"/>
        <v>-72.839170669406457</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0,116500636239773+1,87991978239429i</v>
      </c>
      <c r="BG240" s="20">
        <f t="shared" si="249"/>
        <v>5.4994331176621785</v>
      </c>
      <c r="BH240" s="43">
        <f t="shared" si="250"/>
        <v>86.453854280089331</v>
      </c>
      <c r="BI240" s="41" t="str">
        <f t="shared" si="203"/>
        <v>0,182389262987772+5,52444960439118i</v>
      </c>
      <c r="BJ240" s="20">
        <f t="shared" si="251"/>
        <v>14.850511489946996</v>
      </c>
      <c r="BK240" s="43">
        <f t="shared" si="204"/>
        <v>88.10907123841362</v>
      </c>
      <c r="BL240">
        <f t="shared" si="252"/>
        <v>5.4994331176621785</v>
      </c>
      <c r="BM240" s="43">
        <f t="shared" si="253"/>
        <v>86.453854280089331</v>
      </c>
    </row>
    <row r="241" spans="14:65" x14ac:dyDescent="0.25">
      <c r="N241" s="9">
        <v>23</v>
      </c>
      <c r="O241" s="34">
        <f t="shared" si="254"/>
        <v>1698.2436524617447</v>
      </c>
      <c r="P241" s="33" t="str">
        <f t="shared" si="206"/>
        <v>58,3492597405907</v>
      </c>
      <c r="Q241" s="4" t="str">
        <f t="shared" si="207"/>
        <v>1+124,910880223612i</v>
      </c>
      <c r="R241" s="4">
        <f t="shared" si="219"/>
        <v>124.91488301334449</v>
      </c>
      <c r="S241" s="4">
        <f t="shared" si="220"/>
        <v>1.5627907900854769</v>
      </c>
      <c r="T241" s="4" t="str">
        <f t="shared" si="208"/>
        <v>1+0,320111386954758i</v>
      </c>
      <c r="U241" s="4">
        <f t="shared" si="221"/>
        <v>1.0499863332720569</v>
      </c>
      <c r="V241" s="4">
        <f t="shared" si="222"/>
        <v>0.30980398169142975</v>
      </c>
      <c r="W241" t="str">
        <f t="shared" si="209"/>
        <v>1-0,035679081670999i</v>
      </c>
      <c r="X241" s="4">
        <f t="shared" si="223"/>
        <v>1.0006362959981443</v>
      </c>
      <c r="Y241" s="4">
        <f t="shared" si="224"/>
        <v>-3.5663953437817801E-2</v>
      </c>
      <c r="Z241" t="str">
        <f t="shared" si="210"/>
        <v>0,999988463873988+0,0060332519971224i</v>
      </c>
      <c r="AA241" s="4">
        <f t="shared" si="225"/>
        <v>1.0000066639831551</v>
      </c>
      <c r="AB241" s="4">
        <f t="shared" si="226"/>
        <v>6.0332483936276094E-3</v>
      </c>
      <c r="AC241" s="47" t="str">
        <f t="shared" si="227"/>
        <v>0,133792437463944-0,472181063099963i</v>
      </c>
      <c r="AD241" s="20">
        <f t="shared" si="228"/>
        <v>-6.1824366159324278</v>
      </c>
      <c r="AE241" s="43">
        <f t="shared" si="229"/>
        <v>-74.179929588993062</v>
      </c>
      <c r="AF241" t="str">
        <f t="shared" si="211"/>
        <v>171,020291553806</v>
      </c>
      <c r="AG241" t="str">
        <f t="shared" si="212"/>
        <v>1+124,689001208123i</v>
      </c>
      <c r="AH241">
        <f t="shared" si="230"/>
        <v>124.69301112042848</v>
      </c>
      <c r="AI241">
        <f t="shared" si="231"/>
        <v>1.5627765451681821</v>
      </c>
      <c r="AJ241" t="str">
        <f t="shared" si="213"/>
        <v>1+0,320111386954758i</v>
      </c>
      <c r="AK241">
        <f t="shared" si="232"/>
        <v>1.0499863332720569</v>
      </c>
      <c r="AL241">
        <f t="shared" si="233"/>
        <v>0.30980398169142975</v>
      </c>
      <c r="AM241" t="str">
        <f t="shared" si="214"/>
        <v>1-0,0121514730365795i</v>
      </c>
      <c r="AN241">
        <f t="shared" si="234"/>
        <v>1.0000738264233089</v>
      </c>
      <c r="AO241">
        <f t="shared" si="235"/>
        <v>-1.2150875000956851E-2</v>
      </c>
      <c r="AP241" s="41" t="str">
        <f t="shared" si="236"/>
        <v>0,433404934173573-1,37343409560323i</v>
      </c>
      <c r="AQ241">
        <f t="shared" si="237"/>
        <v>3.1684247493132567</v>
      </c>
      <c r="AR241" s="43">
        <f t="shared" si="238"/>
        <v>-72.486233587851359</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0,0946867694454198+1,83879020557947i</v>
      </c>
      <c r="BG241" s="20">
        <f t="shared" si="249"/>
        <v>5.3021443122603564</v>
      </c>
      <c r="BH241" s="43">
        <f t="shared" si="250"/>
        <v>87.052211457754211</v>
      </c>
      <c r="BI241" s="41" t="str">
        <f t="shared" si="203"/>
        <v>0,118255829372039+5,40189630579642i</v>
      </c>
      <c r="BJ241" s="20">
        <f t="shared" si="251"/>
        <v>14.653005677506055</v>
      </c>
      <c r="BK241" s="43">
        <f t="shared" si="204"/>
        <v>88.745907458895914</v>
      </c>
      <c r="BL241">
        <f t="shared" si="252"/>
        <v>5.3021443122603564</v>
      </c>
      <c r="BM241" s="43">
        <f t="shared" si="253"/>
        <v>87.052211457754211</v>
      </c>
    </row>
    <row r="242" spans="14:65" x14ac:dyDescent="0.25">
      <c r="N242" s="9">
        <v>24</v>
      </c>
      <c r="O242" s="34">
        <f t="shared" si="254"/>
        <v>1737.8008287493772</v>
      </c>
      <c r="P242" s="33" t="str">
        <f t="shared" si="206"/>
        <v>58,3492597405907</v>
      </c>
      <c r="Q242" s="4" t="str">
        <f t="shared" si="207"/>
        <v>1+127,820428392444i</v>
      </c>
      <c r="R242" s="4">
        <f t="shared" si="219"/>
        <v>127.82434007037901</v>
      </c>
      <c r="S242" s="4">
        <f t="shared" si="220"/>
        <v>1.5629730108267925</v>
      </c>
      <c r="T242" s="4" t="str">
        <f t="shared" si="208"/>
        <v>1+0,327567739020078i</v>
      </c>
      <c r="U242" s="4">
        <f t="shared" si="221"/>
        <v>1.0522835281646892</v>
      </c>
      <c r="V242" s="4">
        <f t="shared" si="222"/>
        <v>0.31655257541753656</v>
      </c>
      <c r="W242" t="str">
        <f t="shared" si="209"/>
        <v>1-0,0365101542449461i</v>
      </c>
      <c r="X242" s="4">
        <f t="shared" si="223"/>
        <v>1.0006662737211591</v>
      </c>
      <c r="Y242" s="4">
        <f t="shared" si="224"/>
        <v>-3.649394463391202E-2</v>
      </c>
      <c r="Z242" t="str">
        <f t="shared" si="210"/>
        <v>0,999987920193118+0,00617378448931924i</v>
      </c>
      <c r="AA242" s="4">
        <f t="shared" si="225"/>
        <v>1.0000069780491927</v>
      </c>
      <c r="AB242" s="4">
        <f t="shared" si="226"/>
        <v>6.1737806280983583E-3</v>
      </c>
      <c r="AC242" s="47" t="str">
        <f t="shared" si="227"/>
        <v>0,133622849377591-0,461716323479572i</v>
      </c>
      <c r="AD242" s="20">
        <f t="shared" si="228"/>
        <v>-6.3631840838826728</v>
      </c>
      <c r="AE242" s="43">
        <f t="shared" si="229"/>
        <v>-73.859311026745644</v>
      </c>
      <c r="AF242" t="str">
        <f t="shared" si="211"/>
        <v>171,020291553806</v>
      </c>
      <c r="AG242" t="str">
        <f t="shared" si="212"/>
        <v>1+127,593381150759i</v>
      </c>
      <c r="AH242">
        <f t="shared" si="230"/>
        <v>127.59729978915254</v>
      </c>
      <c r="AI242">
        <f t="shared" si="231"/>
        <v>1.5629590901231782</v>
      </c>
      <c r="AJ242" t="str">
        <f t="shared" si="213"/>
        <v>1+0,327567739020078i</v>
      </c>
      <c r="AK242">
        <f t="shared" si="232"/>
        <v>1.0522835281646892</v>
      </c>
      <c r="AL242">
        <f t="shared" si="233"/>
        <v>0.31655257541753656</v>
      </c>
      <c r="AM242" t="str">
        <f t="shared" si="214"/>
        <v>1-0,0124345172042204i</v>
      </c>
      <c r="AN242">
        <f t="shared" si="234"/>
        <v>1.0000773056209715</v>
      </c>
      <c r="AO242">
        <f t="shared" si="235"/>
        <v>-1.2433876400180767E-2</v>
      </c>
      <c r="AP242" s="41" t="str">
        <f t="shared" si="236"/>
        <v>0,432911139120065-1,34242050491751i</v>
      </c>
      <c r="AQ242">
        <f t="shared" si="237"/>
        <v>2.9874500578292085</v>
      </c>
      <c r="AR242" s="43">
        <f t="shared" si="238"/>
        <v>-72.126241490961505</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0,0738636902613445+1,79865089675664i</v>
      </c>
      <c r="BG242" s="20">
        <f t="shared" si="249"/>
        <v>5.1062554736081971</v>
      </c>
      <c r="BH242" s="43">
        <f t="shared" si="250"/>
        <v>87.648403539928964</v>
      </c>
      <c r="BI242" s="41" t="str">
        <f t="shared" ref="BI242:BI305" si="255">IMPRODUCT(AP242,BC242)</f>
        <v>0,0570258834355342+5,28225270415419i</v>
      </c>
      <c r="BJ242" s="20">
        <f t="shared" si="251"/>
        <v>14.456889615320074</v>
      </c>
      <c r="BK242" s="43">
        <f t="shared" ref="BK242:BK305" si="256">(180/PI())*IMARGUMENT(BI242)</f>
        <v>89.381473075713117</v>
      </c>
      <c r="BL242">
        <f t="shared" si="252"/>
        <v>5.1062554736081971</v>
      </c>
      <c r="BM242" s="43">
        <f t="shared" si="253"/>
        <v>87.648403539928964</v>
      </c>
    </row>
    <row r="243" spans="14:65" x14ac:dyDescent="0.25">
      <c r="N243" s="9">
        <v>25</v>
      </c>
      <c r="O243" s="34">
        <f t="shared" si="254"/>
        <v>1778.2794100389244</v>
      </c>
      <c r="P243" s="33" t="str">
        <f t="shared" si="206"/>
        <v>58,3492597405907</v>
      </c>
      <c r="Q243" s="4" t="str">
        <f t="shared" si="207"/>
        <v>1+130,797748644312i</v>
      </c>
      <c r="R243" s="4">
        <f t="shared" si="219"/>
        <v>130.80157128421899</v>
      </c>
      <c r="S243" s="4">
        <f t="shared" si="220"/>
        <v>1.5631510842196692</v>
      </c>
      <c r="T243" s="4" t="str">
        <f t="shared" si="208"/>
        <v>1+0,335197771836498i</v>
      </c>
      <c r="U243" s="4">
        <f t="shared" si="221"/>
        <v>1.0546836237678829</v>
      </c>
      <c r="V243" s="4">
        <f t="shared" si="222"/>
        <v>0.3234276094465604</v>
      </c>
      <c r="W243" t="str">
        <f t="shared" si="209"/>
        <v>1-0,037360584985943i</v>
      </c>
      <c r="X243" s="4">
        <f t="shared" si="223"/>
        <v>1.0006976632882141</v>
      </c>
      <c r="Y243" s="4">
        <f t="shared" si="224"/>
        <v>-3.7343216728727348E-2</v>
      </c>
      <c r="Z243" t="str">
        <f t="shared" si="210"/>
        <v>0,999987350889359+0,00631759040377202i</v>
      </c>
      <c r="AA243" s="4">
        <f t="shared" si="225"/>
        <v>1.0000073069169182</v>
      </c>
      <c r="AB243" s="4">
        <f t="shared" si="226"/>
        <v>6.3175862663918366E-3</v>
      </c>
      <c r="AC243" s="47" t="str">
        <f t="shared" si="227"/>
        <v>0,133460739157391-0,451496273037577i</v>
      </c>
      <c r="AD243" s="20">
        <f t="shared" si="228"/>
        <v>-6.5431139078413825</v>
      </c>
      <c r="AE243" s="43">
        <f t="shared" si="229"/>
        <v>-73.532502609564773</v>
      </c>
      <c r="AF243" t="str">
        <f t="shared" si="211"/>
        <v>171,020291553806</v>
      </c>
      <c r="AG243" t="str">
        <f t="shared" si="212"/>
        <v>1+130,56541279298i</v>
      </c>
      <c r="AH243">
        <f t="shared" si="230"/>
        <v>130.56924223492018</v>
      </c>
      <c r="AI243">
        <f t="shared" si="231"/>
        <v>1.5631374803524154</v>
      </c>
      <c r="AJ243" t="str">
        <f t="shared" si="213"/>
        <v>1+0,335197771836498i</v>
      </c>
      <c r="AK243">
        <f t="shared" si="232"/>
        <v>1.0546836237678829</v>
      </c>
      <c r="AL243">
        <f t="shared" si="233"/>
        <v>0.3234276094465604</v>
      </c>
      <c r="AM243" t="str">
        <f t="shared" si="214"/>
        <v>1-0,0127241543174733i</v>
      </c>
      <c r="AN243">
        <f t="shared" si="234"/>
        <v>1.0000809487751954</v>
      </c>
      <c r="AO243">
        <f t="shared" si="235"/>
        <v>-1.2723467686575613E-2</v>
      </c>
      <c r="AP243" s="41" t="str">
        <f t="shared" si="236"/>
        <v>0,432439565836282-1,31211833491711i</v>
      </c>
      <c r="AQ243">
        <f t="shared" si="237"/>
        <v>2.8072823139957128</v>
      </c>
      <c r="AR243" s="43">
        <f t="shared" si="238"/>
        <v>-71.7591444228255</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0,0539872433304616+1,7594794854791i</v>
      </c>
      <c r="BG243" s="20">
        <f t="shared" si="249"/>
        <v>4.9117710499128791</v>
      </c>
      <c r="BH243" s="43">
        <f t="shared" si="250"/>
        <v>88.242508073501057</v>
      </c>
      <c r="BI243" s="41" t="str">
        <f t="shared" si="255"/>
        <v>-0,00143040921404225+5,16545219887357i</v>
      </c>
      <c r="BJ243" s="20">
        <f t="shared" si="251"/>
        <v>14.262167271749966</v>
      </c>
      <c r="BK243" s="43">
        <f t="shared" si="256"/>
        <v>90.01586626024033</v>
      </c>
      <c r="BL243">
        <f t="shared" si="252"/>
        <v>4.9117710499128791</v>
      </c>
      <c r="BM243" s="43">
        <f t="shared" si="253"/>
        <v>88.242508073501057</v>
      </c>
    </row>
    <row r="244" spans="14:65" x14ac:dyDescent="0.25">
      <c r="N244" s="9">
        <v>26</v>
      </c>
      <c r="O244" s="34">
        <f t="shared" si="254"/>
        <v>1819.7008586099832</v>
      </c>
      <c r="P244" s="33" t="str">
        <f t="shared" si="206"/>
        <v>58,3492597405907</v>
      </c>
      <c r="Q244" s="4" t="str">
        <f t="shared" si="207"/>
        <v>1+133,844419593823i</v>
      </c>
      <c r="R244" s="4">
        <f t="shared" si="219"/>
        <v>133.84815522227922</v>
      </c>
      <c r="S244" s="4">
        <f t="shared" si="220"/>
        <v>1.5633251046357768</v>
      </c>
      <c r="T244" s="4" t="str">
        <f t="shared" si="208"/>
        <v>1+0,343005530948409i</v>
      </c>
      <c r="U244" s="4">
        <f t="shared" si="221"/>
        <v>1.0571909923288223</v>
      </c>
      <c r="V244" s="4">
        <f t="shared" si="222"/>
        <v>0.33043012848585013</v>
      </c>
      <c r="W244" t="str">
        <f t="shared" si="209"/>
        <v>1-0,0382308248036247i</v>
      </c>
      <c r="X244" s="4">
        <f t="shared" si="223"/>
        <v>1.0007305311447059</v>
      </c>
      <c r="Y244" s="4">
        <f t="shared" si="224"/>
        <v>-3.8212215114382712E-2</v>
      </c>
      <c r="Z244" t="str">
        <f t="shared" si="210"/>
        <v>0,999986754755141+0,00646474598828i</v>
      </c>
      <c r="AA244" s="4">
        <f t="shared" si="225"/>
        <v>1.0000076512839344</v>
      </c>
      <c r="AB244" s="4">
        <f t="shared" si="226"/>
        <v>6.4647415549888799E-3</v>
      </c>
      <c r="AC244" s="47" t="str">
        <f t="shared" si="227"/>
        <v>0,133305763068316-0,441515500814913i</v>
      </c>
      <c r="AD244" s="20">
        <f t="shared" si="228"/>
        <v>-6.7221951631699852</v>
      </c>
      <c r="AE244" s="43">
        <f t="shared" si="229"/>
        <v>-73.199479774916966</v>
      </c>
      <c r="AF244" t="str">
        <f t="shared" si="211"/>
        <v>171,020291553806</v>
      </c>
      <c r="AG244" t="str">
        <f t="shared" si="212"/>
        <v>1+133,606671945299i</v>
      </c>
      <c r="AH244">
        <f t="shared" si="230"/>
        <v>133.61041422096838</v>
      </c>
      <c r="AI244">
        <f t="shared" si="231"/>
        <v>1.5633118103953132</v>
      </c>
      <c r="AJ244" t="str">
        <f t="shared" si="213"/>
        <v>1+0,343005530948409i</v>
      </c>
      <c r="AK244">
        <f t="shared" si="232"/>
        <v>1.0571909923288223</v>
      </c>
      <c r="AL244">
        <f t="shared" si="233"/>
        <v>0.33043012848585013</v>
      </c>
      <c r="AM244" t="str">
        <f t="shared" si="214"/>
        <v>1-0,0130205379457692i</v>
      </c>
      <c r="AN244">
        <f t="shared" si="234"/>
        <v>1.0000847636117636</v>
      </c>
      <c r="AO244">
        <f t="shared" si="235"/>
        <v>-1.3019802210874627E-2</v>
      </c>
      <c r="AP244" s="41" t="str">
        <f t="shared" si="236"/>
        <v>0,431989214412635-1,2825115422443i</v>
      </c>
      <c r="AQ244">
        <f t="shared" si="237"/>
        <v>2.6279519401216493</v>
      </c>
      <c r="AR244" s="43">
        <f t="shared" si="238"/>
        <v>-71.384896729180952</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0,0350152794241003+1,72125418242815i</v>
      </c>
      <c r="BG244" s="20">
        <f t="shared" si="249"/>
        <v>4.7186970532667782</v>
      </c>
      <c r="BH244" s="43">
        <f t="shared" si="250"/>
        <v>88.834599171427413</v>
      </c>
      <c r="BI244" s="41" t="str">
        <f t="shared" si="255"/>
        <v>-0,057237004643097+5,05142989909631i</v>
      </c>
      <c r="BJ244" s="20">
        <f t="shared" si="251"/>
        <v>14.068844156558436</v>
      </c>
      <c r="BK244" s="43">
        <f t="shared" si="256"/>
        <v>90.649182217163428</v>
      </c>
      <c r="BL244">
        <f t="shared" si="252"/>
        <v>4.7186970532667782</v>
      </c>
      <c r="BM244" s="43">
        <f t="shared" si="253"/>
        <v>88.834599171427413</v>
      </c>
    </row>
    <row r="245" spans="14:65" x14ac:dyDescent="0.25">
      <c r="N245" s="9">
        <v>27</v>
      </c>
      <c r="O245" s="34">
        <f t="shared" si="254"/>
        <v>1862.0871366628687</v>
      </c>
      <c r="P245" s="33" t="str">
        <f t="shared" si="206"/>
        <v>58,3492597405907</v>
      </c>
      <c r="Q245" s="4" t="str">
        <f t="shared" si="207"/>
        <v>1+136,962056626244i</v>
      </c>
      <c r="R245" s="4">
        <f t="shared" si="219"/>
        <v>136.96570722370788</v>
      </c>
      <c r="S245" s="4">
        <f t="shared" si="220"/>
        <v>1.5634951643008603</v>
      </c>
      <c r="T245" s="4" t="str">
        <f t="shared" si="208"/>
        <v>1+0,350995156133046i</v>
      </c>
      <c r="U245" s="4">
        <f t="shared" si="221"/>
        <v>1.0598101715066057</v>
      </c>
      <c r="V245" s="4">
        <f t="shared" si="222"/>
        <v>0.33756109749603763</v>
      </c>
      <c r="W245" t="str">
        <f t="shared" si="209"/>
        <v>1-0,0391213351106624i</v>
      </c>
      <c r="X245" s="4">
        <f t="shared" si="223"/>
        <v>1.0007649468585722</v>
      </c>
      <c r="Y245" s="4">
        <f t="shared" si="224"/>
        <v>-3.9101395292479406E-2</v>
      </c>
      <c r="Z245" t="str">
        <f t="shared" si="210"/>
        <v>0,999986130525982+0,00661532926668204i</v>
      </c>
      <c r="AA245" s="4">
        <f t="shared" si="225"/>
        <v>1.0000080118807213</v>
      </c>
      <c r="AB245" s="4">
        <f t="shared" si="226"/>
        <v>6.6153245163156201E-3</v>
      </c>
      <c r="AC245" s="47" t="str">
        <f t="shared" si="227"/>
        <v>0,133157592497067-0,431768722190894i</v>
      </c>
      <c r="AD245" s="20">
        <f t="shared" si="228"/>
        <v>-6.900396092819908</v>
      </c>
      <c r="AE245" s="43">
        <f t="shared" si="229"/>
        <v>-72.860223087451558</v>
      </c>
      <c r="AF245" t="str">
        <f t="shared" si="211"/>
        <v>171,020291553806</v>
      </c>
      <c r="AG245" t="str">
        <f t="shared" si="212"/>
        <v>1+136,718771123578i</v>
      </c>
      <c r="AH245">
        <f t="shared" si="230"/>
        <v>136.72242821695826</v>
      </c>
      <c r="AI245">
        <f t="shared" si="231"/>
        <v>1.5634821726415589</v>
      </c>
      <c r="AJ245" t="str">
        <f t="shared" si="213"/>
        <v>1+0,350995156133046i</v>
      </c>
      <c r="AK245">
        <f t="shared" si="232"/>
        <v>1.0598101715066057</v>
      </c>
      <c r="AL245">
        <f t="shared" si="233"/>
        <v>0.33756109749603763</v>
      </c>
      <c r="AM245" t="str">
        <f t="shared" si="214"/>
        <v>1-0,0133238252356312i</v>
      </c>
      <c r="AN245">
        <f t="shared" si="234"/>
        <v>1.0000887582204441</v>
      </c>
      <c r="AO245">
        <f t="shared" si="235"/>
        <v>-1.3323036885266905E-2</v>
      </c>
      <c r="AP245" s="41" t="str">
        <f t="shared" si="236"/>
        <v>0,431559129922212-1,25358445068774i</v>
      </c>
      <c r="AQ245">
        <f t="shared" si="237"/>
        <v>2.4494901673960752</v>
      </c>
      <c r="AR245" s="43">
        <f t="shared" si="238"/>
        <v>-71.003457405801569</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0,0169075661348222+1,6839537629974i</v>
      </c>
      <c r="BG245" s="20">
        <f t="shared" si="249"/>
        <v>4.5270410429824848</v>
      </c>
      <c r="BH245" s="43">
        <f t="shared" si="250"/>
        <v>89.424746895004418</v>
      </c>
      <c r="BI245" s="41" t="str">
        <f t="shared" si="255"/>
        <v>-0,110512243200115+4,94012257516847i</v>
      </c>
      <c r="BJ245" s="20">
        <f t="shared" si="251"/>
        <v>13.876927303198496</v>
      </c>
      <c r="BK245" s="43">
        <f t="shared" si="256"/>
        <v>91.281512576654393</v>
      </c>
      <c r="BL245">
        <f t="shared" si="252"/>
        <v>4.5270410429824848</v>
      </c>
      <c r="BM245" s="43">
        <f t="shared" si="253"/>
        <v>89.424746895004418</v>
      </c>
    </row>
    <row r="246" spans="14:65" x14ac:dyDescent="0.25">
      <c r="N246" s="9">
        <v>28</v>
      </c>
      <c r="O246" s="34">
        <f t="shared" si="254"/>
        <v>1905.4607179632501</v>
      </c>
      <c r="P246" s="33" t="str">
        <f t="shared" si="206"/>
        <v>58,3492597405907</v>
      </c>
      <c r="Q246" s="4" t="str">
        <f t="shared" si="207"/>
        <v>1+140,152312753996i</v>
      </c>
      <c r="R246" s="4">
        <f t="shared" si="219"/>
        <v>140.15588025585623</v>
      </c>
      <c r="S246" s="4">
        <f t="shared" si="220"/>
        <v>1.5636613533434376</v>
      </c>
      <c r="T246" s="4" t="str">
        <f t="shared" si="208"/>
        <v>1+0,359170883595438i</v>
      </c>
      <c r="U246" s="4">
        <f t="shared" si="221"/>
        <v>1.062545868950008</v>
      </c>
      <c r="V246" s="4">
        <f t="shared" si="222"/>
        <v>0.3448213955635348</v>
      </c>
      <c r="W246" t="str">
        <f t="shared" si="209"/>
        <v>1-0,0400325880674081i</v>
      </c>
      <c r="X246" s="4">
        <f t="shared" si="223"/>
        <v>1.0008009832665907</v>
      </c>
      <c r="Y246" s="4">
        <f t="shared" si="224"/>
        <v>-4.0011223090727369E-2</v>
      </c>
      <c r="Z246" t="str">
        <f t="shared" si="210"/>
        <v>0,999985476877809+0,00676942008022556i</v>
      </c>
      <c r="AA246" s="4">
        <f t="shared" si="225"/>
        <v>1.0000083894721892</v>
      </c>
      <c r="AB246" s="4">
        <f t="shared" si="226"/>
        <v>6.7694149901056898E-3</v>
      </c>
      <c r="AC246" s="47" t="str">
        <f t="shared" si="227"/>
        <v>0,133015913255989-0,422250776116162i</v>
      </c>
      <c r="AD246" s="20">
        <f t="shared" si="228"/>
        <v>-7.0776841133332722</v>
      </c>
      <c r="AE246" s="43">
        <f t="shared" si="229"/>
        <v>-72.514718607652568</v>
      </c>
      <c r="AF246" t="str">
        <f t="shared" si="211"/>
        <v>171,020291553806</v>
      </c>
      <c r="AG246" t="str">
        <f t="shared" si="212"/>
        <v>1+139,903360403995i</v>
      </c>
      <c r="AH246">
        <f t="shared" si="230"/>
        <v>139.90693425391794</v>
      </c>
      <c r="AI246">
        <f t="shared" si="231"/>
        <v>1.5636486573798922</v>
      </c>
      <c r="AJ246" t="str">
        <f t="shared" si="213"/>
        <v>1+0,359170883595438i</v>
      </c>
      <c r="AK246">
        <f t="shared" si="232"/>
        <v>1.062545868950008</v>
      </c>
      <c r="AL246">
        <f t="shared" si="233"/>
        <v>0.3448213955635348</v>
      </c>
      <c r="AM246" t="str">
        <f t="shared" si="214"/>
        <v>1-0,013634176993995i</v>
      </c>
      <c r="AN246">
        <f t="shared" si="234"/>
        <v>1.0000929410721304</v>
      </c>
      <c r="AO246">
        <f t="shared" si="235"/>
        <v>-1.3633332265600172E-2</v>
      </c>
      <c r="AP246" s="41" t="str">
        <f t="shared" si="236"/>
        <v>0,431148400398055-1,22532174297439i</v>
      </c>
      <c r="AQ246">
        <f t="shared" si="237"/>
        <v>2.2719290287940668</v>
      </c>
      <c r="AR246" s="43">
        <f t="shared" si="238"/>
        <v>-70.614790457082265</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-0,000374297379272692+1,64755755147753i</v>
      </c>
      <c r="BG246" s="20">
        <f t="shared" si="249"/>
        <v>4.3368121049790709</v>
      </c>
      <c r="BH246" s="43">
        <f t="shared" si="250"/>
        <v>90.013016637705277</v>
      </c>
      <c r="BI246" s="41" t="str">
        <f t="shared" si="255"/>
        <v>-0,16136910025087+4,83146861189107i</v>
      </c>
      <c r="BJ246" s="20">
        <f t="shared" si="251"/>
        <v>13.686425247106389</v>
      </c>
      <c r="BK246" s="43">
        <f t="shared" si="256"/>
        <v>91.912944788275581</v>
      </c>
      <c r="BL246">
        <f t="shared" si="252"/>
        <v>4.3368121049790709</v>
      </c>
      <c r="BM246" s="43">
        <f t="shared" si="253"/>
        <v>90.013016637705277</v>
      </c>
    </row>
    <row r="247" spans="14:65" x14ac:dyDescent="0.25">
      <c r="N247" s="9">
        <v>29</v>
      </c>
      <c r="O247" s="34">
        <f t="shared" si="254"/>
        <v>1949.8445997580463</v>
      </c>
      <c r="P247" s="33" t="str">
        <f t="shared" si="206"/>
        <v>58,3492597405907</v>
      </c>
      <c r="Q247" s="4" t="str">
        <f t="shared" si="207"/>
        <v>1+143,416879493104i</v>
      </c>
      <c r="R247" s="4">
        <f t="shared" si="219"/>
        <v>143.42036579070464</v>
      </c>
      <c r="S247" s="4">
        <f t="shared" si="220"/>
        <v>1.5638237598423974</v>
      </c>
      <c r="T247" s="4" t="str">
        <f t="shared" si="208"/>
        <v>1+0,367537048214496i</v>
      </c>
      <c r="U247" s="4">
        <f t="shared" si="221"/>
        <v>1.065402966867572</v>
      </c>
      <c r="V247" s="4">
        <f t="shared" si="222"/>
        <v>0.352211809608521</v>
      </c>
      <c r="W247" t="str">
        <f t="shared" si="209"/>
        <v>1-0,0409650668322407i</v>
      </c>
      <c r="X247" s="4">
        <f t="shared" si="223"/>
        <v>1.0008387166274944</v>
      </c>
      <c r="Y247" s="4">
        <f t="shared" si="224"/>
        <v>-4.0942174883284881E-2</v>
      </c>
      <c r="Z247" t="str">
        <f t="shared" si="210"/>
        <v>0,999984792424147+0,0069271001298994i</v>
      </c>
      <c r="AA247" s="4">
        <f t="shared" si="225"/>
        <v>1.0000087848593</v>
      </c>
      <c r="AB247" s="4">
        <f t="shared" si="226"/>
        <v>6.9270946757258606E-3</v>
      </c>
      <c r="AC247" s="47" t="str">
        <f t="shared" si="227"/>
        <v>0,132880424917503-0,412956622408779i</v>
      </c>
      <c r="AD247" s="20">
        <f t="shared" si="228"/>
        <v>-7.254025823758683</v>
      </c>
      <c r="AE247" s="43">
        <f t="shared" si="229"/>
        <v>-72.16295827012118</v>
      </c>
      <c r="AF247" t="str">
        <f t="shared" si="211"/>
        <v>171,020291553806</v>
      </c>
      <c r="AG247" t="str">
        <f t="shared" si="212"/>
        <v>1+143,162128297936i</v>
      </c>
      <c r="AH247">
        <f t="shared" si="230"/>
        <v>143.16562079911043</v>
      </c>
      <c r="AI247">
        <f t="shared" si="231"/>
        <v>1.5638113528457878</v>
      </c>
      <c r="AJ247" t="str">
        <f t="shared" si="213"/>
        <v>1+0,367537048214496i</v>
      </c>
      <c r="AK247">
        <f t="shared" si="232"/>
        <v>1.065402966867572</v>
      </c>
      <c r="AL247">
        <f t="shared" si="233"/>
        <v>0.352211809608521</v>
      </c>
      <c r="AM247" t="str">
        <f t="shared" si="214"/>
        <v>1-0,0139517577734705i</v>
      </c>
      <c r="AN247">
        <f t="shared" si="234"/>
        <v>1.0000973210367927</v>
      </c>
      <c r="AO247">
        <f t="shared" si="235"/>
        <v>-1.3950852635444842E-2</v>
      </c>
      <c r="AP247" s="41" t="str">
        <f t="shared" si="236"/>
        <v>0,430756154901305-1,19770845274475i</v>
      </c>
      <c r="AQ247">
        <f t="shared" si="237"/>
        <v>2.0953013490170855</v>
      </c>
      <c r="AR247" s="43">
        <f t="shared" si="238"/>
        <v>-70.218865264093566</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-0,0168669617790198+1,61204540581191i</v>
      </c>
      <c r="BG247" s="20">
        <f t="shared" si="249"/>
        <v>4.1480208271535153</v>
      </c>
      <c r="BH247" s="43">
        <f t="shared" si="250"/>
        <v>90.599468511172049</v>
      </c>
      <c r="BI247" s="41" t="str">
        <f t="shared" si="255"/>
        <v>-0,209915425570861+4,7254079634626i</v>
      </c>
      <c r="BJ247" s="20">
        <f t="shared" si="251"/>
        <v>13.497347999929284</v>
      </c>
      <c r="BK247" s="43">
        <f t="shared" si="256"/>
        <v>92.543561517199663</v>
      </c>
      <c r="BL247">
        <f t="shared" si="252"/>
        <v>4.1480208271535153</v>
      </c>
      <c r="BM247" s="43">
        <f t="shared" si="253"/>
        <v>90.599468511172049</v>
      </c>
    </row>
    <row r="248" spans="14:65" x14ac:dyDescent="0.25">
      <c r="N248" s="9">
        <v>30</v>
      </c>
      <c r="O248" s="34">
        <f t="shared" si="254"/>
        <v>1995.2623149688804</v>
      </c>
      <c r="P248" s="33" t="str">
        <f t="shared" si="206"/>
        <v>58,3492597405907</v>
      </c>
      <c r="Q248" s="4" t="str">
        <f t="shared" si="207"/>
        <v>1+146,757487760067i</v>
      </c>
      <c r="R248" s="4">
        <f t="shared" si="219"/>
        <v>146.7608947017093</v>
      </c>
      <c r="S248" s="4">
        <f t="shared" si="220"/>
        <v>1.5639824698735272</v>
      </c>
      <c r="T248" s="4" t="str">
        <f t="shared" si="208"/>
        <v>1+0,376098085841448i</v>
      </c>
      <c r="U248" s="4">
        <f t="shared" si="221"/>
        <v>1.0683865265780925</v>
      </c>
      <c r="V248" s="4">
        <f t="shared" si="222"/>
        <v>0.3597330279435203</v>
      </c>
      <c r="W248" t="str">
        <f t="shared" si="209"/>
        <v>1-0,0419192658177447i</v>
      </c>
      <c r="X248" s="4">
        <f t="shared" si="223"/>
        <v>1.0008782267822089</v>
      </c>
      <c r="Y248" s="4">
        <f t="shared" si="224"/>
        <v>-4.1894737814802151E-2</v>
      </c>
      <c r="Z248" t="str">
        <f t="shared" si="210"/>
        <v>0,999984075713178+0,00708845301975316i</v>
      </c>
      <c r="AA248" s="4">
        <f t="shared" si="225"/>
        <v>1.0000091988807664</v>
      </c>
      <c r="AB248" s="4">
        <f t="shared" si="226"/>
        <v>7.0884471754876404E-3</v>
      </c>
      <c r="AC248" s="47" t="str">
        <f t="shared" si="227"/>
        <v>0,132750840177649-0,403881339112175i</v>
      </c>
      <c r="AD248" s="20">
        <f t="shared" si="228"/>
        <v>-7.4293870176865804</v>
      </c>
      <c r="AE248" s="43">
        <f t="shared" si="229"/>
        <v>-71.80494027062629</v>
      </c>
      <c r="AF248" t="str">
        <f t="shared" si="211"/>
        <v>171,020291553806</v>
      </c>
      <c r="AG248" t="str">
        <f t="shared" si="212"/>
        <v>1+146,496802647276i</v>
      </c>
      <c r="AH248">
        <f t="shared" si="230"/>
        <v>146.50021565129157</v>
      </c>
      <c r="AI248">
        <f t="shared" si="231"/>
        <v>1.5639703452680631</v>
      </c>
      <c r="AJ248" t="str">
        <f t="shared" si="213"/>
        <v>1+0,376098085841448i</v>
      </c>
      <c r="AK248">
        <f t="shared" si="232"/>
        <v>1.0683865265780925</v>
      </c>
      <c r="AL248">
        <f t="shared" si="233"/>
        <v>0.3597330279435203</v>
      </c>
      <c r="AM248" t="str">
        <f t="shared" si="214"/>
        <v>1-0,0142767359595909i</v>
      </c>
      <c r="AN248">
        <f t="shared" si="234"/>
        <v>1.0001019074022706</v>
      </c>
      <c r="AO248">
        <f t="shared" si="235"/>
        <v>-1.4275766092059968E-2</v>
      </c>
      <c r="AP248" s="41" t="str">
        <f t="shared" si="236"/>
        <v>0,430381561676129-1,17072995670756i</v>
      </c>
      <c r="AQ248">
        <f t="shared" si="237"/>
        <v>1.9196407312608308</v>
      </c>
      <c r="AR248" s="43">
        <f t="shared" si="238"/>
        <v>-69.815656961243789</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-0,0326054052294485+1,57739770289446i</v>
      </c>
      <c r="BG248" s="20">
        <f t="shared" si="249"/>
        <v>3.9606792706580318</v>
      </c>
      <c r="BH248" s="43">
        <f t="shared" si="250"/>
        <v>91.184156734033522</v>
      </c>
      <c r="BI248" s="41" t="str">
        <f t="shared" si="255"/>
        <v>-0,256254171900598+4,62188211002954i</v>
      </c>
      <c r="BJ248" s="20">
        <f t="shared" si="251"/>
        <v>13.309707019605447</v>
      </c>
      <c r="BK248" s="43">
        <f t="shared" si="256"/>
        <v>93.173440043416036</v>
      </c>
      <c r="BL248">
        <f t="shared" si="252"/>
        <v>3.9606792706580318</v>
      </c>
      <c r="BM248" s="43">
        <f t="shared" si="253"/>
        <v>91.184156734033522</v>
      </c>
    </row>
    <row r="249" spans="14:65" x14ac:dyDescent="0.25">
      <c r="N249" s="9">
        <v>31</v>
      </c>
      <c r="O249" s="34">
        <f t="shared" si="254"/>
        <v>2041.7379446695318</v>
      </c>
      <c r="P249" s="33" t="str">
        <f t="shared" si="206"/>
        <v>58,3492597405907</v>
      </c>
      <c r="Q249" s="4" t="str">
        <f t="shared" si="207"/>
        <v>1+150,175908789605i</v>
      </c>
      <c r="R249" s="4">
        <f t="shared" si="219"/>
        <v>150.17923818152678</v>
      </c>
      <c r="S249" s="4">
        <f t="shared" si="220"/>
        <v>1.5641375675549858</v>
      </c>
      <c r="T249" s="4" t="str">
        <f t="shared" si="208"/>
        <v>1+0,384858535651758i</v>
      </c>
      <c r="U249" s="4">
        <f t="shared" si="221"/>
        <v>1.0715017930288384</v>
      </c>
      <c r="V249" s="4">
        <f t="shared" si="222"/>
        <v>0.36738563370004496</v>
      </c>
      <c r="W249" t="str">
        <f t="shared" si="209"/>
        <v>1-0,0428956909528521i</v>
      </c>
      <c r="X249" s="4">
        <f t="shared" si="223"/>
        <v>1.0009195973215443</v>
      </c>
      <c r="Y249" s="4">
        <f t="shared" si="224"/>
        <v>-4.2869410028149611E-2</v>
      </c>
      <c r="Z249" t="str">
        <f t="shared" si="210"/>
        <v>0,999983325224661+0,00725356430122474i</v>
      </c>
      <c r="AA249" s="4">
        <f t="shared" si="225"/>
        <v>1.0000096324148293</v>
      </c>
      <c r="AB249" s="4">
        <f t="shared" si="226"/>
        <v>7.2535580389665169E-3</v>
      </c>
      <c r="AC249" s="47" t="str">
        <f t="shared" si="227"/>
        <v>0,132626884247398-0,395020119913767i</v>
      </c>
      <c r="AD249" s="20">
        <f t="shared" si="228"/>
        <v>-7.6037326986064633</v>
      </c>
      <c r="AE249" s="43">
        <f t="shared" si="229"/>
        <v>-71.440669460922422</v>
      </c>
      <c r="AF249" t="str">
        <f t="shared" si="211"/>
        <v>171,020291553806</v>
      </c>
      <c r="AG249" t="str">
        <f t="shared" si="212"/>
        <v>1+149,909151540494i</v>
      </c>
      <c r="AH249">
        <f t="shared" si="230"/>
        <v>149.91248685680188</v>
      </c>
      <c r="AI249">
        <f t="shared" si="231"/>
        <v>1.564125718914434</v>
      </c>
      <c r="AJ249" t="str">
        <f t="shared" si="213"/>
        <v>1+0,384858535651758i</v>
      </c>
      <c r="AK249">
        <f t="shared" si="232"/>
        <v>1.0715017930288384</v>
      </c>
      <c r="AL249">
        <f t="shared" si="233"/>
        <v>0.36738563370004496</v>
      </c>
      <c r="AM249" t="str">
        <f t="shared" si="214"/>
        <v>1-0,014609283860092i</v>
      </c>
      <c r="AN249">
        <f t="shared" si="234"/>
        <v>1.0001067098939516</v>
      </c>
      <c r="AO249">
        <f t="shared" si="235"/>
        <v>-1.4608244634297739E-2</v>
      </c>
      <c r="AP249" s="41" t="str">
        <f t="shared" si="236"/>
        <v>0,430023826387587-1,14437196697061i</v>
      </c>
      <c r="AQ249">
        <f t="shared" si="237"/>
        <v>1.7449815406070781</v>
      </c>
      <c r="AR249" s="43">
        <f t="shared" si="238"/>
        <v>-69.405146820550826</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-0,0476230075500289+1,54359532438279i</v>
      </c>
      <c r="BG249" s="20">
        <f t="shared" si="249"/>
        <v>3.7748009369964146</v>
      </c>
      <c r="BH249" s="43">
        <f t="shared" si="250"/>
        <v>91.767129024323495</v>
      </c>
      <c r="BI249" s="41" t="str">
        <f t="shared" si="255"/>
        <v>-0,300483613146427+4,52083401576779i</v>
      </c>
      <c r="BJ249" s="20">
        <f t="shared" si="251"/>
        <v>13.123515176209938</v>
      </c>
      <c r="BK249" s="43">
        <f t="shared" si="256"/>
        <v>93.802651664695105</v>
      </c>
      <c r="BL249">
        <f t="shared" si="252"/>
        <v>3.7748009369964146</v>
      </c>
      <c r="BM249" s="43">
        <f t="shared" si="253"/>
        <v>91.767129024323495</v>
      </c>
    </row>
    <row r="250" spans="14:65" x14ac:dyDescent="0.25">
      <c r="N250" s="9">
        <v>32</v>
      </c>
      <c r="O250" s="34">
        <f t="shared" si="254"/>
        <v>2089.2961308540398</v>
      </c>
      <c r="P250" s="33" t="str">
        <f t="shared" si="206"/>
        <v>58,3492597405907</v>
      </c>
      <c r="Q250" s="4" t="str">
        <f t="shared" si="207"/>
        <v>1+153,673955073797i</v>
      </c>
      <c r="R250" s="4">
        <f t="shared" si="219"/>
        <v>153.67720868112934</v>
      </c>
      <c r="S250" s="4">
        <f t="shared" si="220"/>
        <v>1.5642891350917527</v>
      </c>
      <c r="T250" s="4" t="str">
        <f t="shared" si="208"/>
        <v>1+0,393823042551879i</v>
      </c>
      <c r="U250" s="4">
        <f t="shared" si="221"/>
        <v>1.0747541992682881</v>
      </c>
      <c r="V250" s="4">
        <f t="shared" si="222"/>
        <v>0.37517009814353791</v>
      </c>
      <c r="W250" t="str">
        <f t="shared" si="209"/>
        <v>1-0,0438948599510948i</v>
      </c>
      <c r="X250" s="4">
        <f t="shared" si="223"/>
        <v>1.0009629157616811</v>
      </c>
      <c r="Y250" s="4">
        <f t="shared" si="224"/>
        <v>-4.3866700895817429E-2</v>
      </c>
      <c r="Z250" t="str">
        <f t="shared" si="210"/>
        <v>0,99998253936671+0,00742252151850116i</v>
      </c>
      <c r="AA250" s="4">
        <f t="shared" si="225"/>
        <v>1.0000100863811257</v>
      </c>
      <c r="AB250" s="4">
        <f t="shared" si="226"/>
        <v>7.4225148083538672E-3</v>
      </c>
      <c r="AC250" s="47" t="str">
        <f t="shared" si="227"/>
        <v>0,132508294270448-0,386368271622927i</v>
      </c>
      <c r="AD250" s="20">
        <f t="shared" si="228"/>
        <v>-7.7770270987892811</v>
      </c>
      <c r="AE250" s="43">
        <f t="shared" si="229"/>
        <v>-71.070157750178808</v>
      </c>
      <c r="AF250" t="str">
        <f t="shared" si="211"/>
        <v>171,020291553806</v>
      </c>
      <c r="AG250" t="str">
        <f t="shared" si="212"/>
        <v>1+153,400984250142i</v>
      </c>
      <c r="AH250">
        <f t="shared" si="230"/>
        <v>153.4042436470136</v>
      </c>
      <c r="AI250">
        <f t="shared" si="231"/>
        <v>1.5642775561360398</v>
      </c>
      <c r="AJ250" t="str">
        <f t="shared" si="213"/>
        <v>1+0,393823042551879i</v>
      </c>
      <c r="AK250">
        <f t="shared" si="232"/>
        <v>1.0747541992682881</v>
      </c>
      <c r="AL250">
        <f t="shared" si="233"/>
        <v>0.37517009814353791</v>
      </c>
      <c r="AM250" t="str">
        <f t="shared" si="214"/>
        <v>1-0,0149495777962725i</v>
      </c>
      <c r="AN250">
        <f t="shared" si="234"/>
        <v>1.0001117386953753</v>
      </c>
      <c r="AO250">
        <f t="shared" si="235"/>
        <v>-1.4948464252490733E-2</v>
      </c>
      <c r="AP250" s="41" t="str">
        <f t="shared" si="236"/>
        <v>0,429682190438665-1,11862052354365i</v>
      </c>
      <c r="AQ250">
        <f t="shared" si="237"/>
        <v>1.5713588838332206</v>
      </c>
      <c r="AR250" s="43">
        <f t="shared" si="238"/>
        <v>-68.987322642370103</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-0,0619516209869485+1,51061964300134i</v>
      </c>
      <c r="BG250" s="20">
        <f t="shared" si="249"/>
        <v>3.5904007308476933</v>
      </c>
      <c r="BH250" s="43">
        <f t="shared" si="250"/>
        <v>92.348425996399598</v>
      </c>
      <c r="BI250" s="41" t="str">
        <f t="shared" si="255"/>
        <v>-0,342697552688579+4,42220808842062i</v>
      </c>
      <c r="BJ250" s="20">
        <f t="shared" si="251"/>
        <v>12.938786713470192</v>
      </c>
      <c r="BK250" s="43">
        <f t="shared" si="256"/>
        <v>94.431261104208303</v>
      </c>
      <c r="BL250">
        <f t="shared" si="252"/>
        <v>3.5904007308476933</v>
      </c>
      <c r="BM250" s="43">
        <f t="shared" si="253"/>
        <v>92.348425996399598</v>
      </c>
    </row>
    <row r="251" spans="14:65" x14ac:dyDescent="0.25">
      <c r="N251" s="9">
        <v>33</v>
      </c>
      <c r="O251" s="34">
        <f t="shared" si="254"/>
        <v>2137.9620895022344</v>
      </c>
      <c r="P251" s="33" t="str">
        <f t="shared" si="206"/>
        <v>58,3492597405907</v>
      </c>
      <c r="Q251" s="4" t="str">
        <f t="shared" si="207"/>
        <v>1+157,253481323084i</v>
      </c>
      <c r="R251" s="4">
        <f t="shared" si="219"/>
        <v>157.25666087078639</v>
      </c>
      <c r="S251" s="4">
        <f t="shared" si="220"/>
        <v>1.5644372528190702</v>
      </c>
      <c r="T251" s="4" t="str">
        <f t="shared" si="208"/>
        <v>1+0,402996359642022i</v>
      </c>
      <c r="U251" s="4">
        <f t="shared" si="221"/>
        <v>1.0781493708594936</v>
      </c>
      <c r="V251" s="4">
        <f t="shared" si="222"/>
        <v>0.38308677389937695</v>
      </c>
      <c r="W251" t="str">
        <f t="shared" si="209"/>
        <v>1-0,0449173025851003i</v>
      </c>
      <c r="X251" s="4">
        <f t="shared" si="223"/>
        <v>1.0010082737278057</v>
      </c>
      <c r="Y251" s="4">
        <f t="shared" si="224"/>
        <v>-4.4887131254947324E-2</v>
      </c>
      <c r="Z251" t="str">
        <f t="shared" si="210"/>
        <v>0,999981716472415+0,00759541425493532i</v>
      </c>
      <c r="AA251" s="4">
        <f t="shared" si="225"/>
        <v>1.0000105617426354</v>
      </c>
      <c r="AB251" s="4">
        <f t="shared" si="226"/>
        <v>7.5954070648642019E-3</v>
      </c>
      <c r="AC251" s="47" t="str">
        <f t="shared" si="227"/>
        <v>0,132394818766262-0,377921211707146i</v>
      </c>
      <c r="AD251" s="20">
        <f t="shared" si="228"/>
        <v>-7.949233701891111</v>
      </c>
      <c r="AE251" s="43">
        <f t="shared" si="229"/>
        <v>-70.693424511715847</v>
      </c>
      <c r="AF251" t="str">
        <f t="shared" si="211"/>
        <v>171,020291553806</v>
      </c>
      <c r="AG251" t="str">
        <f t="shared" si="212"/>
        <v>1+156,97415219214i</v>
      </c>
      <c r="AH251">
        <f t="shared" si="230"/>
        <v>156.97733739760375</v>
      </c>
      <c r="AI251">
        <f t="shared" si="231"/>
        <v>1.5644259374109653</v>
      </c>
      <c r="AJ251" t="str">
        <f t="shared" si="213"/>
        <v>1+0,402996359642022i</v>
      </c>
      <c r="AK251">
        <f t="shared" si="232"/>
        <v>1.0781493708594936</v>
      </c>
      <c r="AL251">
        <f t="shared" si="233"/>
        <v>0.38308677389937695</v>
      </c>
      <c r="AM251" t="str">
        <f t="shared" si="214"/>
        <v>1-0,0152977981964816i</v>
      </c>
      <c r="AN251">
        <f t="shared" si="234"/>
        <v>1.0001170044698071</v>
      </c>
      <c r="AO251">
        <f t="shared" si="235"/>
        <v>-1.5296605020361263E-2</v>
      </c>
      <c r="AP251" s="41" t="str">
        <f t="shared" si="236"/>
        <v>0,42935592936295-1,09346198700993i</v>
      </c>
      <c r="AQ251">
        <f t="shared" si="237"/>
        <v>1.3988085854406749</v>
      </c>
      <c r="AR251" s="43">
        <f t="shared" si="238"/>
        <v>-68.562179151274506</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-0,0756216377570575+1,47845250931007i</v>
      </c>
      <c r="BG251" s="20">
        <f t="shared" si="249"/>
        <v>3.4074949185187364</v>
      </c>
      <c r="BH251" s="43">
        <f t="shared" si="250"/>
        <v>92.928080563380348</v>
      </c>
      <c r="BI251" s="41" t="str">
        <f t="shared" si="255"/>
        <v>-0,382985522236663+4,32595014022229i</v>
      </c>
      <c r="BJ251" s="20">
        <f t="shared" si="251"/>
        <v>12.755537205850548</v>
      </c>
      <c r="BK251" s="43">
        <f t="shared" si="256"/>
        <v>95.059325923821675</v>
      </c>
      <c r="BL251">
        <f t="shared" si="252"/>
        <v>3.4074949185187364</v>
      </c>
      <c r="BM251" s="43">
        <f t="shared" si="253"/>
        <v>92.928080563380348</v>
      </c>
    </row>
    <row r="252" spans="14:65" x14ac:dyDescent="0.25">
      <c r="N252" s="9">
        <v>34</v>
      </c>
      <c r="O252" s="34">
        <f t="shared" si="254"/>
        <v>2187.7616239495528</v>
      </c>
      <c r="P252" s="33" t="str">
        <f t="shared" si="206"/>
        <v>58,3492597405907</v>
      </c>
      <c r="Q252" s="4" t="str">
        <f t="shared" si="207"/>
        <v>1+160,916385449664i</v>
      </c>
      <c r="R252" s="4">
        <f t="shared" si="219"/>
        <v>160.91949262343837</v>
      </c>
      <c r="S252" s="4">
        <f t="shared" si="220"/>
        <v>1.5645819992449073</v>
      </c>
      <c r="T252" s="4" t="str">
        <f t="shared" si="208"/>
        <v>1+0,412383350736336i</v>
      </c>
      <c r="U252" s="4">
        <f t="shared" si="221"/>
        <v>1.0816931302197161</v>
      </c>
      <c r="V252" s="4">
        <f t="shared" si="222"/>
        <v>0.39113588811566019</v>
      </c>
      <c r="W252" t="str">
        <f t="shared" si="209"/>
        <v>1-0,0459635609674874i</v>
      </c>
      <c r="X252" s="4">
        <f t="shared" si="223"/>
        <v>1.0010557671462723</v>
      </c>
      <c r="Y252" s="4">
        <f t="shared" si="224"/>
        <v>-4.5931233645969682E-2</v>
      </c>
      <c r="Z252" t="str">
        <f t="shared" si="210"/>
        <v>0,999980854796307+0,00777233418054467i</v>
      </c>
      <c r="AA252" s="4">
        <f t="shared" si="225"/>
        <v>1.0000110595077272</v>
      </c>
      <c r="AB252" s="4">
        <f t="shared" si="226"/>
        <v>7.7723264762236148E-3</v>
      </c>
      <c r="AC252" s="47" t="str">
        <f t="shared" si="227"/>
        <v>0,132286217097206-0,369674465885168i</v>
      </c>
      <c r="AD252" s="20">
        <f t="shared" si="228"/>
        <v>-8.1203152694693177</v>
      </c>
      <c r="AE252" s="43">
        <f t="shared" si="229"/>
        <v>-70.310496993573921</v>
      </c>
      <c r="AF252" t="str">
        <f t="shared" si="211"/>
        <v>171,020291553806</v>
      </c>
      <c r="AG252" t="str">
        <f t="shared" si="212"/>
        <v>1+160,63054990743i</v>
      </c>
      <c r="AH252">
        <f t="shared" si="230"/>
        <v>160.63366261018692</v>
      </c>
      <c r="AI252">
        <f t="shared" si="231"/>
        <v>1.5645709413867759</v>
      </c>
      <c r="AJ252" t="str">
        <f t="shared" si="213"/>
        <v>1+0,412383350736336i</v>
      </c>
      <c r="AK252">
        <f t="shared" si="232"/>
        <v>1.0816931302197161</v>
      </c>
      <c r="AL252">
        <f t="shared" si="233"/>
        <v>0.39113588811566019</v>
      </c>
      <c r="AM252" t="str">
        <f t="shared" si="214"/>
        <v>1-0,0156541296917848i</v>
      </c>
      <c r="AN252">
        <f t="shared" si="234"/>
        <v>1.0001225183828266</v>
      </c>
      <c r="AO252">
        <f t="shared" si="235"/>
        <v>-1.5652851188996137E-2</v>
      </c>
      <c r="AP252" s="41" t="str">
        <f t="shared" si="236"/>
        <v>0,429044351289546-1,06888303136278i</v>
      </c>
      <c r="AQ252">
        <f t="shared" si="237"/>
        <v>1.2273671597084976</v>
      </c>
      <c r="AR252" s="43">
        <f t="shared" si="238"/>
        <v>-68.129718395619633</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-0,0886620545068896+1,4470762389163i</v>
      </c>
      <c r="BG252" s="20">
        <f t="shared" si="249"/>
        <v>3.2261010819306395</v>
      </c>
      <c r="BH252" s="43">
        <f t="shared" si="250"/>
        <v>93.506117346276696</v>
      </c>
      <c r="BI252" s="41" t="str">
        <f t="shared" si="255"/>
        <v>-0,421432971653963+4,23200735014278i</v>
      </c>
      <c r="BJ252" s="20">
        <f t="shared" si="251"/>
        <v>12.573783511108466</v>
      </c>
      <c r="BK252" s="43">
        <f t="shared" si="256"/>
        <v>95.686895944230983</v>
      </c>
      <c r="BL252">
        <f t="shared" si="252"/>
        <v>3.2261010819306395</v>
      </c>
      <c r="BM252" s="43">
        <f t="shared" si="253"/>
        <v>93.506117346276696</v>
      </c>
    </row>
    <row r="253" spans="14:65" x14ac:dyDescent="0.25">
      <c r="N253" s="9">
        <v>35</v>
      </c>
      <c r="O253" s="34">
        <f t="shared" si="254"/>
        <v>2238.7211385683418</v>
      </c>
      <c r="P253" s="33" t="str">
        <f t="shared" si="206"/>
        <v>58,3492597405907</v>
      </c>
      <c r="Q253" s="4" t="str">
        <f t="shared" si="207"/>
        <v>1+164,66460957379i</v>
      </c>
      <c r="R253" s="4">
        <f t="shared" si="219"/>
        <v>164.66764602097368</v>
      </c>
      <c r="S253" s="4">
        <f t="shared" si="220"/>
        <v>1.5647234510914592</v>
      </c>
      <c r="T253" s="4" t="str">
        <f t="shared" si="208"/>
        <v>1+0,42198899294175i</v>
      </c>
      <c r="U253" s="4">
        <f t="shared" si="221"/>
        <v>1.0853915008714563</v>
      </c>
      <c r="V253" s="4">
        <f t="shared" si="222"/>
        <v>0.39931753559121108</v>
      </c>
      <c r="W253" t="str">
        <f t="shared" si="209"/>
        <v>1-0,0470341898382992i</v>
      </c>
      <c r="X253" s="4">
        <f t="shared" si="223"/>
        <v>1.0011054964456769</v>
      </c>
      <c r="Y253" s="4">
        <f t="shared" si="224"/>
        <v>-4.6999552554786661E-2</v>
      </c>
      <c r="Z253" t="str">
        <f t="shared" si="210"/>
        <v>0,999979952510655+0,00795337510061556i</v>
      </c>
      <c r="AA253" s="4">
        <f t="shared" si="225"/>
        <v>1.0000115807322947</v>
      </c>
      <c r="AB253" s="4">
        <f t="shared" si="226"/>
        <v>7.9533668452632048E-3</v>
      </c>
      <c r="AC253" s="47" t="str">
        <f t="shared" si="227"/>
        <v>0,132182258958617-0,361623665775981i</v>
      </c>
      <c r="AD253" s="20">
        <f t="shared" si="228"/>
        <v>-8.290233871591866</v>
      </c>
      <c r="AE253" s="43">
        <f t="shared" si="229"/>
        <v>-69.921410731289555</v>
      </c>
      <c r="AF253" t="str">
        <f t="shared" si="211"/>
        <v>171,020291553806</v>
      </c>
      <c r="AG253" t="str">
        <f t="shared" si="212"/>
        <v>1+164,372116066477i</v>
      </c>
      <c r="AH253">
        <f t="shared" si="230"/>
        <v>164.37515791679527</v>
      </c>
      <c r="AI253">
        <f t="shared" si="231"/>
        <v>1.5647126449220938</v>
      </c>
      <c r="AJ253" t="str">
        <f t="shared" si="213"/>
        <v>1+0,42198899294175i</v>
      </c>
      <c r="AK253">
        <f t="shared" si="232"/>
        <v>1.0853915008714563</v>
      </c>
      <c r="AL253">
        <f t="shared" si="233"/>
        <v>0.39931753559121108</v>
      </c>
      <c r="AM253" t="str">
        <f t="shared" si="214"/>
        <v>1-0,0160187612138575i</v>
      </c>
      <c r="AN253">
        <f t="shared" si="234"/>
        <v>1.0001282921259786</v>
      </c>
      <c r="AO253">
        <f t="shared" si="235"/>
        <v>-1.6017391282928454E-2</v>
      </c>
      <c r="AP253" s="41" t="str">
        <f t="shared" si="236"/>
        <v>0,428746795476993-1,04487063700394i</v>
      </c>
      <c r="AQ253">
        <f t="shared" si="237"/>
        <v>1.0570717785892738</v>
      </c>
      <c r="AR253" s="43">
        <f t="shared" si="238"/>
        <v>-67.68995014916807</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-0,101100533823029+1,41647360010735i</v>
      </c>
      <c r="BG253" s="20">
        <f t="shared" si="249"/>
        <v>3.0462380680386025</v>
      </c>
      <c r="BH253" s="43">
        <f t="shared" si="250"/>
        <v>94.082552091118501</v>
      </c>
      <c r="BI253" s="41" t="str">
        <f t="shared" si="255"/>
        <v>-0,458121450151697+4,14032822738916i</v>
      </c>
      <c r="BJ253" s="20">
        <f t="shared" si="251"/>
        <v>12.393543718219711</v>
      </c>
      <c r="BK253" s="43">
        <f t="shared" si="256"/>
        <v>96.314012673240001</v>
      </c>
      <c r="BL253">
        <f t="shared" si="252"/>
        <v>3.0462380680386025</v>
      </c>
      <c r="BM253" s="43">
        <f t="shared" si="253"/>
        <v>94.082552091118501</v>
      </c>
    </row>
    <row r="254" spans="14:65" x14ac:dyDescent="0.25">
      <c r="N254" s="9">
        <v>36</v>
      </c>
      <c r="O254" s="34">
        <f t="shared" si="254"/>
        <v>2290.8676527677749</v>
      </c>
      <c r="P254" s="33" t="str">
        <f t="shared" si="206"/>
        <v>58,3492597405907</v>
      </c>
      <c r="Q254" s="4" t="str">
        <f t="shared" si="207"/>
        <v>1+168,500141053506i</v>
      </c>
      <c r="R254" s="4">
        <f t="shared" si="219"/>
        <v>168.50310838394472</v>
      </c>
      <c r="S254" s="4">
        <f t="shared" si="220"/>
        <v>1.5648616833357125</v>
      </c>
      <c r="T254" s="4" t="str">
        <f t="shared" si="208"/>
        <v>1+0,431818379296905i</v>
      </c>
      <c r="U254" s="4">
        <f t="shared" si="221"/>
        <v>1.0892507115896715</v>
      </c>
      <c r="V254" s="4">
        <f t="shared" si="222"/>
        <v>0.40763167190028277</v>
      </c>
      <c r="W254" t="str">
        <f t="shared" si="209"/>
        <v>1-0,0481297568591341i</v>
      </c>
      <c r="X254" s="4">
        <f t="shared" si="223"/>
        <v>1.0011575667672494</v>
      </c>
      <c r="Y254" s="4">
        <f t="shared" si="224"/>
        <v>-4.809264465845195E-2</v>
      </c>
      <c r="Z254" t="str">
        <f t="shared" si="210"/>
        <v>0,99997900770159+0,00813863300544013i</v>
      </c>
      <c r="AA254" s="4">
        <f t="shared" si="225"/>
        <v>1.0000121265220008</v>
      </c>
      <c r="AB254" s="4">
        <f t="shared" si="226"/>
        <v>8.1386241596442237E-3</v>
      </c>
      <c r="AC254" s="47" t="str">
        <f t="shared" si="227"/>
        <v>0,13208272389076-0,353764546602437i</v>
      </c>
      <c r="AD254" s="20">
        <f t="shared" si="228"/>
        <v>-8.4589509217109633</v>
      </c>
      <c r="AE254" s="43">
        <f t="shared" si="229"/>
        <v>-69.526209961068616</v>
      </c>
      <c r="AF254" t="str">
        <f t="shared" si="211"/>
        <v>171,020291553806</v>
      </c>
      <c r="AG254" t="str">
        <f t="shared" si="212"/>
        <v>1+168,200834497185i</v>
      </c>
      <c r="AH254">
        <f t="shared" si="230"/>
        <v>168.20380710777454</v>
      </c>
      <c r="AI254">
        <f t="shared" si="231"/>
        <v>1.5648511231272333</v>
      </c>
      <c r="AJ254" t="str">
        <f t="shared" si="213"/>
        <v>1+0,431818379296905i</v>
      </c>
      <c r="AK254">
        <f t="shared" si="232"/>
        <v>1.0892507115896715</v>
      </c>
      <c r="AL254">
        <f t="shared" si="233"/>
        <v>0.40763167190028277</v>
      </c>
      <c r="AM254" t="str">
        <f t="shared" si="214"/>
        <v>1-0,0163918860951591i</v>
      </c>
      <c r="AN254">
        <f t="shared" si="234"/>
        <v>1.0001343379415371</v>
      </c>
      <c r="AO254">
        <f t="shared" si="235"/>
        <v>-1.6390418198370466E-2</v>
      </c>
      <c r="AP254" s="41" t="str">
        <f t="shared" si="236"/>
        <v>0,42846263091307-1,02141208389991i</v>
      </c>
      <c r="AQ254">
        <f t="shared" si="237"/>
        <v>0.88796023527241819</v>
      </c>
      <c r="AR254" s="43">
        <f t="shared" si="238"/>
        <v>-67.242892312970511</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-0,112963462924605+1,38662780188373i</v>
      </c>
      <c r="BG254" s="20">
        <f t="shared" si="249"/>
        <v>2.867925933595481</v>
      </c>
      <c r="BH254" s="43">
        <f t="shared" si="250"/>
        <v>94.657391095555838</v>
      </c>
      <c r="BI254" s="41" t="str">
        <f t="shared" si="255"/>
        <v>-0,493128779237622+4,05086257610485i</v>
      </c>
      <c r="BJ254" s="20">
        <f t="shared" si="251"/>
        <v>12.214837090578843</v>
      </c>
      <c r="BK254" s="43">
        <f t="shared" si="256"/>
        <v>96.940708743653971</v>
      </c>
      <c r="BL254">
        <f t="shared" si="252"/>
        <v>2.867925933595481</v>
      </c>
      <c r="BM254" s="43">
        <f t="shared" si="253"/>
        <v>94.657391095555838</v>
      </c>
    </row>
    <row r="255" spans="14:65" x14ac:dyDescent="0.25">
      <c r="N255" s="9">
        <v>37</v>
      </c>
      <c r="O255" s="34">
        <f t="shared" si="254"/>
        <v>2344.2288153199238</v>
      </c>
      <c r="P255" s="33" t="str">
        <f t="shared" si="206"/>
        <v>58,3492597405907</v>
      </c>
      <c r="Q255" s="4" t="str">
        <f t="shared" si="207"/>
        <v>1+172,425013538371i</v>
      </c>
      <c r="R255" s="4">
        <f t="shared" si="219"/>
        <v>172.42791332527173</v>
      </c>
      <c r="S255" s="4">
        <f t="shared" si="220"/>
        <v>1.5649967692490898</v>
      </c>
      <c r="T255" s="4" t="str">
        <f t="shared" si="208"/>
        <v>1+0,441876721472556i</v>
      </c>
      <c r="U255" s="4">
        <f t="shared" si="221"/>
        <v>1.0932772004296691</v>
      </c>
      <c r="V255" s="4">
        <f t="shared" si="222"/>
        <v>0.41607810654830946</v>
      </c>
      <c r="W255" t="str">
        <f t="shared" si="209"/>
        <v>1-0,0492508429141286i</v>
      </c>
      <c r="X255" s="4">
        <f t="shared" si="223"/>
        <v>1.001212088184992</v>
      </c>
      <c r="Y255" s="4">
        <f t="shared" si="224"/>
        <v>-4.9211079074276062E-2</v>
      </c>
      <c r="Z255" t="str">
        <f t="shared" si="210"/>
        <v>0,999978018365046+0,00832820612121174i</v>
      </c>
      <c r="AA255" s="4">
        <f t="shared" si="225"/>
        <v>1.0000126980346207</v>
      </c>
      <c r="AB255" s="4">
        <f t="shared" si="226"/>
        <v>8.3281966427409312E-3</v>
      </c>
      <c r="AC255" s="47" t="str">
        <f t="shared" si="227"/>
        <v>0,131987400811618-0,346092944948458i</v>
      </c>
      <c r="AD255" s="20">
        <f t="shared" si="228"/>
        <v>-8.6264272159546049</v>
      </c>
      <c r="AE255" s="43">
        <f t="shared" si="229"/>
        <v>-69.124948031393927</v>
      </c>
      <c r="AF255" t="str">
        <f t="shared" si="211"/>
        <v>171,020291553806</v>
      </c>
      <c r="AG255" t="str">
        <f t="shared" si="212"/>
        <v>1+172,118735236744i</v>
      </c>
      <c r="AH255">
        <f t="shared" si="230"/>
        <v>172.12164018361079</v>
      </c>
      <c r="AI255">
        <f t="shared" si="231"/>
        <v>1.5649864494039154</v>
      </c>
      <c r="AJ255" t="str">
        <f t="shared" si="213"/>
        <v>1+0,441876721472556i</v>
      </c>
      <c r="AK255">
        <f t="shared" si="232"/>
        <v>1.0932772004296691</v>
      </c>
      <c r="AL255">
        <f t="shared" si="233"/>
        <v>0.41607810654830946</v>
      </c>
      <c r="AM255" t="str">
        <f t="shared" si="214"/>
        <v>1-0,0167737021714407i</v>
      </c>
      <c r="AN255">
        <f t="shared" si="234"/>
        <v>1.0001406686484338</v>
      </c>
      <c r="AO255">
        <f t="shared" si="235"/>
        <v>-1.6772129303641383E-2</v>
      </c>
      <c r="AP255" s="41" t="str">
        <f t="shared" si="236"/>
        <v>0,428191254977569-0,998494944893273i</v>
      </c>
      <c r="AQ255">
        <f t="shared" si="237"/>
        <v>0.72007090325914258</v>
      </c>
      <c r="AR255" s="43">
        <f t="shared" si="238"/>
        <v>-66.788571315541972</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-0,124276009662363+1,35752248237303i</v>
      </c>
      <c r="BG255" s="20">
        <f t="shared" si="249"/>
        <v>2.6911858851730481</v>
      </c>
      <c r="BH255" s="43">
        <f t="shared" si="250"/>
        <v>95.230630646559206</v>
      </c>
      <c r="BI255" s="41" t="str">
        <f t="shared" si="255"/>
        <v>-0,52652921778537+3,96356146120998i</v>
      </c>
      <c r="BJ255" s="20">
        <f t="shared" si="251"/>
        <v>12.037684004386817</v>
      </c>
      <c r="BK255" s="43">
        <f t="shared" si="256"/>
        <v>97.567007362411118</v>
      </c>
      <c r="BL255">
        <f t="shared" si="252"/>
        <v>2.6911858851730481</v>
      </c>
      <c r="BM255" s="43">
        <f t="shared" si="253"/>
        <v>95.230630646559206</v>
      </c>
    </row>
    <row r="256" spans="14:65" x14ac:dyDescent="0.25">
      <c r="N256" s="9">
        <v>38</v>
      </c>
      <c r="O256" s="34">
        <f t="shared" si="254"/>
        <v>2398.8329190194918</v>
      </c>
      <c r="P256" s="33" t="str">
        <f t="shared" si="206"/>
        <v>58,3492597405907</v>
      </c>
      <c r="Q256" s="4" t="str">
        <f t="shared" si="207"/>
        <v>1+176,441308047729i</v>
      </c>
      <c r="R256" s="4">
        <f t="shared" si="219"/>
        <v>176.44414182849371</v>
      </c>
      <c r="S256" s="4">
        <f t="shared" si="220"/>
        <v>1.5651287804361986</v>
      </c>
      <c r="T256" s="4" t="str">
        <f t="shared" si="208"/>
        <v>1+0,45216935253486i</v>
      </c>
      <c r="U256" s="4">
        <f t="shared" si="221"/>
        <v>1.0974776186199855</v>
      </c>
      <c r="V256" s="4">
        <f t="shared" si="222"/>
        <v>0.4246564961959699</v>
      </c>
      <c r="W256" t="str">
        <f t="shared" si="209"/>
        <v>1-0,0503980424179479i</v>
      </c>
      <c r="X256" s="4">
        <f t="shared" si="223"/>
        <v>1.0012691759360024</v>
      </c>
      <c r="Y256" s="4">
        <f t="shared" si="224"/>
        <v>-5.0355437612273034E-2</v>
      </c>
      <c r="Z256" t="str">
        <f t="shared" si="210"/>
        <v>0,999976982402507+0,00852219496210564i</v>
      </c>
      <c r="AA256" s="4">
        <f t="shared" si="225"/>
        <v>1.0000132964824997</v>
      </c>
      <c r="AB256" s="4">
        <f t="shared" si="226"/>
        <v>8.5221848057078324E-3</v>
      </c>
      <c r="AC256" s="47" t="str">
        <f t="shared" si="227"/>
        <v>0,131896087569548-0,338604796568691i</v>
      </c>
      <c r="AD256" s="20">
        <f t="shared" si="228"/>
        <v>-8.7926229769738242</v>
      </c>
      <c r="AE256" s="43">
        <f t="shared" si="229"/>
        <v>-68.717687810924573</v>
      </c>
      <c r="AF256" t="str">
        <f t="shared" si="211"/>
        <v>171,020291553806</v>
      </c>
      <c r="AG256" t="str">
        <f t="shared" si="212"/>
        <v>1+176,127895607986i</v>
      </c>
      <c r="AH256">
        <f t="shared" si="230"/>
        <v>176.13073443126734</v>
      </c>
      <c r="AI256">
        <f t="shared" si="231"/>
        <v>1.5651186954840857</v>
      </c>
      <c r="AJ256" t="str">
        <f t="shared" si="213"/>
        <v>1+0,45216935253486i</v>
      </c>
      <c r="AK256">
        <f t="shared" si="232"/>
        <v>1.0974776186199855</v>
      </c>
      <c r="AL256">
        <f t="shared" si="233"/>
        <v>0.4246564961959699</v>
      </c>
      <c r="AM256" t="str">
        <f t="shared" si="214"/>
        <v>1-0,0171644118866397i</v>
      </c>
      <c r="AN256">
        <f t="shared" si="234"/>
        <v>1.0001472976694052</v>
      </c>
      <c r="AO256">
        <f t="shared" si="235"/>
        <v>-1.7162726541833553E-2</v>
      </c>
      <c r="AP256" s="41" t="str">
        <f t="shared" si="236"/>
        <v>0,427932092165148-0,976107079165548i</v>
      </c>
      <c r="AQ256">
        <f t="shared" si="237"/>
        <v>0.55344269080741726</v>
      </c>
      <c r="AR256" s="43">
        <f t="shared" si="238"/>
        <v>-66.327022509201029</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-0,135062175943355+1,32914169760581i</v>
      </c>
      <c r="BG256" s="20">
        <f t="shared" si="249"/>
        <v>2.5160402143674263</v>
      </c>
      <c r="BH256" s="43">
        <f t="shared" si="250"/>
        <v>95.802256471013351</v>
      </c>
      <c r="BI256" s="41" t="str">
        <f t="shared" si="255"/>
        <v>-0,558393619574413+3,87837717532919i</v>
      </c>
      <c r="BJ256" s="20">
        <f t="shared" si="251"/>
        <v>11.862105882148693</v>
      </c>
      <c r="BK256" s="43">
        <f t="shared" si="256"/>
        <v>98.192921772736895</v>
      </c>
      <c r="BL256">
        <f t="shared" si="252"/>
        <v>2.5160402143674263</v>
      </c>
      <c r="BM256" s="43">
        <f t="shared" si="253"/>
        <v>95.802256471013351</v>
      </c>
    </row>
    <row r="257" spans="14:65" x14ac:dyDescent="0.25">
      <c r="N257" s="9">
        <v>39</v>
      </c>
      <c r="O257" s="34">
        <f t="shared" si="254"/>
        <v>2454.7089156850338</v>
      </c>
      <c r="P257" s="33" t="str">
        <f t="shared" si="206"/>
        <v>58,3492597405907</v>
      </c>
      <c r="Q257" s="4" t="str">
        <f t="shared" si="207"/>
        <v>1+180,551154074091i</v>
      </c>
      <c r="R257" s="4">
        <f t="shared" si="219"/>
        <v>180.55392335113117</v>
      </c>
      <c r="S257" s="4">
        <f t="shared" si="220"/>
        <v>1.5652577868727025</v>
      </c>
      <c r="T257" s="4" t="str">
        <f t="shared" si="208"/>
        <v>1+0,462701729773048i</v>
      </c>
      <c r="U257" s="4">
        <f t="shared" si="221"/>
        <v>1.101858834304545</v>
      </c>
      <c r="V257" s="4">
        <f t="shared" si="222"/>
        <v>0.43336633799173724</v>
      </c>
      <c r="W257" t="str">
        <f t="shared" si="209"/>
        <v>1-0,0515719636309541i</v>
      </c>
      <c r="X257" s="4">
        <f t="shared" si="223"/>
        <v>1.001328950661446</v>
      </c>
      <c r="Y257" s="4">
        <f t="shared" si="224"/>
        <v>-5.1526315030861282E-2</v>
      </c>
      <c r="Z257" t="str">
        <f t="shared" si="210"/>
        <v>0,999975897616557+0,00872070238357302i</v>
      </c>
      <c r="AA257" s="4">
        <f t="shared" si="225"/>
        <v>1.0000139231351242</v>
      </c>
      <c r="AB257" s="4">
        <f t="shared" si="226"/>
        <v>8.7206915007592839E-3</v>
      </c>
      <c r="AC257" s="47" t="str">
        <f t="shared" si="227"/>
        <v>0,131808590514836-0,331296134249507i</v>
      </c>
      <c r="AD257" s="20">
        <f t="shared" si="228"/>
        <v>-8.9574979024627019</v>
      </c>
      <c r="AE257" s="43">
        <f t="shared" si="229"/>
        <v>-68.304502090385881</v>
      </c>
      <c r="AF257" t="str">
        <f t="shared" si="211"/>
        <v>171,020291553806</v>
      </c>
      <c r="AG257" t="str">
        <f t="shared" si="212"/>
        <v>1+180,230441320808i</v>
      </c>
      <c r="AH257">
        <f t="shared" si="230"/>
        <v>180.23321552558846</v>
      </c>
      <c r="AI257">
        <f t="shared" si="231"/>
        <v>1.5652479314678531</v>
      </c>
      <c r="AJ257" t="str">
        <f t="shared" si="213"/>
        <v>1+0,462701729773048i</v>
      </c>
      <c r="AK257">
        <f t="shared" si="232"/>
        <v>1.101858834304545</v>
      </c>
      <c r="AL257">
        <f t="shared" si="233"/>
        <v>0.43336633799173724</v>
      </c>
      <c r="AM257" t="str">
        <f t="shared" si="214"/>
        <v>1-0,0175642224002188i</v>
      </c>
      <c r="AN257">
        <f t="shared" si="234"/>
        <v>1.0001542390594185</v>
      </c>
      <c r="AO257">
        <f t="shared" si="235"/>
        <v>-1.7562416535763858E-2</v>
      </c>
      <c r="AP257" s="41" t="str">
        <f t="shared" si="236"/>
        <v>0,427684592865639-0,954236625848447i</v>
      </c>
      <c r="AQ257">
        <f t="shared" si="237"/>
        <v>0.38811499062840882</v>
      </c>
      <c r="AR257" s="43">
        <f t="shared" si="238"/>
        <v>-65.858290560273829</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-0,145344848694882+1,30146991063536i</v>
      </c>
      <c r="BG257" s="20">
        <f t="shared" si="249"/>
        <v>2.3425122281277559</v>
      </c>
      <c r="BH257" s="43">
        <f t="shared" si="250"/>
        <v>96.372243201161908</v>
      </c>
      <c r="BI257" s="41" t="str">
        <f t="shared" si="255"/>
        <v>-0,588789583635244+3,79526320675572i</v>
      </c>
      <c r="BJ257" s="20">
        <f t="shared" si="251"/>
        <v>11.688125121218878</v>
      </c>
      <c r="BK257" s="43">
        <f t="shared" si="256"/>
        <v>98.818454731273945</v>
      </c>
      <c r="BL257">
        <f t="shared" si="252"/>
        <v>2.3425122281277559</v>
      </c>
      <c r="BM257" s="43">
        <f t="shared" si="253"/>
        <v>96.372243201161908</v>
      </c>
    </row>
    <row r="258" spans="14:65" x14ac:dyDescent="0.25">
      <c r="N258" s="9">
        <v>40</v>
      </c>
      <c r="O258" s="34">
        <f t="shared" si="254"/>
        <v>2511.8864315095811</v>
      </c>
      <c r="P258" s="33" t="str">
        <f t="shared" si="206"/>
        <v>58,3492597405907</v>
      </c>
      <c r="Q258" s="4" t="str">
        <f t="shared" si="207"/>
        <v>1+184,75673071222i</v>
      </c>
      <c r="R258" s="4">
        <f t="shared" si="219"/>
        <v>184.75943695375284</v>
      </c>
      <c r="S258" s="4">
        <f t="shared" si="220"/>
        <v>1.5653838569423355</v>
      </c>
      <c r="T258" s="4" t="str">
        <f t="shared" si="208"/>
        <v>1+0,473479437592944i</v>
      </c>
      <c r="U258" s="4">
        <f t="shared" si="221"/>
        <v>1.106427936118449</v>
      </c>
      <c r="V258" s="4">
        <f t="shared" si="222"/>
        <v>0.44220696305579477</v>
      </c>
      <c r="W258" t="str">
        <f t="shared" si="209"/>
        <v>1-0,0527732289817135i</v>
      </c>
      <c r="X258" s="4">
        <f t="shared" si="223"/>
        <v>1.0013915386586589</v>
      </c>
      <c r="Y258" s="4">
        <f t="shared" si="224"/>
        <v>-5.2724319295705521E-2</v>
      </c>
      <c r="Z258" t="str">
        <f t="shared" si="210"/>
        <v>0,999974761706221+0,00892383363687638i</v>
      </c>
      <c r="AA258" s="4">
        <f t="shared" si="225"/>
        <v>1.0000145793218178</v>
      </c>
      <c r="AB258" s="4">
        <f t="shared" si="226"/>
        <v>8.9238219756893836E-3</v>
      </c>
      <c r="AC258" s="47" t="str">
        <f t="shared" si="227"/>
        <v>0,131724724089264-0,324163085720356i</v>
      </c>
      <c r="AD258" s="20">
        <f t="shared" si="228"/>
        <v>-9.121011218441387</v>
      </c>
      <c r="AE258" s="43">
        <f t="shared" si="229"/>
        <v>-67.885473975989143</v>
      </c>
      <c r="AF258" t="str">
        <f t="shared" si="211"/>
        <v>171,020291553806</v>
      </c>
      <c r="AG258" t="str">
        <f t="shared" si="212"/>
        <v>1+184,428547599252i</v>
      </c>
      <c r="AH258">
        <f t="shared" si="230"/>
        <v>184.43125865636105</v>
      </c>
      <c r="AI258">
        <f t="shared" si="231"/>
        <v>1.565374225860569</v>
      </c>
      <c r="AJ258" t="str">
        <f t="shared" si="213"/>
        <v>1+0,473479437592944i</v>
      </c>
      <c r="AK258">
        <f t="shared" si="232"/>
        <v>1.106427936118449</v>
      </c>
      <c r="AL258">
        <f t="shared" si="233"/>
        <v>0.44220696305579477</v>
      </c>
      <c r="AM258" t="str">
        <f t="shared" si="214"/>
        <v>1-0,0179733456970046i</v>
      </c>
      <c r="AN258">
        <f t="shared" si="234"/>
        <v>1.00016150753543</v>
      </c>
      <c r="AO258">
        <f t="shared" si="235"/>
        <v>-1.7971410695254226E-2</v>
      </c>
      <c r="AP258" s="41" t="str">
        <f t="shared" si="236"/>
        <v>0,427448232199158-0,932871997780254i</v>
      </c>
      <c r="AQ258">
        <f t="shared" si="237"/>
        <v>0.22412762473792824</v>
      </c>
      <c r="AR258" s="43">
        <f t="shared" si="238"/>
        <v>-65.382429830708858</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-0,155145848476126+1,27449198098458i</v>
      </c>
      <c r="BG258" s="20">
        <f t="shared" si="249"/>
        <v>2.1706261741688628</v>
      </c>
      <c r="BH258" s="43">
        <f t="shared" si="250"/>
        <v>96.940553857014564</v>
      </c>
      <c r="BI258" s="41" t="str">
        <f t="shared" si="255"/>
        <v>-0,617781597718842+3,71417420840269i</v>
      </c>
      <c r="BJ258" s="20">
        <f t="shared" si="251"/>
        <v>11.515765017348158</v>
      </c>
      <c r="BK258" s="43">
        <f t="shared" si="256"/>
        <v>99.443598002294863</v>
      </c>
      <c r="BL258">
        <f t="shared" si="252"/>
        <v>2.1706261741688628</v>
      </c>
      <c r="BM258" s="43">
        <f t="shared" si="253"/>
        <v>96.940553857014564</v>
      </c>
    </row>
    <row r="259" spans="14:65" x14ac:dyDescent="0.25">
      <c r="N259" s="9">
        <v>41</v>
      </c>
      <c r="O259" s="34">
        <f t="shared" si="254"/>
        <v>2570.3957827688669</v>
      </c>
      <c r="P259" s="33" t="str">
        <f t="shared" si="206"/>
        <v>58,3492597405907</v>
      </c>
      <c r="Q259" s="4" t="str">
        <f t="shared" si="207"/>
        <v>1+189,060267814517i</v>
      </c>
      <c r="R259" s="4">
        <f t="shared" si="219"/>
        <v>189.06291245534354</v>
      </c>
      <c r="S259" s="4">
        <f t="shared" si="220"/>
        <v>1.5655070574730789</v>
      </c>
      <c r="T259" s="4" t="str">
        <f t="shared" si="208"/>
        <v>1+0,484508190477892i</v>
      </c>
      <c r="U259" s="4">
        <f t="shared" si="221"/>
        <v>1.1111922365820242</v>
      </c>
      <c r="V259" s="4">
        <f t="shared" si="222"/>
        <v>0.45117753016087653</v>
      </c>
      <c r="W259" t="str">
        <f t="shared" si="209"/>
        <v>1-0,0540024753970149i</v>
      </c>
      <c r="X259" s="4">
        <f t="shared" si="223"/>
        <v>1.001457072144885</v>
      </c>
      <c r="Y259" s="4">
        <f t="shared" si="224"/>
        <v>-5.3950071841578025E-2</v>
      </c>
      <c r="Z259" t="str">
        <f t="shared" si="210"/>
        <v>0,99997357226208+0,00913169642489485i</v>
      </c>
      <c r="AA259" s="4">
        <f t="shared" si="225"/>
        <v>1.0000152664345587</v>
      </c>
      <c r="AB259" s="4">
        <f t="shared" si="226"/>
        <v>9.1316839296607544E-3</v>
      </c>
      <c r="AC259" s="47" t="str">
        <f t="shared" si="227"/>
        <v>0,131644310432817-0,317201871614364i</v>
      </c>
      <c r="AD259" s="20">
        <f t="shared" si="228"/>
        <v>-9.2831217373682318</v>
      </c>
      <c r="AE259" s="43">
        <f t="shared" si="229"/>
        <v>-67.460697271764147</v>
      </c>
      <c r="AF259" t="str">
        <f t="shared" si="211"/>
        <v>171,020291553806</v>
      </c>
      <c r="AG259" t="str">
        <f t="shared" si="212"/>
        <v>1+188,724440334831i</v>
      </c>
      <c r="AH259">
        <f t="shared" si="230"/>
        <v>188.72708968162252</v>
      </c>
      <c r="AI259">
        <f t="shared" si="231"/>
        <v>1.565497645609067</v>
      </c>
      <c r="AJ259" t="str">
        <f t="shared" si="213"/>
        <v>1+0,484508190477892i</v>
      </c>
      <c r="AK259">
        <f t="shared" si="232"/>
        <v>1.1111922365820242</v>
      </c>
      <c r="AL259">
        <f t="shared" si="233"/>
        <v>0.45117753016087653</v>
      </c>
      <c r="AM259" t="str">
        <f t="shared" si="214"/>
        <v>1-0,0183919986995842i</v>
      </c>
      <c r="AN259">
        <f t="shared" si="234"/>
        <v>1.0001691185075479</v>
      </c>
      <c r="AO259">
        <f t="shared" si="235"/>
        <v>-1.8389925326787494E-2</v>
      </c>
      <c r="AP259" s="41" t="str">
        <f t="shared" si="236"/>
        <v>0,427222508903632-0,912001875404414i</v>
      </c>
      <c r="AQ259">
        <f t="shared" si="237"/>
        <v>6.1520784396780777E-2</v>
      </c>
      <c r="AR259" s="43">
        <f t="shared" si="238"/>
        <v>-64.899504748497606</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-0,164485975841211+1,24819315440315i</v>
      </c>
      <c r="BG259" s="20">
        <f t="shared" si="249"/>
        <v>2.0004071614456937</v>
      </c>
      <c r="BH259" s="43">
        <f t="shared" si="250"/>
        <v>97.507139347994723</v>
      </c>
      <c r="BI259" s="41" t="str">
        <f t="shared" si="255"/>
        <v>-0,645431175195497+3,63506596769564i</v>
      </c>
      <c r="BJ259" s="20">
        <f t="shared" si="251"/>
        <v>11.345049683210725</v>
      </c>
      <c r="BK259" s="43">
        <f t="shared" si="256"/>
        <v>100.06833187126124</v>
      </c>
      <c r="BL259">
        <f t="shared" si="252"/>
        <v>2.0004071614456937</v>
      </c>
      <c r="BM259" s="43">
        <f t="shared" si="253"/>
        <v>97.507139347994723</v>
      </c>
    </row>
    <row r="260" spans="14:65" x14ac:dyDescent="0.25">
      <c r="N260" s="9">
        <v>42</v>
      </c>
      <c r="O260" s="34">
        <f t="shared" si="254"/>
        <v>2630.2679918953822</v>
      </c>
      <c r="P260" s="33" t="str">
        <f t="shared" si="206"/>
        <v>58,3492597405907</v>
      </c>
      <c r="Q260" s="4" t="str">
        <f t="shared" si="207"/>
        <v>1+193,464047173317i</v>
      </c>
      <c r="R260" s="4">
        <f t="shared" si="219"/>
        <v>193.46663161558229</v>
      </c>
      <c r="S260" s="4">
        <f t="shared" si="220"/>
        <v>1.5656274537725161</v>
      </c>
      <c r="T260" s="4" t="str">
        <f t="shared" si="208"/>
        <v>1+0,495793836018655i</v>
      </c>
      <c r="U260" s="4">
        <f t="shared" si="221"/>
        <v>1.1161592752981506</v>
      </c>
      <c r="V260" s="4">
        <f t="shared" si="222"/>
        <v>0.46027701965799533</v>
      </c>
      <c r="W260" t="str">
        <f t="shared" si="209"/>
        <v>1-0,0552603546395791i</v>
      </c>
      <c r="X260" s="4">
        <f t="shared" si="223"/>
        <v>1.0015256895331703</v>
      </c>
      <c r="Y260" s="4">
        <f t="shared" si="224"/>
        <v>-5.5204207837105668E-2</v>
      </c>
      <c r="Z260" t="str">
        <f t="shared" si="210"/>
        <v>0,999972326761163+0,00934440095923011i</v>
      </c>
      <c r="AA260" s="4">
        <f t="shared" si="225"/>
        <v>1.0000159859309354</v>
      </c>
      <c r="AB260" s="4">
        <f t="shared" si="226"/>
        <v>9.3443875702927028E-3</v>
      </c>
      <c r="AC260" s="47" t="str">
        <f t="shared" si="227"/>
        <v>0,131567179006677-0,310408803477208i</v>
      </c>
      <c r="AD260" s="20">
        <f t="shared" si="228"/>
        <v>-9.4437879211131701</v>
      </c>
      <c r="AE260" s="43">
        <f t="shared" si="229"/>
        <v>-67.030276848056843</v>
      </c>
      <c r="AF260" t="str">
        <f t="shared" si="211"/>
        <v>171,020291553806</v>
      </c>
      <c r="AG260" t="str">
        <f t="shared" si="212"/>
        <v>1+193,12039726674i</v>
      </c>
      <c r="AH260">
        <f t="shared" si="230"/>
        <v>193.12298630785378</v>
      </c>
      <c r="AI260">
        <f t="shared" si="231"/>
        <v>1.5656182561370835</v>
      </c>
      <c r="AJ260" t="str">
        <f t="shared" si="213"/>
        <v>1+0,495793836018655i</v>
      </c>
      <c r="AK260">
        <f t="shared" si="232"/>
        <v>1.1161592752981506</v>
      </c>
      <c r="AL260">
        <f t="shared" si="233"/>
        <v>0.46027701965799533</v>
      </c>
      <c r="AM260" t="str">
        <f t="shared" si="214"/>
        <v>1-0,0188204033833213i</v>
      </c>
      <c r="AN260">
        <f t="shared" si="234"/>
        <v>1.0001770881116558</v>
      </c>
      <c r="AO260">
        <f t="shared" si="235"/>
        <v>-1.881818174558705E-2</v>
      </c>
      <c r="AP260" s="41" t="str">
        <f t="shared" si="236"/>
        <v>0,427006944272291-0,891615200807066i</v>
      </c>
      <c r="AQ260">
        <f t="shared" si="237"/>
        <v>-9.9665034898768282E-2</v>
      </c>
      <c r="AR260" s="43">
        <f t="shared" si="238"/>
        <v>-64.409590164155887</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-0,173385055552488+1,22255905291966i</v>
      </c>
      <c r="BG260" s="20">
        <f t="shared" si="249"/>
        <v>1.8318810756978836</v>
      </c>
      <c r="BH260" s="43">
        <f t="shared" si="250"/>
        <v>98.07193799623542</v>
      </c>
      <c r="BI260" s="41" t="str">
        <f t="shared" si="255"/>
        <v>-0,671796985674097+3,55789537736139i</v>
      </c>
      <c r="BJ260" s="20">
        <f t="shared" si="251"/>
        <v>11.176003961912279</v>
      </c>
      <c r="BK260" s="43">
        <f t="shared" si="256"/>
        <v>100.69262468013639</v>
      </c>
      <c r="BL260">
        <f t="shared" si="252"/>
        <v>1.8318810756978836</v>
      </c>
      <c r="BM260" s="43">
        <f t="shared" si="253"/>
        <v>98.07193799623542</v>
      </c>
    </row>
    <row r="261" spans="14:65" x14ac:dyDescent="0.25">
      <c r="N261" s="9">
        <v>43</v>
      </c>
      <c r="O261" s="34">
        <f t="shared" si="254"/>
        <v>2691.5348039269184</v>
      </c>
      <c r="P261" s="33" t="str">
        <f t="shared" si="206"/>
        <v>58,3492597405907</v>
      </c>
      <c r="Q261" s="4" t="str">
        <f t="shared" si="207"/>
        <v>1+197,970403730729i</v>
      </c>
      <c r="R261" s="4">
        <f t="shared" si="219"/>
        <v>197.97292934466529</v>
      </c>
      <c r="S261" s="4">
        <f t="shared" si="220"/>
        <v>1.5657451096623893</v>
      </c>
      <c r="T261" s="4" t="str">
        <f t="shared" si="208"/>
        <v>1+0,507342358013883i</v>
      </c>
      <c r="U261" s="4">
        <f t="shared" si="221"/>
        <v>1.1213368219384785</v>
      </c>
      <c r="V261" s="4">
        <f t="shared" si="222"/>
        <v>0.46950422769720396</v>
      </c>
      <c r="W261" t="str">
        <f t="shared" si="209"/>
        <v>1-0,0565475336536306i</v>
      </c>
      <c r="X261" s="4">
        <f t="shared" si="223"/>
        <v>1.0015975357209643</v>
      </c>
      <c r="Y261" s="4">
        <f t="shared" si="224"/>
        <v>-5.6487376452238447E-2</v>
      </c>
      <c r="Z261" t="str">
        <f t="shared" si="210"/>
        <v>0,999971022561597+0,00956206001864174i</v>
      </c>
      <c r="AA261" s="4">
        <f t="shared" si="225"/>
        <v>1.0000167393372403</v>
      </c>
      <c r="AB261" s="4">
        <f t="shared" si="226"/>
        <v>9.562045672077529E-3</v>
      </c>
      <c r="AC261" s="47" t="str">
        <f t="shared" si="227"/>
        <v>0,131493166231743-0,303780281823243i</v>
      </c>
      <c r="AD261" s="20">
        <f t="shared" si="228"/>
        <v>-9.6029679487914201</v>
      </c>
      <c r="AE261" s="43">
        <f t="shared" si="229"/>
        <v>-66.594328993305481</v>
      </c>
      <c r="AF261" t="str">
        <f t="shared" si="211"/>
        <v>171,020291553806</v>
      </c>
      <c r="AG261" t="str">
        <f t="shared" si="212"/>
        <v>1+197,61874918953i</v>
      </c>
      <c r="AH261">
        <f t="shared" si="230"/>
        <v>197.62127929763628</v>
      </c>
      <c r="AI261">
        <f t="shared" si="231"/>
        <v>1.5657361213798726</v>
      </c>
      <c r="AJ261" t="str">
        <f t="shared" si="213"/>
        <v>1+0,507342358013883i</v>
      </c>
      <c r="AK261">
        <f t="shared" si="232"/>
        <v>1.1213368219384785</v>
      </c>
      <c r="AL261">
        <f t="shared" si="233"/>
        <v>0.46950422769720396</v>
      </c>
      <c r="AM261" t="str">
        <f t="shared" si="214"/>
        <v>1-0,0192587868940497i</v>
      </c>
      <c r="AN261">
        <f t="shared" si="234"/>
        <v>1.0001854332435713</v>
      </c>
      <c r="AO261">
        <f t="shared" si="235"/>
        <v>-1.9256406390164228E-2</v>
      </c>
      <c r="AP261" s="41" t="str">
        <f t="shared" si="236"/>
        <v>0,426801081138996-0,871701171890793i</v>
      </c>
      <c r="AQ261">
        <f t="shared" si="237"/>
        <v>-0.25938910337638948</v>
      </c>
      <c r="AR261" s="43">
        <f t="shared" si="238"/>
        <v>-63.912771690396006</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-0,18186197873871+1,19757566517324i</v>
      </c>
      <c r="BG261" s="20">
        <f t="shared" si="249"/>
        <v>1.6650744900976235</v>
      </c>
      <c r="BH261" s="43">
        <f t="shared" si="250"/>
        <v>98.63487508408295</v>
      </c>
      <c r="BI261" s="41" t="str">
        <f t="shared" si="255"/>
        <v>-0,696934979620159+3,48262040707151i</v>
      </c>
      <c r="BJ261" s="20">
        <f t="shared" si="251"/>
        <v>11.008653335512655</v>
      </c>
      <c r="BK261" s="43">
        <f t="shared" si="256"/>
        <v>101.3164323869924</v>
      </c>
      <c r="BL261">
        <f t="shared" si="252"/>
        <v>1.6650744900976235</v>
      </c>
      <c r="BM261" s="43">
        <f t="shared" si="253"/>
        <v>98.63487508408295</v>
      </c>
    </row>
    <row r="262" spans="14:65" x14ac:dyDescent="0.25">
      <c r="N262" s="9">
        <v>44</v>
      </c>
      <c r="O262" s="34">
        <f t="shared" si="254"/>
        <v>2754.228703338169</v>
      </c>
      <c r="P262" s="33" t="str">
        <f t="shared" si="206"/>
        <v>58,3492597405907</v>
      </c>
      <c r="Q262" s="4" t="str">
        <f t="shared" si="207"/>
        <v>1+202,581726816647i</v>
      </c>
      <c r="R262" s="4">
        <f t="shared" si="219"/>
        <v>202.5841949412999</v>
      </c>
      <c r="S262" s="4">
        <f t="shared" si="220"/>
        <v>1.5658600875123718</v>
      </c>
      <c r="T262" s="4" t="str">
        <f t="shared" si="208"/>
        <v>1+0,519159879642802i</v>
      </c>
      <c r="U262" s="4">
        <f t="shared" si="221"/>
        <v>1.1267328790049258</v>
      </c>
      <c r="V262" s="4">
        <f t="shared" si="222"/>
        <v>0.47885776079543368</v>
      </c>
      <c r="W262" t="str">
        <f t="shared" si="209"/>
        <v>1-0,0578646949185205i</v>
      </c>
      <c r="X262" s="4">
        <f t="shared" si="223"/>
        <v>1.0016727623919965</v>
      </c>
      <c r="Y262" s="4">
        <f t="shared" si="224"/>
        <v>-5.7800241128270126E-2</v>
      </c>
      <c r="Z262" t="str">
        <f t="shared" si="210"/>
        <v>0,999969656896999+0,00978478900884409i</v>
      </c>
      <c r="AA262" s="4">
        <f t="shared" si="225"/>
        <v>1.000017528251705</v>
      </c>
      <c r="AB262" s="4">
        <f t="shared" si="226"/>
        <v>9.7847736361570334E-3</v>
      </c>
      <c r="AC262" s="47" t="str">
        <f t="shared" si="227"/>
        <v>0,131422115141893-0,297312794237956i</v>
      </c>
      <c r="AD262" s="20">
        <f t="shared" si="228"/>
        <v>-9.7606197894171629</v>
      </c>
      <c r="AE262" s="43">
        <f t="shared" si="229"/>
        <v>-66.152981746112133</v>
      </c>
      <c r="AF262" t="str">
        <f t="shared" si="211"/>
        <v>171,020291553806</v>
      </c>
      <c r="AG262" t="str">
        <f t="shared" si="212"/>
        <v>1+202,221881188935i</v>
      </c>
      <c r="AH262">
        <f t="shared" si="230"/>
        <v>202.22435370546185</v>
      </c>
      <c r="AI262">
        <f t="shared" si="231"/>
        <v>1.5658513038180391</v>
      </c>
      <c r="AJ262" t="str">
        <f t="shared" si="213"/>
        <v>1+0,519159879642802i</v>
      </c>
      <c r="AK262">
        <f t="shared" si="232"/>
        <v>1.1267328790049258</v>
      </c>
      <c r="AL262">
        <f t="shared" si="233"/>
        <v>0.47885776079543368</v>
      </c>
      <c r="AM262" t="str">
        <f t="shared" si="214"/>
        <v>1-0,0197073816685095i</v>
      </c>
      <c r="AN262">
        <f t="shared" si="234"/>
        <v>1.0001941715948099</v>
      </c>
      <c r="AO262">
        <f t="shared" si="235"/>
        <v>-1.9704830939383827E-2</v>
      </c>
      <c r="AP262" s="41" t="str">
        <f t="shared" si="236"/>
        <v>0,426604482909153-0,852249236681495i</v>
      </c>
      <c r="AQ262">
        <f t="shared" si="237"/>
        <v>-0.41761053186327862</v>
      </c>
      <c r="AR262" s="43">
        <f t="shared" si="238"/>
        <v>-63.409146022012855</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-0,189934743088238+1,1732293370105i</v>
      </c>
      <c r="BG262" s="20">
        <f t="shared" si="249"/>
        <v>1.5000145710715698</v>
      </c>
      <c r="BH262" s="43">
        <f t="shared" si="250"/>
        <v>99.195862428469326</v>
      </c>
      <c r="BI262" s="41" t="str">
        <f t="shared" si="255"/>
        <v>-0,720898507238073+3,40920007589891i</v>
      </c>
      <c r="BJ262" s="20">
        <f t="shared" si="251"/>
        <v>10.843023828625462</v>
      </c>
      <c r="BK262" s="43">
        <f t="shared" si="256"/>
        <v>101.93969815256858</v>
      </c>
      <c r="BL262">
        <f t="shared" si="252"/>
        <v>1.5000145710715698</v>
      </c>
      <c r="BM262" s="43">
        <f t="shared" si="253"/>
        <v>99.195862428469326</v>
      </c>
    </row>
    <row r="263" spans="14:65" x14ac:dyDescent="0.25">
      <c r="N263" s="9">
        <v>45</v>
      </c>
      <c r="O263" s="34">
        <f t="shared" si="254"/>
        <v>2818.3829312644561</v>
      </c>
      <c r="P263" s="33" t="str">
        <f t="shared" si="206"/>
        <v>58,3492597405907</v>
      </c>
      <c r="Q263" s="4" t="str">
        <f t="shared" si="207"/>
        <v>1+207,300461415609i</v>
      </c>
      <c r="R263" s="4">
        <f t="shared" si="219"/>
        <v>207.30287335954699</v>
      </c>
      <c r="S263" s="4">
        <f t="shared" si="220"/>
        <v>1.5659724482730741</v>
      </c>
      <c r="T263" s="4" t="str">
        <f t="shared" si="208"/>
        <v>1+0,531252666711799i</v>
      </c>
      <c r="U263" s="4">
        <f t="shared" si="221"/>
        <v>1.1323556843538156</v>
      </c>
      <c r="V263" s="4">
        <f t="shared" si="222"/>
        <v>0.48833603080497001</v>
      </c>
      <c r="W263" t="str">
        <f t="shared" si="209"/>
        <v>1-0,0592125368105857i</v>
      </c>
      <c r="X263" s="4">
        <f t="shared" si="223"/>
        <v>1.0017515283320235</v>
      </c>
      <c r="Y263" s="4">
        <f t="shared" si="224"/>
        <v>-5.9143479850213385E-2</v>
      </c>
      <c r="Z263" t="str">
        <f t="shared" si="210"/>
        <v>0,999968226870611+0,0100127060236959i</v>
      </c>
      <c r="AA263" s="4">
        <f t="shared" si="225"/>
        <v>1.0000183543478944</v>
      </c>
      <c r="AB263" s="4">
        <f t="shared" si="226"/>
        <v>1.0012689551490291E-2</v>
      </c>
      <c r="AC263" s="47" t="str">
        <f t="shared" si="227"/>
        <v>0,131353875051236-0,29100291352571i</v>
      </c>
      <c r="AD263" s="20">
        <f t="shared" si="228"/>
        <v>-9.9167012792990423</v>
      </c>
      <c r="AE263" s="43">
        <f t="shared" si="229"/>
        <v>-65.706375204529891</v>
      </c>
      <c r="AF263" t="str">
        <f t="shared" si="211"/>
        <v>171,020291553806</v>
      </c>
      <c r="AG263" t="str">
        <f t="shared" si="212"/>
        <v>1+206,932233906468i</v>
      </c>
      <c r="AH263">
        <f t="shared" si="230"/>
        <v>206.93465014231228</v>
      </c>
      <c r="AI263">
        <f t="shared" si="231"/>
        <v>1.5659638645106047</v>
      </c>
      <c r="AJ263" t="str">
        <f t="shared" si="213"/>
        <v>1+0,531252666711799i</v>
      </c>
      <c r="AK263">
        <f t="shared" si="232"/>
        <v>1.1323556843538156</v>
      </c>
      <c r="AL263">
        <f t="shared" si="233"/>
        <v>0.48833603080497001</v>
      </c>
      <c r="AM263" t="str">
        <f t="shared" si="214"/>
        <v>1-0,020166425557588i</v>
      </c>
      <c r="AN263">
        <f t="shared" si="234"/>
        <v>1.0002033216900301</v>
      </c>
      <c r="AO263">
        <f t="shared" si="235"/>
        <v>-2.0163692432093684E-2</v>
      </c>
      <c r="AP263" s="41" t="str">
        <f t="shared" si="236"/>
        <v>0,426416732634227-0,833249087765607i</v>
      </c>
      <c r="AQ263">
        <f t="shared" si="237"/>
        <v>-0.57428835150065949</v>
      </c>
      <c r="AR263" s="43">
        <f t="shared" si="238"/>
        <v>-62.898821232917378</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-0,197620491163502+1,14950676233334i</v>
      </c>
      <c r="BG263" s="20">
        <f t="shared" si="249"/>
        <v>1.3367289793988655</v>
      </c>
      <c r="BH263" s="43">
        <f t="shared" si="250"/>
        <v>99.754797984924537</v>
      </c>
      <c r="BI263" s="41" t="str">
        <f t="shared" si="255"/>
        <v>-0,743738431871409+3,33759442554919i</v>
      </c>
      <c r="BJ263" s="20">
        <f t="shared" si="251"/>
        <v>10.679141907197279</v>
      </c>
      <c r="BK263" s="43">
        <f t="shared" si="256"/>
        <v>102.56235195653704</v>
      </c>
      <c r="BL263">
        <f t="shared" si="252"/>
        <v>1.3367289793988655</v>
      </c>
      <c r="BM263" s="43">
        <f t="shared" si="253"/>
        <v>99.754797984924537</v>
      </c>
    </row>
    <row r="264" spans="14:65" x14ac:dyDescent="0.25">
      <c r="N264" s="9">
        <v>46</v>
      </c>
      <c r="O264" s="34">
        <f t="shared" si="254"/>
        <v>2884.0315031266077</v>
      </c>
      <c r="P264" s="33" t="str">
        <f t="shared" si="206"/>
        <v>58,3492597405907</v>
      </c>
      <c r="Q264" s="4" t="str">
        <f t="shared" si="207"/>
        <v>1+212,12910946316i</v>
      </c>
      <c r="R264" s="4">
        <f t="shared" si="219"/>
        <v>212.13146650516828</v>
      </c>
      <c r="S264" s="4">
        <f t="shared" si="220"/>
        <v>1.5660822515083044</v>
      </c>
      <c r="T264" s="4" t="str">
        <f t="shared" si="208"/>
        <v>1+0,543627130976647i</v>
      </c>
      <c r="U264" s="4">
        <f t="shared" si="221"/>
        <v>1.1382137134712007</v>
      </c>
      <c r="V264" s="4">
        <f t="shared" si="222"/>
        <v>0.49793725033725411</v>
      </c>
      <c r="W264" t="str">
        <f t="shared" si="209"/>
        <v>1-0,0605917739734386i</v>
      </c>
      <c r="X264" s="4">
        <f t="shared" si="223"/>
        <v>1.001833999759066</v>
      </c>
      <c r="Y264" s="4">
        <f t="shared" si="224"/>
        <v>-6.0517785421314689E-2</v>
      </c>
      <c r="Z264" t="str">
        <f t="shared" si="210"/>
        <v>0,999966729449156+0,0102459319078153i</v>
      </c>
      <c r="AA264" s="4">
        <f t="shared" si="225"/>
        <v>1.0000192193782584</v>
      </c>
      <c r="AB264" s="4">
        <f t="shared" si="226"/>
        <v>1.0245914257445221E-2</v>
      </c>
      <c r="AC264" s="47" t="str">
        <f t="shared" si="227"/>
        <v>0,131288301234694-0,28484729590192i</v>
      </c>
      <c r="AD264" s="20">
        <f t="shared" si="228"/>
        <v>-10.071170204050883</v>
      </c>
      <c r="AE264" s="43">
        <f t="shared" si="229"/>
        <v>-65.254661809421677</v>
      </c>
      <c r="AF264" t="str">
        <f t="shared" si="211"/>
        <v>171,020291553806</v>
      </c>
      <c r="AG264" t="str">
        <f t="shared" si="212"/>
        <v>1+211,752304833491i</v>
      </c>
      <c r="AH264">
        <f t="shared" si="230"/>
        <v>211.7546660697131</v>
      </c>
      <c r="AI264">
        <f t="shared" si="231"/>
        <v>1.5660738631273226</v>
      </c>
      <c r="AJ264" t="str">
        <f t="shared" si="213"/>
        <v>1+0,543627130976647i</v>
      </c>
      <c r="AK264">
        <f t="shared" si="232"/>
        <v>1.1382137134712007</v>
      </c>
      <c r="AL264">
        <f t="shared" si="233"/>
        <v>0.49793725033725411</v>
      </c>
      <c r="AM264" t="str">
        <f t="shared" si="214"/>
        <v>1-0,0206361619524313i</v>
      </c>
      <c r="AN264">
        <f t="shared" si="234"/>
        <v>1.0002129029262354</v>
      </c>
      <c r="AO264">
        <f t="shared" si="235"/>
        <v>-2.0633233389367202E-2</v>
      </c>
      <c r="AP264" s="41" t="str">
        <f t="shared" si="236"/>
        <v>0,426237432127863-0,814690656854836i</v>
      </c>
      <c r="AQ264">
        <f t="shared" si="237"/>
        <v>-0.72938159817722603</v>
      </c>
      <c r="AR264" s="43">
        <f t="shared" si="238"/>
        <v>-62.381917047189468</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-0,204935546919166+1,12639497418443i</v>
      </c>
      <c r="BG264" s="20">
        <f t="shared" si="249"/>
        <v>1.1752457667327247</v>
      </c>
      <c r="BH264" s="43">
        <f t="shared" si="250"/>
        <v>100.31156548407493</v>
      </c>
      <c r="BI264" s="41" t="str">
        <f t="shared" si="255"/>
        <v>-0,765503238163655+3,267764494329i</v>
      </c>
      <c r="BJ264" s="20">
        <f t="shared" si="251"/>
        <v>10.517034372606402</v>
      </c>
      <c r="BK264" s="43">
        <f t="shared" si="256"/>
        <v>103.18431024630711</v>
      </c>
      <c r="BL264">
        <f t="shared" si="252"/>
        <v>1.1752457667327247</v>
      </c>
      <c r="BM264" s="43">
        <f t="shared" si="253"/>
        <v>100.31156548407493</v>
      </c>
    </row>
    <row r="265" spans="14:65" x14ac:dyDescent="0.25">
      <c r="N265" s="9">
        <v>47</v>
      </c>
      <c r="O265" s="34">
        <f t="shared" si="254"/>
        <v>2951.2092266663876</v>
      </c>
      <c r="P265" s="33" t="str">
        <f t="shared" si="206"/>
        <v>58,3492597405907</v>
      </c>
      <c r="Q265" s="4" t="str">
        <f t="shared" si="207"/>
        <v>1+217,070231172408i</v>
      </c>
      <c r="R265" s="4">
        <f t="shared" si="219"/>
        <v>217.07253456216577</v>
      </c>
      <c r="S265" s="4">
        <f t="shared" si="220"/>
        <v>1.5661895554265941</v>
      </c>
      <c r="T265" s="4" t="str">
        <f t="shared" si="208"/>
        <v>1+0,556289833542094i</v>
      </c>
      <c r="U265" s="4">
        <f t="shared" si="221"/>
        <v>1.1443156814892868</v>
      </c>
      <c r="V265" s="4">
        <f t="shared" si="222"/>
        <v>0.50765942869729153</v>
      </c>
      <c r="W265" t="str">
        <f t="shared" si="209"/>
        <v>1-0,062003137696879i</v>
      </c>
      <c r="X265" s="4">
        <f t="shared" si="223"/>
        <v>1.0019203506687835</v>
      </c>
      <c r="Y265" s="4">
        <f t="shared" si="224"/>
        <v>-6.1923865739463915E-2</v>
      </c>
      <c r="Z265" t="str">
        <f t="shared" si="210"/>
        <v>0,999965161456402+0,0104845903206532i</v>
      </c>
      <c r="AA265" s="4">
        <f t="shared" si="225"/>
        <v>1.0000201251778487</v>
      </c>
      <c r="AB265" s="4">
        <f t="shared" si="226"/>
        <v>1.0484571407846928E-2</v>
      </c>
      <c r="AC265" s="47" t="str">
        <f t="shared" si="227"/>
        <v>0,131225254621192-0,278842679228723i</v>
      </c>
      <c r="AD265" s="20">
        <f t="shared" si="228"/>
        <v>-10.22398438504732</v>
      </c>
      <c r="AE265" s="43">
        <f t="shared" si="229"/>
        <v>-64.798006598716512</v>
      </c>
      <c r="AF265" t="str">
        <f t="shared" si="211"/>
        <v>171,020291553806</v>
      </c>
      <c r="AG265" t="str">
        <f t="shared" si="212"/>
        <v>1+216,684649635409i</v>
      </c>
      <c r="AH265">
        <f t="shared" si="230"/>
        <v>216.68695712391172</v>
      </c>
      <c r="AI265">
        <f t="shared" si="231"/>
        <v>1.5661813579802615</v>
      </c>
      <c r="AJ265" t="str">
        <f t="shared" si="213"/>
        <v>1+0,556289833542094i</v>
      </c>
      <c r="AK265">
        <f t="shared" si="232"/>
        <v>1.1443156814892868</v>
      </c>
      <c r="AL265">
        <f t="shared" si="233"/>
        <v>0.50765942869729153</v>
      </c>
      <c r="AM265" t="str">
        <f t="shared" si="214"/>
        <v>1-0,0211168399134937i</v>
      </c>
      <c r="AN265">
        <f t="shared" si="234"/>
        <v>1.0002229356138221</v>
      </c>
      <c r="AO265">
        <f t="shared" si="235"/>
        <v>-2.1113701939407505E-2</v>
      </c>
      <c r="AP265" s="41" t="str">
        <f t="shared" si="236"/>
        <v>0,426066201121778-0,796564109475726i</v>
      </c>
      <c r="AQ265">
        <f t="shared" si="237"/>
        <v>-0.88284940151401092</v>
      </c>
      <c r="AR265" s="43">
        <f t="shared" si="238"/>
        <v>-61.858565080984853</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-0,211895450502504+1,1038813360571i</v>
      </c>
      <c r="BG265" s="20">
        <f t="shared" si="249"/>
        <v>1.0155932677322335</v>
      </c>
      <c r="BH265" s="43">
        <f t="shared" si="250"/>
        <v>100.86603410351583</v>
      </c>
      <c r="BI265" s="41" t="str">
        <f t="shared" si="255"/>
        <v>-0,78623913521088+3,19967229181571i</v>
      </c>
      <c r="BJ265" s="20">
        <f t="shared" si="251"/>
        <v>10.356728251265526</v>
      </c>
      <c r="BK265" s="43">
        <f t="shared" si="256"/>
        <v>103.80547562124751</v>
      </c>
      <c r="BL265">
        <f t="shared" si="252"/>
        <v>1.0155932677322335</v>
      </c>
      <c r="BM265" s="43">
        <f t="shared" si="253"/>
        <v>100.86603410351583</v>
      </c>
    </row>
    <row r="266" spans="14:65" x14ac:dyDescent="0.25">
      <c r="N266" s="9">
        <v>48</v>
      </c>
      <c r="O266" s="34">
        <f t="shared" si="254"/>
        <v>3019.9517204020176</v>
      </c>
      <c r="P266" s="33" t="str">
        <f t="shared" si="206"/>
        <v>58,3492597405907</v>
      </c>
      <c r="Q266" s="4" t="str">
        <f t="shared" si="207"/>
        <v>1+222,126446391489i</v>
      </c>
      <c r="R266" s="4">
        <f t="shared" si="219"/>
        <v>222.12869735023216</v>
      </c>
      <c r="S266" s="4">
        <f t="shared" si="220"/>
        <v>1.5662944169120114</v>
      </c>
      <c r="T266" s="4" t="str">
        <f t="shared" si="208"/>
        <v>1+0,569247488340652i</v>
      </c>
      <c r="U266" s="4">
        <f t="shared" si="221"/>
        <v>1.1506705449354915</v>
      </c>
      <c r="V266" s="4">
        <f t="shared" si="222"/>
        <v>0.51750036838410318</v>
      </c>
      <c r="W266" t="str">
        <f t="shared" si="209"/>
        <v>1-0,063447376304635i</v>
      </c>
      <c r="X266" s="4">
        <f t="shared" si="223"/>
        <v>1.0020107631956565</v>
      </c>
      <c r="Y266" s="4">
        <f t="shared" si="224"/>
        <v>-6.336244407523911E-2</v>
      </c>
      <c r="Z266" t="str">
        <f t="shared" si="210"/>
        <v>0,999963519566426+0,010728807802059i</v>
      </c>
      <c r="AA266" s="4">
        <f t="shared" si="225"/>
        <v>1.000021073668214</v>
      </c>
      <c r="AB266" s="4">
        <f t="shared" si="226"/>
        <v>1.0728787536516508E-2</v>
      </c>
      <c r="AC266" s="47" t="str">
        <f t="shared" si="227"/>
        <v>0,131164601498847-0,27298588129322i</v>
      </c>
      <c r="AD266" s="20">
        <f t="shared" si="228"/>
        <v>-10.375101770104449</v>
      </c>
      <c r="AE266" s="43">
        <f t="shared" si="229"/>
        <v>-64.336587429367839</v>
      </c>
      <c r="AF266" t="str">
        <f t="shared" si="211"/>
        <v>171,020291553806</v>
      </c>
      <c r="AG266" t="str">
        <f t="shared" si="212"/>
        <v>1+221,731883506725i</v>
      </c>
      <c r="AH266">
        <f t="shared" si="230"/>
        <v>221.73413847091717</v>
      </c>
      <c r="AI266">
        <f t="shared" si="231"/>
        <v>1.5662864060546733</v>
      </c>
      <c r="AJ266" t="str">
        <f t="shared" si="213"/>
        <v>1+0,569247488340652i</v>
      </c>
      <c r="AK266">
        <f t="shared" si="232"/>
        <v>1.1506705449354915</v>
      </c>
      <c r="AL266">
        <f t="shared" si="233"/>
        <v>0.51750036838410318</v>
      </c>
      <c r="AM266" t="str">
        <f t="shared" si="214"/>
        <v>1-0,0216087143025926i</v>
      </c>
      <c r="AN266">
        <f t="shared" si="234"/>
        <v>1.0002334410195508</v>
      </c>
      <c r="AO266">
        <f t="shared" si="235"/>
        <v>-2.1605351945161336E-2</v>
      </c>
      <c r="AP266" s="41" t="str">
        <f t="shared" si="236"/>
        <v>0,425902676459585-0,778859839781272i</v>
      </c>
      <c r="AQ266">
        <f t="shared" si="237"/>
        <v>-1.0346510781857621</v>
      </c>
      <c r="AR266" s="43">
        <f t="shared" si="238"/>
        <v>-61.328909052124715</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-0,21851499141135+1,08195353341676i</v>
      </c>
      <c r="BG266" s="20">
        <f t="shared" si="249"/>
        <v>0.85779998803679258</v>
      </c>
      <c r="BH266" s="43">
        <f t="shared" si="250"/>
        <v>101.41805817798456</v>
      </c>
      <c r="BI266" s="41" t="str">
        <f t="shared" si="255"/>
        <v>-0,80599015492746+3,133280774193i</v>
      </c>
      <c r="BJ266" s="20">
        <f t="shared" si="251"/>
        <v>10.198250679955507</v>
      </c>
      <c r="BK266" s="43">
        <f t="shared" si="256"/>
        <v>104.42573655522767</v>
      </c>
      <c r="BL266">
        <f t="shared" si="252"/>
        <v>0.85779998803679258</v>
      </c>
      <c r="BM266" s="43">
        <f t="shared" si="253"/>
        <v>101.41805817798456</v>
      </c>
    </row>
    <row r="267" spans="14:65" x14ac:dyDescent="0.25">
      <c r="N267" s="9">
        <v>49</v>
      </c>
      <c r="O267" s="34">
        <f t="shared" si="254"/>
        <v>3090.295432513592</v>
      </c>
      <c r="P267" s="33" t="str">
        <f t="shared" si="206"/>
        <v>58,3492597405907</v>
      </c>
      <c r="Q267" s="4" t="str">
        <f t="shared" si="207"/>
        <v>1+227,300435992637i</v>
      </c>
      <c r="R267" s="4">
        <f t="shared" si="219"/>
        <v>227.3026357138053</v>
      </c>
      <c r="S267" s="4">
        <f t="shared" si="220"/>
        <v>1.5663968915542741</v>
      </c>
      <c r="T267" s="4" t="str">
        <f t="shared" si="208"/>
        <v>1+0,582506965692409i</v>
      </c>
      <c r="U267" s="4">
        <f t="shared" si="221"/>
        <v>1.157287503207469</v>
      </c>
      <c r="V267" s="4">
        <f t="shared" si="222"/>
        <v>0.52745766221213441</v>
      </c>
      <c r="W267" t="str">
        <f t="shared" si="209"/>
        <v>1-0,0649252555511329i</v>
      </c>
      <c r="X267" s="4">
        <f t="shared" si="223"/>
        <v>1.002105427990678</v>
      </c>
      <c r="Y267" s="4">
        <f t="shared" si="224"/>
        <v>-6.4834259351288379E-2</v>
      </c>
      <c r="Z267" t="str">
        <f t="shared" si="210"/>
        <v>0,999961800296559+0,0109787138393741i</v>
      </c>
      <c r="AA267" s="4">
        <f t="shared" si="225"/>
        <v>1.0000220668614779</v>
      </c>
      <c r="AB267" s="4">
        <f t="shared" si="226"/>
        <v>1.0978692124335773E-2</v>
      </c>
      <c r="AC267" s="47" t="str">
        <f t="shared" si="227"/>
        <v>0,131106213231495-0,267273798127466i</v>
      </c>
      <c r="AD267" s="20">
        <f t="shared" si="228"/>
        <v>-10.524480528113232</v>
      </c>
      <c r="AE267" s="43">
        <f t="shared" si="229"/>
        <v>-63.870595163862276</v>
      </c>
      <c r="AF267" t="str">
        <f t="shared" si="211"/>
        <v>171,020291553806</v>
      </c>
      <c r="AG267" t="str">
        <f t="shared" si="212"/>
        <v>1+226,896682557644i</v>
      </c>
      <c r="AH267">
        <f t="shared" si="230"/>
        <v>226.8988861930888</v>
      </c>
      <c r="AI267">
        <f t="shared" si="231"/>
        <v>1.5663890630391577</v>
      </c>
      <c r="AJ267" t="str">
        <f t="shared" si="213"/>
        <v>1+0,582506965692409i</v>
      </c>
      <c r="AK267">
        <f t="shared" si="232"/>
        <v>1.157287503207469</v>
      </c>
      <c r="AL267">
        <f t="shared" si="233"/>
        <v>0.52745766221213441</v>
      </c>
      <c r="AM267" t="str">
        <f t="shared" si="214"/>
        <v>1-0,0221120459180399i</v>
      </c>
      <c r="AN267">
        <f t="shared" si="234"/>
        <v>1.0002444414115388</v>
      </c>
      <c r="AO267">
        <f t="shared" si="235"/>
        <v>-2.2108443134692474E-2</v>
      </c>
      <c r="AP267" s="41" t="str">
        <f t="shared" si="236"/>
        <v>0,425746511326911-0,761568465482118i</v>
      </c>
      <c r="AQ267">
        <f t="shared" si="237"/>
        <v>-1.1847462293103466</v>
      </c>
      <c r="AR267" s="43">
        <f t="shared" si="238"/>
        <v>-60.793104954225775</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-0,224808240081284+1,06059956542178i</v>
      </c>
      <c r="BG267" s="20">
        <f t="shared" si="249"/>
        <v>0.70189448836638413</v>
      </c>
      <c r="BH267" s="43">
        <f t="shared" si="250"/>
        <v>101.9674769507271</v>
      </c>
      <c r="BI267" s="41" t="str">
        <f t="shared" si="255"/>
        <v>-0,82479824583631+3,0685538202198i</v>
      </c>
      <c r="BJ267" s="20">
        <f t="shared" si="251"/>
        <v>10.04162878716923</v>
      </c>
      <c r="BK267" s="43">
        <f t="shared" si="256"/>
        <v>105.04496716036365</v>
      </c>
      <c r="BL267">
        <f t="shared" si="252"/>
        <v>0.70189448836638413</v>
      </c>
      <c r="BM267" s="43">
        <f t="shared" si="253"/>
        <v>101.9674769507271</v>
      </c>
    </row>
    <row r="268" spans="14:65" x14ac:dyDescent="0.25">
      <c r="N268" s="9">
        <v>50</v>
      </c>
      <c r="O268" s="34">
        <f t="shared" si="254"/>
        <v>3162.2776601683804</v>
      </c>
      <c r="P268" s="33" t="str">
        <f t="shared" si="206"/>
        <v>58,3492597405907</v>
      </c>
      <c r="Q268" s="4" t="str">
        <f t="shared" si="207"/>
        <v>1+232,594943293625i</v>
      </c>
      <c r="R268" s="4">
        <f t="shared" si="219"/>
        <v>232.59709294349452</v>
      </c>
      <c r="S268" s="4">
        <f t="shared" si="220"/>
        <v>1.5664970336781803</v>
      </c>
      <c r="T268" s="4" t="str">
        <f t="shared" si="208"/>
        <v>1+0,596075295947767i</v>
      </c>
      <c r="U268" s="4">
        <f t="shared" si="221"/>
        <v>1.1641759997694585</v>
      </c>
      <c r="V268" s="4">
        <f t="shared" si="222"/>
        <v>0.53752869110744983</v>
      </c>
      <c r="W268" t="str">
        <f t="shared" si="209"/>
        <v>1-0,0664375590275113i</v>
      </c>
      <c r="X268" s="4">
        <f t="shared" si="223"/>
        <v>1.0022045446162844</v>
      </c>
      <c r="Y268" s="4">
        <f t="shared" si="224"/>
        <v>-6.6340066422732477E-2</v>
      </c>
      <c r="Z268" t="str">
        <f t="shared" si="210"/>
        <v>0,99996+0,0112344409360872i</v>
      </c>
      <c r="AA268" s="4">
        <f t="shared" si="225"/>
        <v>1.0000231068646095</v>
      </c>
      <c r="AB268" s="4">
        <f t="shared" si="226"/>
        <v>1.1234417667871659E-2</v>
      </c>
      <c r="AC268" s="47" t="str">
        <f t="shared" si="227"/>
        <v>0,131049965985988-0,261703402369299i</v>
      </c>
      <c r="AD268" s="20">
        <f t="shared" si="228"/>
        <v>-10.672079147303009</v>
      </c>
      <c r="AE268" s="43">
        <f t="shared" si="229"/>
        <v>-63.400233818170662</v>
      </c>
      <c r="AF268" t="str">
        <f t="shared" si="211"/>
        <v>171,020291553806</v>
      </c>
      <c r="AG268" t="str">
        <f t="shared" si="212"/>
        <v>1+232,181785232987i</v>
      </c>
      <c r="AH268">
        <f t="shared" si="230"/>
        <v>232.18393870803575</v>
      </c>
      <c r="AI268">
        <f t="shared" si="231"/>
        <v>1.5664893833551476</v>
      </c>
      <c r="AJ268" t="str">
        <f t="shared" si="213"/>
        <v>1+0,596075295947767i</v>
      </c>
      <c r="AK268">
        <f t="shared" si="232"/>
        <v>1.1641759997694585</v>
      </c>
      <c r="AL268">
        <f t="shared" si="233"/>
        <v>0.53752869110744983</v>
      </c>
      <c r="AM268" t="str">
        <f t="shared" si="214"/>
        <v>1-0,0226271016329204i</v>
      </c>
      <c r="AN268">
        <f t="shared" si="234"/>
        <v>1.0002559601063652</v>
      </c>
      <c r="AO268">
        <f t="shared" si="235"/>
        <v>-2.2623241234362743E-2</v>
      </c>
      <c r="AP268" s="41" t="str">
        <f t="shared" si="236"/>
        <v>0,425597374516113-0,744680822894548i</v>
      </c>
      <c r="AQ268">
        <f t="shared" si="237"/>
        <v>-1.3330948415893222</v>
      </c>
      <c r="AR268" s="43">
        <f t="shared" si="238"/>
        <v>-60.251321192288003</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-0,230788577970864+1,0398077368313i</v>
      </c>
      <c r="BG268" s="20">
        <f t="shared" si="249"/>
        <v>0.54790526507474369</v>
      </c>
      <c r="BH268" s="43">
        <f t="shared" si="250"/>
        <v>102.51411436892745</v>
      </c>
      <c r="BI268" s="41" t="str">
        <f t="shared" si="255"/>
        <v>-0,842703362485502+3,00545620779906i</v>
      </c>
      <c r="BJ268" s="20">
        <f t="shared" si="251"/>
        <v>9.8868895707884228</v>
      </c>
      <c r="BK268" s="43">
        <f t="shared" si="256"/>
        <v>105.66302699481014</v>
      </c>
      <c r="BL268">
        <f t="shared" si="252"/>
        <v>0.54790526507474369</v>
      </c>
      <c r="BM268" s="43">
        <f t="shared" si="253"/>
        <v>102.51411436892745</v>
      </c>
    </row>
    <row r="269" spans="14:65" x14ac:dyDescent="0.25">
      <c r="N269" s="9">
        <v>51</v>
      </c>
      <c r="O269" s="34">
        <f t="shared" si="254"/>
        <v>3235.9365692962833</v>
      </c>
      <c r="P269" s="33" t="str">
        <f t="shared" si="206"/>
        <v>58,3492597405907</v>
      </c>
      <c r="Q269" s="4" t="str">
        <f t="shared" si="207"/>
        <v>1+238,012775512306i</v>
      </c>
      <c r="R269" s="4">
        <f t="shared" si="219"/>
        <v>238.01487623060743</v>
      </c>
      <c r="S269" s="4">
        <f t="shared" si="220"/>
        <v>1.5665948963723708</v>
      </c>
      <c r="T269" s="4" t="str">
        <f t="shared" si="208"/>
        <v>1+0,609959673215026i</v>
      </c>
      <c r="U269" s="4">
        <f t="shared" si="221"/>
        <v>1.1713457230675242</v>
      </c>
      <c r="V269" s="4">
        <f t="shared" si="222"/>
        <v>0.547710622630731</v>
      </c>
      <c r="W269" t="str">
        <f t="shared" si="209"/>
        <v>1-0,0679850885770912i</v>
      </c>
      <c r="X269" s="4">
        <f t="shared" si="223"/>
        <v>1.0023083219592837</v>
      </c>
      <c r="Y269" s="4">
        <f t="shared" si="224"/>
        <v>-6.7880636358232618E-2</v>
      </c>
      <c r="Z269" t="str">
        <f t="shared" si="210"/>
        <v>0,999958114858078+0,0114961246820901i</v>
      </c>
      <c r="AA269" s="4">
        <f t="shared" si="225"/>
        <v>1.0000241958838931</v>
      </c>
      <c r="AB269" s="4">
        <f t="shared" si="226"/>
        <v>1.149609974959899E-2</v>
      </c>
      <c r="AC269" s="47" t="str">
        <f t="shared" si="227"/>
        <v>0,130995740469663-0,256271741663213i</v>
      </c>
      <c r="AD269" s="20">
        <f t="shared" si="228"/>
        <v>-10.817856536757535</v>
      </c>
      <c r="AE269" s="43">
        <f t="shared" si="229"/>
        <v>-62.925720668150483</v>
      </c>
      <c r="AF269" t="str">
        <f t="shared" si="211"/>
        <v>171,020291553806</v>
      </c>
      <c r="AG269" t="str">
        <f t="shared" si="212"/>
        <v>1+237,589993764151i</v>
      </c>
      <c r="AH269">
        <f t="shared" si="230"/>
        <v>237.59209822056226</v>
      </c>
      <c r="AI269">
        <f t="shared" si="231"/>
        <v>1.5665874201857204</v>
      </c>
      <c r="AJ269" t="str">
        <f t="shared" si="213"/>
        <v>1+0,609959673215026i</v>
      </c>
      <c r="AK269">
        <f t="shared" si="232"/>
        <v>1.1713457230675242</v>
      </c>
      <c r="AL269">
        <f t="shared" si="233"/>
        <v>0.547710622630731</v>
      </c>
      <c r="AM269" t="str">
        <f t="shared" si="214"/>
        <v>1-0,0231541545365919i</v>
      </c>
      <c r="AN269">
        <f t="shared" si="234"/>
        <v>1.000268021518385</v>
      </c>
      <c r="AO269">
        <f t="shared" si="235"/>
        <v>-2.3150018104871037E-2</v>
      </c>
      <c r="AP269" s="41" t="str">
        <f t="shared" si="236"/>
        <v>0,425454949724078-0,728187962102959i</v>
      </c>
      <c r="AQ269">
        <f t="shared" si="237"/>
        <v>-1.4796573918257758</v>
      </c>
      <c r="AR269" s="43">
        <f t="shared" si="238"/>
        <v>-59.703738676766719</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-0,236468726210498+1,01956665008867i</v>
      </c>
      <c r="BG269" s="20">
        <f t="shared" si="249"/>
        <v>0.39586062753994944</v>
      </c>
      <c r="BH269" s="43">
        <f t="shared" si="250"/>
        <v>103.05777892596419</v>
      </c>
      <c r="BI269" s="41" t="str">
        <f t="shared" si="255"/>
        <v>-0,859743550684333+2,94395359111581i</v>
      </c>
      <c r="BJ269" s="20">
        <f t="shared" si="251"/>
        <v>9.7340597724717348</v>
      </c>
      <c r="BK269" s="43">
        <f t="shared" si="256"/>
        <v>106.2797609173479</v>
      </c>
      <c r="BL269">
        <f t="shared" si="252"/>
        <v>0.39586062753994944</v>
      </c>
      <c r="BM269" s="43">
        <f t="shared" si="253"/>
        <v>103.05777892596419</v>
      </c>
    </row>
    <row r="270" spans="14:65" x14ac:dyDescent="0.25">
      <c r="N270" s="9">
        <v>52</v>
      </c>
      <c r="O270" s="34">
        <f t="shared" si="254"/>
        <v>3311.3112148259115</v>
      </c>
      <c r="P270" s="33" t="str">
        <f t="shared" si="206"/>
        <v>58,3492597405907</v>
      </c>
      <c r="Q270" s="4" t="str">
        <f t="shared" si="207"/>
        <v>1+243,556805255036i</v>
      </c>
      <c r="R270" s="4">
        <f t="shared" si="219"/>
        <v>243.55885815555865</v>
      </c>
      <c r="S270" s="4">
        <f t="shared" si="220"/>
        <v>1.5666905315174393</v>
      </c>
      <c r="T270" s="4" t="str">
        <f t="shared" si="208"/>
        <v>1+0,624167459174797i</v>
      </c>
      <c r="U270" s="4">
        <f t="shared" si="221"/>
        <v>1.1788066071636694</v>
      </c>
      <c r="V270" s="4">
        <f t="shared" si="222"/>
        <v>0.55800041027660585</v>
      </c>
      <c r="W270" t="str">
        <f t="shared" si="209"/>
        <v>1-0,0695686647205241i</v>
      </c>
      <c r="X270" s="4">
        <f t="shared" si="223"/>
        <v>1.0024169786625707</v>
      </c>
      <c r="Y270" s="4">
        <f t="shared" si="224"/>
        <v>-6.9456756721339899E-2</v>
      </c>
      <c r="Z270" t="str">
        <f t="shared" si="210"/>
        <v>0,999956140872154+0,0117639038255686i</v>
      </c>
      <c r="AA270" s="4">
        <f t="shared" si="225"/>
        <v>1.0000253362296119</v>
      </c>
      <c r="AB270" s="4">
        <f t="shared" si="226"/>
        <v>1.176387710975592E-2</v>
      </c>
      <c r="AC270" s="47" t="str">
        <f>(IMDIV(IMPRODUCT(P270,T270,W270),IMPRODUCT(Q270,Z270)))</f>
        <v>0,130943421677437-0,250975937100424i</v>
      </c>
      <c r="AD270" s="20">
        <f t="shared" si="228"/>
        <v>-10.961772130754223</v>
      </c>
      <c r="AE270" s="43">
        <f t="shared" si="229"/>
        <v>-62.447286311538249</v>
      </c>
      <c r="AF270" t="str">
        <f t="shared" si="211"/>
        <v>171,020291553806</v>
      </c>
      <c r="AG270" t="str">
        <f t="shared" si="212"/>
        <v>1+243,124175654884i</v>
      </c>
      <c r="AH270">
        <f t="shared" si="230"/>
        <v>243.12623220842889</v>
      </c>
      <c r="AI270">
        <f t="shared" si="231"/>
        <v>1.5666832255037588</v>
      </c>
      <c r="AJ270" t="str">
        <f t="shared" si="213"/>
        <v>1+0,624167459174797i</v>
      </c>
      <c r="AK270">
        <f t="shared" si="232"/>
        <v>1.1788066071636694</v>
      </c>
      <c r="AL270">
        <f t="shared" si="233"/>
        <v>0.55800041027660585</v>
      </c>
      <c r="AM270" t="str">
        <f t="shared" si="214"/>
        <v>1-0,0236934840794802i</v>
      </c>
      <c r="AN270">
        <f t="shared" si="234"/>
        <v>1.0002806512113611</v>
      </c>
      <c r="AO270">
        <f t="shared" si="235"/>
        <v>-2.3689051880197678E-2</v>
      </c>
      <c r="AP270" s="41" t="str">
        <f t="shared" si="236"/>
        <v>0,425318934881624-0,712081142234246i</v>
      </c>
      <c r="AQ270">
        <f t="shared" si="237"/>
        <v>-1.6243949543951839</v>
      </c>
      <c r="AR270" s="43">
        <f t="shared" si="238"/>
        <v>-59.150550873291856</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-0,241860772877744+0,999865197568466i</v>
      </c>
      <c r="BG270" s="20">
        <f t="shared" si="249"/>
        <v>0.24578857281999042</v>
      </c>
      <c r="BH270" s="43">
        <f t="shared" si="250"/>
        <v>103.59826355314669</v>
      </c>
      <c r="BI270" s="41" t="str">
        <f t="shared" si="255"/>
        <v>-0,87595502874332+2,88401247831341i</v>
      </c>
      <c r="BJ270" s="20">
        <f t="shared" si="251"/>
        <v>9.5831657491790434</v>
      </c>
      <c r="BK270" s="43">
        <f t="shared" si="256"/>
        <v>106.89499899139304</v>
      </c>
      <c r="BL270">
        <f t="shared" si="252"/>
        <v>0.24578857281999042</v>
      </c>
      <c r="BM270" s="43">
        <f t="shared" si="253"/>
        <v>103.59826355314669</v>
      </c>
    </row>
    <row r="271" spans="14:65" x14ac:dyDescent="0.25">
      <c r="N271" s="9">
        <v>53</v>
      </c>
      <c r="O271" s="34">
        <f t="shared" si="254"/>
        <v>3388.4415613920314</v>
      </c>
      <c r="P271" s="33" t="str">
        <f t="shared" si="206"/>
        <v>58,3492597405907</v>
      </c>
      <c r="Q271" s="4" t="str">
        <f t="shared" si="207"/>
        <v>1+249,229972039767i</v>
      </c>
      <c r="R271" s="4">
        <f t="shared" si="219"/>
        <v>249.23197821094917</v>
      </c>
      <c r="S271" s="4">
        <f t="shared" si="220"/>
        <v>1.5667839898134039</v>
      </c>
      <c r="T271" s="4" t="str">
        <f t="shared" si="208"/>
        <v>1+0,638706186983254i</v>
      </c>
      <c r="U271" s="4">
        <f t="shared" si="221"/>
        <v>1.1865688320913741</v>
      </c>
      <c r="V271" s="4">
        <f t="shared" si="222"/>
        <v>0.56839479359558065</v>
      </c>
      <c r="W271" t="str">
        <f t="shared" si="209"/>
        <v>1-0,0711891270908417i</v>
      </c>
      <c r="X271" s="4">
        <f t="shared" si="223"/>
        <v>1.002530743576453</v>
      </c>
      <c r="Y271" s="4">
        <f t="shared" si="224"/>
        <v>-7.1069231851703787E-2</v>
      </c>
      <c r="Z271" t="str">
        <f t="shared" si="210"/>
        <v>0,99995407385514+0,0120379203465691i</v>
      </c>
      <c r="AA271" s="4">
        <f t="shared" si="225"/>
        <v>1.0000265303209517</v>
      </c>
      <c r="AB271" s="4">
        <f t="shared" si="226"/>
        <v>1.203789171987253E-2</v>
      </c>
      <c r="AC271" s="47" t="str">
        <f t="shared" si="227"/>
        <v>0,130892898647987-0,245813181697361i</v>
      </c>
      <c r="AD271" s="20">
        <f t="shared" si="228"/>
        <v>-11.103785995443383</v>
      </c>
      <c r="AE271" s="43">
        <f t="shared" si="229"/>
        <v>-61.965174682863449</v>
      </c>
      <c r="AF271" t="str">
        <f t="shared" si="211"/>
        <v>171,020291553806</v>
      </c>
      <c r="AG271" t="str">
        <f t="shared" si="212"/>
        <v>1+248,787265201679i</v>
      </c>
      <c r="AH271">
        <f t="shared" si="230"/>
        <v>248.7892749427325</v>
      </c>
      <c r="AI271">
        <f t="shared" si="231"/>
        <v>1.5667768500994721</v>
      </c>
      <c r="AJ271" t="str">
        <f t="shared" si="213"/>
        <v>1+0,638706186983254i</v>
      </c>
      <c r="AK271">
        <f t="shared" si="232"/>
        <v>1.1865688320913741</v>
      </c>
      <c r="AL271">
        <f t="shared" si="233"/>
        <v>0.56839479359558065</v>
      </c>
      <c r="AM271" t="str">
        <f t="shared" si="214"/>
        <v>1-0,0242453762212477i</v>
      </c>
      <c r="AN271">
        <f t="shared" si="234"/>
        <v>1.0002938759525173</v>
      </c>
      <c r="AO271">
        <f t="shared" si="235"/>
        <v>-2.4240627109505121E-2</v>
      </c>
      <c r="AP271" s="41" t="str">
        <f t="shared" si="236"/>
        <v>0,425189041513021-0,696351826841685i</v>
      </c>
      <c r="AQ271">
        <f t="shared" si="237"/>
        <v>-1.7672693111922992</v>
      </c>
      <c r="AR271" s="43">
        <f t="shared" si="238"/>
        <v>-58.59196380538981</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-0,246976198959149+0,980692553976064i</v>
      </c>
      <c r="BG271" s="20">
        <f t="shared" si="249"/>
        <v>9.7716658057675293E-2</v>
      </c>
      <c r="BH271" s="43">
        <f t="shared" si="250"/>
        <v>104.13534556340956</v>
      </c>
      <c r="BI271" s="41" t="str">
        <f t="shared" si="255"/>
        <v>-0,891372264894501+2,82560020967834i</v>
      </c>
      <c r="BJ271" s="20">
        <f t="shared" si="251"/>
        <v>9.4342333423087599</v>
      </c>
      <c r="BK271" s="43">
        <f t="shared" si="256"/>
        <v>107.50855644088315</v>
      </c>
      <c r="BL271">
        <f t="shared" si="252"/>
        <v>9.7716658057675293E-2</v>
      </c>
      <c r="BM271" s="43">
        <f t="shared" si="253"/>
        <v>104.13534556340956</v>
      </c>
    </row>
    <row r="272" spans="14:65" x14ac:dyDescent="0.25">
      <c r="N272" s="9">
        <v>54</v>
      </c>
      <c r="O272" s="34">
        <f t="shared" si="254"/>
        <v>3467.3685045253224</v>
      </c>
      <c r="P272" s="33" t="str">
        <f t="shared" si="206"/>
        <v>58,3492597405907</v>
      </c>
      <c r="Q272" s="4" t="str">
        <f t="shared" si="207"/>
        <v>1+255,035283854622i</v>
      </c>
      <c r="R272" s="4">
        <f t="shared" si="219"/>
        <v>255.037244360128</v>
      </c>
      <c r="S272" s="4">
        <f t="shared" si="220"/>
        <v>1.566875320806556</v>
      </c>
      <c r="T272" s="4" t="str">
        <f t="shared" si="208"/>
        <v>1+0,653583565266325i</v>
      </c>
      <c r="U272" s="4">
        <f t="shared" si="221"/>
        <v>1.1946428239378666</v>
      </c>
      <c r="V272" s="4">
        <f t="shared" si="222"/>
        <v>0.57889029918088575</v>
      </c>
      <c r="W272" t="str">
        <f t="shared" si="209"/>
        <v>1-0,0728473348786423i</v>
      </c>
      <c r="X272" s="4">
        <f t="shared" si="223"/>
        <v>1.0026498562304396</v>
      </c>
      <c r="Y272" s="4">
        <f t="shared" si="224"/>
        <v>-7.2718883145685892E-2</v>
      </c>
      <c r="Z272" t="str">
        <f t="shared" si="210"/>
        <v>0,999951909422615+0,0123183195322781i</v>
      </c>
      <c r="AA272" s="4">
        <f t="shared" si="225"/>
        <v>1.0000277806911333</v>
      </c>
      <c r="AB272" s="4">
        <f t="shared" si="226"/>
        <v>1.2318288858009676E-2</v>
      </c>
      <c r="AC272" s="47" t="str">
        <f t="shared" si="227"/>
        <v>0,130844064228508-0,240780738911754i</v>
      </c>
      <c r="AD272" s="20">
        <f t="shared" si="228"/>
        <v>-11.243858937334974</v>
      </c>
      <c r="AE272" s="43">
        <f t="shared" si="229"/>
        <v>-61.479643018832071</v>
      </c>
      <c r="AF272" t="str">
        <f t="shared" si="211"/>
        <v>171,020291553806</v>
      </c>
      <c r="AG272" t="str">
        <f t="shared" si="212"/>
        <v>1+254,582265049571i</v>
      </c>
      <c r="AH272">
        <f t="shared" si="230"/>
        <v>254.58422904369002</v>
      </c>
      <c r="AI272">
        <f t="shared" si="231"/>
        <v>1.5668683436072905</v>
      </c>
      <c r="AJ272" t="str">
        <f t="shared" si="213"/>
        <v>1+0,653583565266325i</v>
      </c>
      <c r="AK272">
        <f t="shared" si="232"/>
        <v>1.1946428239378666</v>
      </c>
      <c r="AL272">
        <f t="shared" si="233"/>
        <v>0.57889029918088575</v>
      </c>
      <c r="AM272" t="str">
        <f t="shared" si="214"/>
        <v>1-0,0248101235824132i</v>
      </c>
      <c r="AN272">
        <f t="shared" si="234"/>
        <v>1.0003077237691282</v>
      </c>
      <c r="AO272">
        <f t="shared" si="235"/>
        <v>-2.4805034902042822E-2</v>
      </c>
      <c r="AP272" s="41" t="str">
        <f t="shared" si="236"/>
        <v>0,425064994124387-0,680991679395991i</v>
      </c>
      <c r="AQ272">
        <f t="shared" si="237"/>
        <v>-1.9082430635247893</v>
      </c>
      <c r="AR272" s="43">
        <f t="shared" si="238"/>
        <v>-58.028196007783158</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-0,251825903056144+0,962038168888422i</v>
      </c>
      <c r="BG272" s="20">
        <f t="shared" si="249"/>
        <v>-4.8328128835816227E-2</v>
      </c>
      <c r="BH272" s="43">
        <f t="shared" si="250"/>
        <v>104.66878664923867</v>
      </c>
      <c r="BI272" s="41" t="str">
        <f t="shared" si="255"/>
        <v>-0,906028051061016+2,76868493630475i</v>
      </c>
      <c r="BJ272" s="20">
        <f t="shared" si="251"/>
        <v>9.2872877449743783</v>
      </c>
      <c r="BK272" s="43">
        <f t="shared" si="256"/>
        <v>108.12023366028757</v>
      </c>
      <c r="BL272">
        <f t="shared" si="252"/>
        <v>-4.8328128835816227E-2</v>
      </c>
      <c r="BM272" s="43">
        <f t="shared" si="253"/>
        <v>104.66878664923867</v>
      </c>
    </row>
    <row r="273" spans="14:65" x14ac:dyDescent="0.25">
      <c r="N273" s="9">
        <v>55</v>
      </c>
      <c r="O273" s="34">
        <f t="shared" si="254"/>
        <v>3548.1338923357539</v>
      </c>
      <c r="P273" s="33" t="str">
        <f t="shared" si="206"/>
        <v>58,3492597405907</v>
      </c>
      <c r="Q273" s="4" t="str">
        <f t="shared" si="207"/>
        <v>1+260,975818752766i</v>
      </c>
      <c r="R273" s="4">
        <f t="shared" si="219"/>
        <v>260.9777346320497</v>
      </c>
      <c r="S273" s="4">
        <f t="shared" si="220"/>
        <v>1.5669645729156993</v>
      </c>
      <c r="T273" s="4" t="str">
        <f t="shared" si="208"/>
        <v>1+0,668807482206898i</v>
      </c>
      <c r="U273" s="4">
        <f t="shared" si="221"/>
        <v>1.2030392546612643</v>
      </c>
      <c r="V273" s="4">
        <f t="shared" si="222"/>
        <v>0.58948324255773588</v>
      </c>
      <c r="W273" t="str">
        <f t="shared" si="209"/>
        <v>1-0,0745441672876436i</v>
      </c>
      <c r="X273" s="4">
        <f t="shared" si="223"/>
        <v>1.0027745673263797</v>
      </c>
      <c r="Y273" s="4">
        <f t="shared" si="224"/>
        <v>-7.4406549335873567E-2</v>
      </c>
      <c r="Z273" t="str">
        <f t="shared" si="210"/>
        <v>0,999949642983528+0,0126052500540553i</v>
      </c>
      <c r="AA273" s="4">
        <f t="shared" si="225"/>
        <v>1.0000290899927913</v>
      </c>
      <c r="AB273" s="4">
        <f t="shared" si="226"/>
        <v>1.2605217185748434E-2</v>
      </c>
      <c r="AC273" s="47" t="str">
        <f t="shared" si="227"/>
        <v>0,130796814847533-0,235875941195597i</v>
      </c>
      <c r="AD273" s="20">
        <f t="shared" si="228"/>
        <v>-11.381952613009771</v>
      </c>
      <c r="AE273" s="43">
        <f t="shared" si="229"/>
        <v>-60.990961772010905</v>
      </c>
      <c r="AF273" t="str">
        <f t="shared" si="211"/>
        <v>171,020291553806</v>
      </c>
      <c r="AG273" t="str">
        <f t="shared" si="212"/>
        <v>1+260,512247784187i</v>
      </c>
      <c r="AH273">
        <f t="shared" si="230"/>
        <v>260.51416707267504</v>
      </c>
      <c r="AI273">
        <f t="shared" si="231"/>
        <v>1.5669577545321525</v>
      </c>
      <c r="AJ273" t="str">
        <f t="shared" si="213"/>
        <v>1+0,668807482206898i</v>
      </c>
      <c r="AK273">
        <f t="shared" si="232"/>
        <v>1.2030392546612643</v>
      </c>
      <c r="AL273">
        <f t="shared" si="233"/>
        <v>0.58948324255773588</v>
      </c>
      <c r="AM273" t="str">
        <f t="shared" si="214"/>
        <v>1-0,0253880255995028i</v>
      </c>
      <c r="AN273">
        <f t="shared" si="234"/>
        <v>1.0003222240077649</v>
      </c>
      <c r="AO273">
        <f t="shared" si="235"/>
        <v>-2.5382573075104432E-2</v>
      </c>
      <c r="AP273" s="41" t="str">
        <f t="shared" si="236"/>
        <v>0,424946529619514-0,665992558881229i</v>
      </c>
      <c r="AQ273">
        <f t="shared" si="237"/>
        <v>-2.0472797453776987</v>
      </c>
      <c r="AR273" s="43">
        <f t="shared" si="238"/>
        <v>-57.45947842812987</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-0,256420224889991+0,943891759425075i</v>
      </c>
      <c r="BG273" s="20">
        <f t="shared" si="249"/>
        <v>-0.1923194996410662</v>
      </c>
      <c r="BH273" s="43">
        <f t="shared" si="250"/>
        <v>105.19833293684299</v>
      </c>
      <c r="BI273" s="41" t="str">
        <f t="shared" si="255"/>
        <v>-0,919953573136897+2,71323559921004i</v>
      </c>
      <c r="BJ273" s="20">
        <f t="shared" si="251"/>
        <v>9.1423533679910172</v>
      </c>
      <c r="BK273" s="43">
        <f t="shared" si="256"/>
        <v>108.72981628072402</v>
      </c>
      <c r="BL273">
        <f t="shared" si="252"/>
        <v>-0.1923194996410662</v>
      </c>
      <c r="BM273" s="43">
        <f t="shared" si="253"/>
        <v>105.19833293684299</v>
      </c>
    </row>
    <row r="274" spans="14:65" x14ac:dyDescent="0.25">
      <c r="N274" s="9">
        <v>56</v>
      </c>
      <c r="O274" s="34">
        <f t="shared" si="254"/>
        <v>3630.7805477010188</v>
      </c>
      <c r="P274" s="33" t="str">
        <f t="shared" si="206"/>
        <v>58,3492597405907</v>
      </c>
      <c r="Q274" s="4" t="str">
        <f t="shared" si="207"/>
        <v>1+267,054726484438i</v>
      </c>
      <c r="R274" s="4">
        <f t="shared" si="219"/>
        <v>267.05659875329422</v>
      </c>
      <c r="S274" s="4">
        <f t="shared" si="220"/>
        <v>1.5670517934577921</v>
      </c>
      <c r="T274" s="4" t="str">
        <f t="shared" si="208"/>
        <v>1+0,684386009727256i</v>
      </c>
      <c r="U274" s="4">
        <f t="shared" si="221"/>
        <v>1.2117690416537286</v>
      </c>
      <c r="V274" s="4">
        <f t="shared" si="222"/>
        <v>0.60016973100707161</v>
      </c>
      <c r="W274" t="str">
        <f t="shared" si="209"/>
        <v>1-0,0762805240008502i</v>
      </c>
      <c r="X274" s="4">
        <f t="shared" si="223"/>
        <v>1.0029051392538799</v>
      </c>
      <c r="Y274" s="4">
        <f t="shared" si="224"/>
        <v>-7.6133086768958122E-2</v>
      </c>
      <c r="Z274" t="str">
        <f t="shared" si="210"/>
        <v>0,999947269730458+0,0128988640462614i</v>
      </c>
      <c r="AA274" s="4">
        <f t="shared" si="225"/>
        <v>1.0000304610036042</v>
      </c>
      <c r="AB274" s="4">
        <f t="shared" si="226"/>
        <v>1.2898828826971173E-2</v>
      </c>
      <c r="AC274" s="47" t="str">
        <f t="shared" si="227"/>
        <v>0,130751050295361-0,231096188584216i</v>
      </c>
      <c r="AD274" s="20">
        <f t="shared" si="228"/>
        <v>-11.518029639427429</v>
      </c>
      <c r="AE274" s="43">
        <f t="shared" si="229"/>
        <v>-60.499414470942661</v>
      </c>
      <c r="AF274" t="str">
        <f t="shared" si="211"/>
        <v>171,020291553806</v>
      </c>
      <c r="AG274" t="str">
        <f t="shared" si="212"/>
        <v>1+266,580357560866i</v>
      </c>
      <c r="AH274">
        <f t="shared" si="230"/>
        <v>266.58223316132518</v>
      </c>
      <c r="AI274">
        <f t="shared" si="231"/>
        <v>1.5670451302751924</v>
      </c>
      <c r="AJ274" t="str">
        <f t="shared" si="213"/>
        <v>1+0,684386009727256i</v>
      </c>
      <c r="AK274">
        <f t="shared" si="232"/>
        <v>1.2117690416537286</v>
      </c>
      <c r="AL274">
        <f t="shared" si="233"/>
        <v>0.60016973100707161</v>
      </c>
      <c r="AM274" t="str">
        <f t="shared" si="214"/>
        <v>1-0,0259793886838157i</v>
      </c>
      <c r="AN274">
        <f t="shared" si="234"/>
        <v>1.0003374073963169</v>
      </c>
      <c r="AO274">
        <f t="shared" si="235"/>
        <v>-2.5973546305087001E-2</v>
      </c>
      <c r="AP274" s="41" t="str">
        <f t="shared" si="236"/>
        <v>0,42483339674207-0,651346515493307i</v>
      </c>
      <c r="AQ274">
        <f t="shared" si="237"/>
        <v>-2.1843439374256044</v>
      </c>
      <c r="AR274" s="43">
        <f t="shared" si="238"/>
        <v>-56.886054275358916</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-0,260768967658679+0,926243303038501i</v>
      </c>
      <c r="BG274" s="20">
        <f t="shared" si="249"/>
        <v>-0.33423199681204879</v>
      </c>
      <c r="BH274" s="43">
        <f t="shared" si="250"/>
        <v>105.72371509830073</v>
      </c>
      <c r="BI274" s="41" t="str">
        <f t="shared" si="255"/>
        <v>-0,933178477932324+2,65922190887414i</v>
      </c>
      <c r="BJ274" s="20">
        <f t="shared" si="251"/>
        <v>8.9994537051897812</v>
      </c>
      <c r="BK274" s="43">
        <f t="shared" si="256"/>
        <v>109.33707529388447</v>
      </c>
      <c r="BL274">
        <f t="shared" si="252"/>
        <v>-0.33423199681204879</v>
      </c>
      <c r="BM274" s="43">
        <f t="shared" si="253"/>
        <v>105.72371509830073</v>
      </c>
    </row>
    <row r="275" spans="14:65" x14ac:dyDescent="0.25">
      <c r="N275" s="9">
        <v>57</v>
      </c>
      <c r="O275" s="34">
        <f t="shared" si="254"/>
        <v>3715.352290971724</v>
      </c>
      <c r="P275" s="33" t="str">
        <f t="shared" ref="P275:P338" si="257">COMPLEX(Adc,0)</f>
        <v>58,3492597405907</v>
      </c>
      <c r="Q275" s="4" t="str">
        <f t="shared" ref="Q275:Q338" si="258">IMSUM(COMPLEX(1,0),IMDIV(COMPLEX(0,2*PI()*O275),COMPLEX(wp_lf,0)))</f>
        <v>1+273,275230166979i</v>
      </c>
      <c r="R275" s="4">
        <f t="shared" si="219"/>
        <v>273.27705981808157</v>
      </c>
      <c r="S275" s="4">
        <f t="shared" si="220"/>
        <v>1.5671370286730091</v>
      </c>
      <c r="T275" s="4" t="str">
        <f t="shared" ref="T275:T338" si="259">IMSUM(COMPLEX(1,0),IMDIV(COMPLEX(0,2*PI()*O275),COMPLEX(wz_esr,0)))</f>
        <v>1+0,700327407768889i</v>
      </c>
      <c r="U275" s="4">
        <f t="shared" si="221"/>
        <v>1.2208433470647624</v>
      </c>
      <c r="V275" s="4">
        <f t="shared" si="222"/>
        <v>0.61094566734954547</v>
      </c>
      <c r="W275" t="str">
        <f t="shared" ref="W275:W338" si="260">IMSUB(COMPLEX(1,0),IMDIV(COMPLEX(0,2*PI()*O275),COMPLEX(wz_rhp,0)))</f>
        <v>1-0,0780573256575739i</v>
      </c>
      <c r="X275" s="4">
        <f t="shared" si="223"/>
        <v>1.0030418466289492</v>
      </c>
      <c r="Y275" s="4">
        <f t="shared" si="224"/>
        <v>-7.7899369681380323E-2</v>
      </c>
      <c r="Z275" t="str">
        <f t="shared" ref="Z275:Z338" si="261">IMSUM(COMPLEX(1,0),IMDIV(COMPLEX(0,2*PI()*O275),COMPLEX(Q*(wsl/2),0)),IMDIV(IMPOWER(COMPLEX(0,2*PI()*O275),2),IMPOWER(COMPLEX(wsl/2,0),2)))</f>
        <v>0,999944784629416+0,0131993171869214i</v>
      </c>
      <c r="AA275" s="4">
        <f t="shared" si="225"/>
        <v>1.0000318966321875</v>
      </c>
      <c r="AB275" s="4">
        <f t="shared" si="226"/>
        <v>1.3199279448474805E-2</v>
      </c>
      <c r="AC275" s="47" t="str">
        <f t="shared" si="227"/>
        <v>0,130706673511603-0,22643894732071i</v>
      </c>
      <c r="AD275" s="20">
        <f t="shared" si="228"/>
        <v>-11.652053704162835</v>
      </c>
      <c r="AE275" s="43">
        <f t="shared" si="229"/>
        <v>-60.00529752518694</v>
      </c>
      <c r="AF275" t="str">
        <f t="shared" ref="AF275:AF338" si="262">COMPLEX($B$72,0)</f>
        <v>171,020291553806</v>
      </c>
      <c r="AG275" t="str">
        <f t="shared" ref="AG275:AG338" si="263">IMSUM(COMPLEX(1,0),IMDIV(COMPLEX(0,2*PI()*O275),COMPLEX(wp_lf_DCM,0)))</f>
        <v>1+272,789811771732i</v>
      </c>
      <c r="AH275">
        <f t="shared" si="230"/>
        <v>272.79164467860255</v>
      </c>
      <c r="AI275">
        <f t="shared" si="231"/>
        <v>1.5671305171588461</v>
      </c>
      <c r="AJ275" t="str">
        <f t="shared" ref="AJ275:AJ338" si="264">IMSUM(COMPLEX(1,0),IMDIV(COMPLEX(0,2*PI()*O275),COMPLEX(wz1_dcm,0)))</f>
        <v>1+0,700327407768889i</v>
      </c>
      <c r="AK275">
        <f t="shared" si="232"/>
        <v>1.2208433470647624</v>
      </c>
      <c r="AL275">
        <f t="shared" si="233"/>
        <v>0.61094566734954547</v>
      </c>
      <c r="AM275" t="str">
        <f t="shared" ref="AM275:AM338" si="265">IMSUB(COMPLEX(1,0),IMDIV(COMPLEX(0,2*PI()*O275),COMPLEX(wz2_dcm,0)))</f>
        <v>1-0,0265845263838865i</v>
      </c>
      <c r="AN275">
        <f t="shared" si="234"/>
        <v>1.0003533061089245</v>
      </c>
      <c r="AO275">
        <f t="shared" si="235"/>
        <v>-2.6578266281697308E-2</v>
      </c>
      <c r="AP275" s="41" t="str">
        <f t="shared" si="236"/>
        <v>0,424725355542802-0,637045786438873i</v>
      </c>
      <c r="AQ275">
        <f t="shared" si="237"/>
        <v>-2.3194013811298584</v>
      </c>
      <c r="AR275" s="43">
        <f t="shared" si="238"/>
        <v>-56.308178813139605</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-0,264881419296243+0,909083030412941i</v>
      </c>
      <c r="BG275" s="20">
        <f t="shared" si="249"/>
        <v>-0.47404112431900747</v>
      </c>
      <c r="BH275" s="43">
        <f t="shared" si="250"/>
        <v>106.24464852306185</v>
      </c>
      <c r="BI275" s="41" t="str">
        <f t="shared" si="255"/>
        <v>-0,94573093693143+2,6066143251749i</v>
      </c>
      <c r="BJ275" s="20">
        <f t="shared" si="251"/>
        <v>8.8586111987139819</v>
      </c>
      <c r="BK275" s="43">
        <f t="shared" si="256"/>
        <v>109.94176723510913</v>
      </c>
      <c r="BL275">
        <f t="shared" si="252"/>
        <v>-0.47404112431900747</v>
      </c>
      <c r="BM275" s="43">
        <f t="shared" si="253"/>
        <v>106.24464852306185</v>
      </c>
    </row>
    <row r="276" spans="14:65" x14ac:dyDescent="0.25">
      <c r="N276" s="9">
        <v>58</v>
      </c>
      <c r="O276" s="34">
        <f t="shared" si="254"/>
        <v>3801.8939632056172</v>
      </c>
      <c r="P276" s="33" t="str">
        <f t="shared" si="257"/>
        <v>58,3492597405907</v>
      </c>
      <c r="Q276" s="4" t="str">
        <f t="shared" si="258"/>
        <v>1+279,64062799378i</v>
      </c>
      <c r="R276" s="4">
        <f t="shared" ref="R276:R339" si="270">IMABS(Q276)</f>
        <v>279.64241599720822</v>
      </c>
      <c r="S276" s="4">
        <f t="shared" ref="S276:S339" si="271">IMARGUMENT(Q276)</f>
        <v>1.5672203237492328</v>
      </c>
      <c r="T276" s="4" t="str">
        <f t="shared" si="259"/>
        <v>1+0,71664012867205i</v>
      </c>
      <c r="U276" s="4">
        <f t="shared" ref="U276:U339" si="272">IMABS(T276)</f>
        <v>1.2302735769019393</v>
      </c>
      <c r="V276" s="4">
        <f t="shared" ref="V276:V339" si="273">IMARGUMENT(T276)</f>
        <v>0.62180675470872004</v>
      </c>
      <c r="W276" t="str">
        <f t="shared" si="260"/>
        <v>1-0,079875514341572i</v>
      </c>
      <c r="X276" s="4">
        <f t="shared" ref="X276:X339" si="274">IMABS(W276)</f>
        <v>1.0031849768568759</v>
      </c>
      <c r="Y276" s="4">
        <f t="shared" ref="Y276:Y339" si="275">IMARGUMENT(W276)</f>
        <v>-7.9706290472118302E-2</v>
      </c>
      <c r="Z276" t="str">
        <f t="shared" si="261"/>
        <v>0,99994218240917+0,0135067687802676i</v>
      </c>
      <c r="AA276" s="4">
        <f t="shared" ref="AA276:AA339" si="276">IMABS(Z276)</f>
        <v>1.0000333999242712</v>
      </c>
      <c r="AB276" s="4">
        <f t="shared" ref="AB276:AB339" si="277">IMARGUMENT(Z276)</f>
        <v>1.3506728342460063E-2</v>
      </c>
      <c r="AC276" s="47" t="str">
        <f t="shared" ref="AC276:AC339" si="278">(IMDIV(IMPRODUCT(P276,T276,W276),IMPRODUCT(Q276,Z276)))</f>
        <v>0,130663590379405-0,221901748515061i</v>
      </c>
      <c r="AD276" s="20">
        <f t="shared" ref="AD276:AD339" si="279">20*LOG(IMABS(AC276))</f>
        <v>-11.783989674864983</v>
      </c>
      <c r="AE276" s="43">
        <f t="shared" ref="AE276:AE339" si="280">(180/PI())*IMARGUMENT(AC276)</f>
        <v>-59.508919974170404</v>
      </c>
      <c r="AF276" t="str">
        <f t="shared" si="262"/>
        <v>171,020291553806</v>
      </c>
      <c r="AG276" t="str">
        <f t="shared" si="263"/>
        <v>1+279,143902751599i</v>
      </c>
      <c r="AH276">
        <f t="shared" ref="AH276:AH339" si="281">IMABS(AG276)</f>
        <v>279.14569393668631</v>
      </c>
      <c r="AI276">
        <f t="shared" ref="AI276:AI339" si="282">IMARGUMENT(AG276)</f>
        <v>1.5672139604513862</v>
      </c>
      <c r="AJ276" t="str">
        <f t="shared" si="264"/>
        <v>1+0,71664012867205i</v>
      </c>
      <c r="AK276">
        <f t="shared" ref="AK276:AK339" si="283">IMABS(AJ276)</f>
        <v>1.2302735769019393</v>
      </c>
      <c r="AL276">
        <f t="shared" ref="AL276:AL339" si="284">IMARGUMENT(AJ276)</f>
        <v>0.62180675470872004</v>
      </c>
      <c r="AM276" t="str">
        <f t="shared" si="265"/>
        <v>1-0,0272037595517339i</v>
      </c>
      <c r="AN276">
        <f t="shared" ref="AN276:AN339" si="285">IMABS(AM276)</f>
        <v>1.0003699538339548</v>
      </c>
      <c r="AO276">
        <f t="shared" ref="AO276:AO339" si="286">IMARGUMENT(AM276)</f>
        <v>-2.7197051865356186E-2</v>
      </c>
      <c r="AP276" s="41" t="str">
        <f t="shared" ref="AP276:AP339" si="287">(IMDIV(IMPRODUCT(AF276,AJ276,AM276),IMPRODUCT(AG276)))</f>
        <v>0,42462217687077-0,623082791832421i</v>
      </c>
      <c r="AQ276">
        <f t="shared" ref="AQ276:AQ339" si="288">20*LOG(IMABS(AP276))</f>
        <v>-2.4524190922207358</v>
      </c>
      <c r="AR276" s="43">
        <f t="shared" ref="AR276:AR339" si="289">(180/PI())*IMARGUMENT(AP276)</f>
        <v>-55.726119097394296</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-0,26876637268311+0,892401418461061i</v>
      </c>
      <c r="BG276" s="20">
        <f t="shared" ref="BG276:BG339" si="300">20*LOG(IMABS(BF276))</f>
        <v>-0.61172347765501767</v>
      </c>
      <c r="BH276" s="43">
        <f t="shared" ref="BH276:BH339" si="301">(180/PI())*IMARGUMENT(BF276)</f>
        <v>106.76083354981942</v>
      </c>
      <c r="BI276" s="41" t="str">
        <f t="shared" si="255"/>
        <v>-0,957637707005065+2,55538403769299i</v>
      </c>
      <c r="BJ276" s="20">
        <f t="shared" ref="BJ276:BJ339" si="302">20*LOG(IMABS(BI276))</f>
        <v>8.7198471049892419</v>
      </c>
      <c r="BK276" s="43">
        <f t="shared" si="256"/>
        <v>110.5436344265955</v>
      </c>
      <c r="BL276">
        <f t="shared" ref="BL276:BL339" si="303">IF($B$31=0,BJ276,BG276)</f>
        <v>-0.61172347765501767</v>
      </c>
      <c r="BM276" s="43">
        <f t="shared" ref="BM276:BM339" si="304">IF($B$31=0,BK276,BH276)</f>
        <v>106.76083354981942</v>
      </c>
    </row>
    <row r="277" spans="14:65" x14ac:dyDescent="0.25">
      <c r="N277" s="9">
        <v>59</v>
      </c>
      <c r="O277" s="34">
        <f t="shared" si="254"/>
        <v>3890.451449942811</v>
      </c>
      <c r="P277" s="33" t="str">
        <f t="shared" si="257"/>
        <v>58,3492597405907</v>
      </c>
      <c r="Q277" s="4" t="str">
        <f t="shared" si="258"/>
        <v>1+286,154294983024i</v>
      </c>
      <c r="R277" s="4">
        <f t="shared" si="270"/>
        <v>286.15604228677665</v>
      </c>
      <c r="S277" s="4">
        <f t="shared" si="271"/>
        <v>1.5673017228459893</v>
      </c>
      <c r="T277" s="4" t="str">
        <f t="shared" si="259"/>
        <v>1+0,733332821657287i</v>
      </c>
      <c r="U277" s="4">
        <f t="shared" si="272"/>
        <v>1.2400713799293321</v>
      </c>
      <c r="V277" s="4">
        <f t="shared" si="273"/>
        <v>0.63274850226478863</v>
      </c>
      <c r="W277" t="str">
        <f t="shared" si="260"/>
        <v>1-0,0817360540805516i</v>
      </c>
      <c r="X277" s="4">
        <f t="shared" si="274"/>
        <v>1.0033348307203627</v>
      </c>
      <c r="Y277" s="4">
        <f t="shared" si="275"/>
        <v>-8.1554759971917301E-2</v>
      </c>
      <c r="Z277" t="str">
        <f t="shared" si="261"/>
        <v>0,999939457550063+0,0138213818412043i</v>
      </c>
      <c r="AA277" s="4">
        <f t="shared" si="276"/>
        <v>1.0000349740691645</v>
      </c>
      <c r="AB277" s="4">
        <f t="shared" si="277"/>
        <v>1.3821338510938705E-2</v>
      </c>
      <c r="AC277" s="47" t="str">
        <f t="shared" si="278"/>
        <v>0,130621709525925-0,21748218683719i</v>
      </c>
      <c r="AD277" s="20">
        <f t="shared" si="279"/>
        <v>-11.91380370720325</v>
      </c>
      <c r="AE277" s="43">
        <f t="shared" si="280"/>
        <v>-59.010603179153215</v>
      </c>
      <c r="AF277" t="str">
        <f t="shared" si="262"/>
        <v>171,020291553806</v>
      </c>
      <c r="AG277" t="str">
        <f t="shared" si="263"/>
        <v>1+285,645999523612i</v>
      </c>
      <c r="AH277">
        <f t="shared" si="281"/>
        <v>285.64774993660171</v>
      </c>
      <c r="AI277">
        <f t="shared" si="282"/>
        <v>1.5672955043909005</v>
      </c>
      <c r="AJ277" t="str">
        <f t="shared" si="264"/>
        <v>1+0,733332821657287i</v>
      </c>
      <c r="AK277">
        <f t="shared" si="283"/>
        <v>1.2400713799293321</v>
      </c>
      <c r="AL277">
        <f t="shared" si="284"/>
        <v>0.63274850226478863</v>
      </c>
      <c r="AM277" t="str">
        <f t="shared" si="265"/>
        <v>1-0,0278374165129799i</v>
      </c>
      <c r="AN277">
        <f t="shared" si="285"/>
        <v>1.0003873858451622</v>
      </c>
      <c r="AO277">
        <f t="shared" si="286"/>
        <v>-2.7830229247843053E-2</v>
      </c>
      <c r="AP277" s="41" t="str">
        <f t="shared" si="287"/>
        <v>0,424523641887432-0,609450130689494i</v>
      </c>
      <c r="AQ277">
        <f t="shared" si="288"/>
        <v>-2.5833654728352347</v>
      </c>
      <c r="AR277" s="43">
        <f t="shared" si="289"/>
        <v>-55.140153657212664</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-0,272432144854166+0,876189183407684i</v>
      </c>
      <c r="BG277" s="20">
        <f t="shared" si="300"/>
        <v>-0.74725687228101512</v>
      </c>
      <c r="BH277" s="43">
        <f t="shared" si="301"/>
        <v>107.27195575935581</v>
      </c>
      <c r="BI277" s="41" t="str">
        <f t="shared" si="255"/>
        <v>-0,968924188213986+2,50550294635988i</v>
      </c>
      <c r="BJ277" s="20">
        <f t="shared" si="302"/>
        <v>8.583181362087009</v>
      </c>
      <c r="BK277" s="43">
        <f t="shared" si="256"/>
        <v>111.14240528129633</v>
      </c>
      <c r="BL277">
        <f t="shared" si="303"/>
        <v>-0.74725687228101512</v>
      </c>
      <c r="BM277" s="43">
        <f t="shared" si="304"/>
        <v>107.27195575935581</v>
      </c>
    </row>
    <row r="278" spans="14:65" x14ac:dyDescent="0.25">
      <c r="N278" s="9">
        <v>60</v>
      </c>
      <c r="O278" s="34">
        <f t="shared" si="254"/>
        <v>3981.0717055349769</v>
      </c>
      <c r="P278" s="33" t="str">
        <f t="shared" si="257"/>
        <v>58,3492597405907</v>
      </c>
      <c r="Q278" s="4" t="str">
        <f t="shared" si="258"/>
        <v>1+292,819684767168i</v>
      </c>
      <c r="R278" s="4">
        <f t="shared" si="270"/>
        <v>292.82139229766602</v>
      </c>
      <c r="S278" s="4">
        <f t="shared" si="271"/>
        <v>1.5673812691178404</v>
      </c>
      <c r="T278" s="4" t="str">
        <f t="shared" si="259"/>
        <v>1+0,750414337411372i</v>
      </c>
      <c r="U278" s="4">
        <f t="shared" si="272"/>
        <v>1.2502486463870091</v>
      </c>
      <c r="V278" s="4">
        <f t="shared" si="273"/>
        <v>0.64376623200212657</v>
      </c>
      <c r="W278" t="str">
        <f t="shared" si="260"/>
        <v>1-0,083639931357309i</v>
      </c>
      <c r="X278" s="4">
        <f t="shared" si="274"/>
        <v>1.0034917229939944</v>
      </c>
      <c r="Y278" s="4">
        <f t="shared" si="275"/>
        <v>-8.3445707708220268E-2</v>
      </c>
      <c r="Z278" t="str">
        <f t="shared" si="261"/>
        <v>0,999936604272302+0,0141433231817408i</v>
      </c>
      <c r="AA278" s="4">
        <f t="shared" si="276"/>
        <v>1.0000366224065225</v>
      </c>
      <c r="AB278" s="4">
        <f t="shared" si="277"/>
        <v>1.4143276752104911E-2</v>
      </c>
      <c r="AC278" s="47" t="str">
        <f t="shared" si="278"/>
        <v>0,130580942128614-0,213177919243312i</v>
      </c>
      <c r="AD278" s="20">
        <f t="shared" si="279"/>
        <v>-12.041463350541159</v>
      </c>
      <c r="AE278" s="43">
        <f t="shared" si="280"/>
        <v>-58.510680458093809</v>
      </c>
      <c r="AF278" t="str">
        <f t="shared" si="262"/>
        <v>171,020291553806</v>
      </c>
      <c r="AG278" t="str">
        <f t="shared" si="263"/>
        <v>1+292,299549585543i</v>
      </c>
      <c r="AH278">
        <f t="shared" si="281"/>
        <v>292.30126015450446</v>
      </c>
      <c r="AI278">
        <f t="shared" si="282"/>
        <v>1.5673751922087245</v>
      </c>
      <c r="AJ278" t="str">
        <f t="shared" si="264"/>
        <v>1+0,750414337411372i</v>
      </c>
      <c r="AK278">
        <f t="shared" si="283"/>
        <v>1.2502486463870091</v>
      </c>
      <c r="AL278">
        <f t="shared" si="284"/>
        <v>0.64376623200212657</v>
      </c>
      <c r="AM278" t="str">
        <f t="shared" si="265"/>
        <v>1-0,0284858332409328i</v>
      </c>
      <c r="AN278">
        <f t="shared" si="285"/>
        <v>1.0004056390761851</v>
      </c>
      <c r="AO278">
        <f t="shared" si="286"/>
        <v>-2.8478132116229203E-2</v>
      </c>
      <c r="AP278" s="41" t="str">
        <f t="shared" si="287"/>
        <v>0,424429541602626-0,596140577013967i</v>
      </c>
      <c r="AQ278">
        <f t="shared" si="288"/>
        <v>-2.7122104215562755</v>
      </c>
      <c r="AR278" s="43">
        <f t="shared" si="289"/>
        <v>-54.550572118980291</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-0,275886595249211+0,860437273950015i</v>
      </c>
      <c r="BG278" s="20">
        <f t="shared" si="300"/>
        <v>-0.88062046976047259</v>
      </c>
      <c r="BH278" s="43">
        <f t="shared" si="301"/>
        <v>107.77768632851185</v>
      </c>
      <c r="BI278" s="41" t="str">
        <f t="shared" si="255"/>
        <v>-0,979614478832894+2,45694364242284i</v>
      </c>
      <c r="BJ278" s="20">
        <f t="shared" si="302"/>
        <v>8.4486324592244024</v>
      </c>
      <c r="BK278" s="43">
        <f t="shared" si="256"/>
        <v>111.73779466762535</v>
      </c>
      <c r="BL278">
        <f t="shared" si="303"/>
        <v>-0.88062046976047259</v>
      </c>
      <c r="BM278" s="43">
        <f t="shared" si="304"/>
        <v>107.77768632851185</v>
      </c>
    </row>
    <row r="279" spans="14:65" x14ac:dyDescent="0.25">
      <c r="N279" s="9">
        <v>61</v>
      </c>
      <c r="O279" s="34">
        <f t="shared" si="254"/>
        <v>4073.8027780411317</v>
      </c>
      <c r="P279" s="33" t="str">
        <f t="shared" si="257"/>
        <v>58,3492597405907</v>
      </c>
      <c r="Q279" s="4" t="str">
        <f t="shared" si="258"/>
        <v>1+299,640331424103i</v>
      </c>
      <c r="R279" s="4">
        <f t="shared" si="270"/>
        <v>299.64200008668064</v>
      </c>
      <c r="S279" s="4">
        <f t="shared" si="271"/>
        <v>1.5674590047372428</v>
      </c>
      <c r="T279" s="4" t="str">
        <f t="shared" si="259"/>
        <v>1+0,767893732780063i</v>
      </c>
      <c r="U279" s="4">
        <f t="shared" si="272"/>
        <v>1.2608175065579075</v>
      </c>
      <c r="V279" s="4">
        <f t="shared" si="273"/>
        <v>0.65485508644540102</v>
      </c>
      <c r="W279" t="str">
        <f t="shared" si="260"/>
        <v>1-0,0855881556327776i</v>
      </c>
      <c r="X279" s="4">
        <f t="shared" si="274"/>
        <v>1.0036559830861471</v>
      </c>
      <c r="Y279" s="4">
        <f t="shared" si="275"/>
        <v>-8.5380082164996776E-2</v>
      </c>
      <c r="Z279" t="str">
        <f t="shared" si="261"/>
        <v>0,999933616523702+0,0144727634994373i</v>
      </c>
      <c r="AA279" s="4">
        <f t="shared" si="276"/>
        <v>1.0000383484334392</v>
      </c>
      <c r="AB279" s="4">
        <f t="shared" si="277"/>
        <v>1.4472713748715102E-2</v>
      </c>
      <c r="AC279" s="47" t="str">
        <f t="shared" si="278"/>
        <v>0,130541201726927-0,208986663734893i</v>
      </c>
      <c r="AD279" s="20">
        <f t="shared" si="279"/>
        <v>-12.166937650562597</v>
      </c>
      <c r="AE279" s="43">
        <f t="shared" si="280"/>
        <v>-58.009496663661253</v>
      </c>
      <c r="AF279" t="str">
        <f t="shared" si="262"/>
        <v>171,020291553806</v>
      </c>
      <c r="AG279" t="str">
        <f t="shared" si="263"/>
        <v>1+299,108080737707i</v>
      </c>
      <c r="AH279">
        <f t="shared" si="281"/>
        <v>299.10975236958535</v>
      </c>
      <c r="AI279">
        <f t="shared" si="282"/>
        <v>1.5674530661523436</v>
      </c>
      <c r="AJ279" t="str">
        <f t="shared" si="264"/>
        <v>1+0,767893732780063i</v>
      </c>
      <c r="AK279">
        <f t="shared" si="283"/>
        <v>1.2608175065579075</v>
      </c>
      <c r="AL279">
        <f t="shared" si="284"/>
        <v>0.65485508644540102</v>
      </c>
      <c r="AM279" t="str">
        <f t="shared" si="265"/>
        <v>1-0,0291493535347247i</v>
      </c>
      <c r="AN279">
        <f t="shared" si="285"/>
        <v>1.000424752198531</v>
      </c>
      <c r="AO279">
        <f t="shared" si="286"/>
        <v>-2.914110182014254E-2</v>
      </c>
      <c r="AP279" s="41" t="str">
        <f t="shared" si="287"/>
        <v>0,424339676431382-0,583147075977299i</v>
      </c>
      <c r="AQ279">
        <f t="shared" si="288"/>
        <v>-2.8389254405853852</v>
      </c>
      <c r="AR279" s="43">
        <f t="shared" si="289"/>
        <v>-53.957674774028547</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-0,279137143049164+0,845136864483795i</v>
      </c>
      <c r="BG279" s="20">
        <f t="shared" si="300"/>
        <v>-1.011794900818483</v>
      </c>
      <c r="BH279" s="43">
        <f t="shared" si="301"/>
        <v>108.27768244497977</v>
      </c>
      <c r="BI279" s="41" t="str">
        <f t="shared" si="255"/>
        <v>-0,989731427720348+2,4096793897013i</v>
      </c>
      <c r="BJ279" s="20">
        <f t="shared" si="302"/>
        <v>8.3162173091587359</v>
      </c>
      <c r="BK279" s="43">
        <f t="shared" si="256"/>
        <v>112.32950433461241</v>
      </c>
      <c r="BL279">
        <f t="shared" si="303"/>
        <v>-1.011794900818483</v>
      </c>
      <c r="BM279" s="43">
        <f t="shared" si="304"/>
        <v>108.27768244497977</v>
      </c>
    </row>
    <row r="280" spans="14:65" x14ac:dyDescent="0.25">
      <c r="N280" s="9">
        <v>62</v>
      </c>
      <c r="O280" s="34">
        <f t="shared" si="254"/>
        <v>4168.6938347033583</v>
      </c>
      <c r="P280" s="33" t="str">
        <f t="shared" si="257"/>
        <v>58,3492597405907</v>
      </c>
      <c r="Q280" s="4" t="str">
        <f t="shared" si="258"/>
        <v>1+306,619851350968i</v>
      </c>
      <c r="R280" s="4">
        <f t="shared" si="270"/>
        <v>306.62148203035241</v>
      </c>
      <c r="S280" s="4">
        <f t="shared" si="271"/>
        <v>1.5675349709168906</v>
      </c>
      <c r="T280" s="4" t="str">
        <f t="shared" si="259"/>
        <v>1+0,78578027557015i</v>
      </c>
      <c r="U280" s="4">
        <f t="shared" si="272"/>
        <v>1.2717903292111876</v>
      </c>
      <c r="V280" s="4">
        <f t="shared" si="273"/>
        <v>0.66601003737000841</v>
      </c>
      <c r="W280" t="str">
        <f t="shared" si="260"/>
        <v>1-0,0875817598812561i</v>
      </c>
      <c r="X280" s="4">
        <f t="shared" si="274"/>
        <v>1.003827955709492</v>
      </c>
      <c r="Y280" s="4">
        <f t="shared" si="275"/>
        <v>-8.7358851036597462E-2</v>
      </c>
      <c r="Z280" t="str">
        <f t="shared" si="261"/>
        <v>0,99993048796685+0,0148098774679109i</v>
      </c>
      <c r="AA280" s="4">
        <f t="shared" si="276"/>
        <v>1.0000401558118741</v>
      </c>
      <c r="AB280" s="4">
        <f t="shared" si="277"/>
        <v>1.4809824158523114E-2</v>
      </c>
      <c r="AC280" s="47" t="str">
        <f t="shared" si="278"/>
        <v>0,130502404039025-0,204906198149568i</v>
      </c>
      <c r="AD280" s="20">
        <f t="shared" si="279"/>
        <v>-12.29019724806764</v>
      </c>
      <c r="AE280" s="43">
        <f t="shared" si="280"/>
        <v>-57.507407705171694</v>
      </c>
      <c r="AF280" t="str">
        <f t="shared" si="262"/>
        <v>171,020291553806</v>
      </c>
      <c r="AG280" t="str">
        <f t="shared" si="263"/>
        <v>1+306,075202953443i</v>
      </c>
      <c r="AH280">
        <f t="shared" si="281"/>
        <v>306.07683653453972</v>
      </c>
      <c r="AI280">
        <f t="shared" si="282"/>
        <v>1.5675291675077732</v>
      </c>
      <c r="AJ280" t="str">
        <f t="shared" si="264"/>
        <v>1+0,78578027557015i</v>
      </c>
      <c r="AK280">
        <f t="shared" si="283"/>
        <v>1.2717903292111876</v>
      </c>
      <c r="AL280">
        <f t="shared" si="284"/>
        <v>0.66601003737000841</v>
      </c>
      <c r="AM280" t="str">
        <f t="shared" si="265"/>
        <v>1-0,0298283292015981i</v>
      </c>
      <c r="AN280">
        <f t="shared" si="285"/>
        <v>1.0004447657032141</v>
      </c>
      <c r="AO280">
        <f t="shared" si="286"/>
        <v>-2.981948754240701E-2</v>
      </c>
      <c r="AP280" s="41" t="str">
        <f t="shared" si="287"/>
        <v>0,424253855770723-0,570462740187899i</v>
      </c>
      <c r="AQ280">
        <f t="shared" si="288"/>
        <v>-2.9634837392700049</v>
      </c>
      <c r="AR280" s="43">
        <f t="shared" si="289"/>
        <v>-53.36177209062199</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-0,282190783639385+0,830279348384616i</v>
      </c>
      <c r="BG280" s="20">
        <f t="shared" si="300"/>
        <v>-1.1407623845556412</v>
      </c>
      <c r="BH280" s="43">
        <f t="shared" si="301"/>
        <v>108.77158778210962</v>
      </c>
      <c r="BI280" s="41" t="str">
        <f t="shared" si="255"/>
        <v>-0,999296684154712+2,36368410610901i</v>
      </c>
      <c r="BJ280" s="20">
        <f t="shared" si="302"/>
        <v>8.185951124242008</v>
      </c>
      <c r="BK280" s="43">
        <f t="shared" si="256"/>
        <v>112.91722339665928</v>
      </c>
      <c r="BL280">
        <f t="shared" si="303"/>
        <v>-1.1407623845556412</v>
      </c>
      <c r="BM280" s="43">
        <f t="shared" si="304"/>
        <v>108.77158778210962</v>
      </c>
    </row>
    <row r="281" spans="14:65" x14ac:dyDescent="0.25">
      <c r="N281" s="9">
        <v>63</v>
      </c>
      <c r="O281" s="34">
        <f t="shared" si="254"/>
        <v>4265.7951880159299</v>
      </c>
      <c r="P281" s="33" t="str">
        <f t="shared" si="257"/>
        <v>58,3492597405907</v>
      </c>
      <c r="Q281" s="4" t="str">
        <f t="shared" si="258"/>
        <v>1+313,761945181612i</v>
      </c>
      <c r="R281" s="4">
        <f t="shared" si="270"/>
        <v>313.7635387423926</v>
      </c>
      <c r="S281" s="4">
        <f t="shared" si="271"/>
        <v>1.5676092079315493</v>
      </c>
      <c r="T281" s="4" t="str">
        <f t="shared" si="259"/>
        <v>1+0,804083449463374i</v>
      </c>
      <c r="U281" s="4">
        <f t="shared" si="272"/>
        <v>1.2831797199538801</v>
      </c>
      <c r="V281" s="4">
        <f t="shared" si="273"/>
        <v>0.67722589546349232</v>
      </c>
      <c r="W281" t="str">
        <f t="shared" si="260"/>
        <v>1-0,089621801138105i</v>
      </c>
      <c r="X281" s="4">
        <f t="shared" si="274"/>
        <v>1.0040080015812811</v>
      </c>
      <c r="Y281" s="4">
        <f t="shared" si="275"/>
        <v>-8.9383001474702975E-2</v>
      </c>
      <c r="Z281" t="str">
        <f t="shared" si="261"/>
        <v>0,999927211965656+0,0151548438294499i</v>
      </c>
      <c r="AA281" s="4">
        <f t="shared" si="276"/>
        <v>1.0000420483764194</v>
      </c>
      <c r="AB281" s="4">
        <f t="shared" si="277"/>
        <v>1.5154786706818756E-2</v>
      </c>
      <c r="AC281" s="47" t="str">
        <f t="shared" si="278"/>
        <v>0,130464466783116-0,200934358983385i</v>
      </c>
      <c r="AD281" s="20">
        <f t="shared" si="279"/>
        <v>-12.411214473155104</v>
      </c>
      <c r="AE281" s="43">
        <f t="shared" si="280"/>
        <v>-57.004780015731512</v>
      </c>
      <c r="AF281" t="str">
        <f t="shared" si="262"/>
        <v>171,020291553806</v>
      </c>
      <c r="AG281" t="str">
        <f t="shared" si="263"/>
        <v>1+313,204610293167i</v>
      </c>
      <c r="AH281">
        <f t="shared" si="281"/>
        <v>313.20620668960981</v>
      </c>
      <c r="AI281">
        <f t="shared" si="282"/>
        <v>1.5676035366214316</v>
      </c>
      <c r="AJ281" t="str">
        <f t="shared" si="264"/>
        <v>1+0,804083449463374i</v>
      </c>
      <c r="AK281">
        <f t="shared" si="283"/>
        <v>1.2831797199538801</v>
      </c>
      <c r="AL281">
        <f t="shared" si="284"/>
        <v>0.67722589546349232</v>
      </c>
      <c r="AM281" t="str">
        <f t="shared" si="265"/>
        <v>1-0,0305231202434387i</v>
      </c>
      <c r="AN281">
        <f t="shared" si="285"/>
        <v>1.0004657219862134</v>
      </c>
      <c r="AO281">
        <f t="shared" si="286"/>
        <v>-3.0513646473098874E-2</v>
      </c>
      <c r="AP281" s="41" t="str">
        <f t="shared" si="287"/>
        <v>0,424171897595461-0,558080846048558i</v>
      </c>
      <c r="AQ281">
        <f t="shared" si="288"/>
        <v>-3.0858603332110954</v>
      </c>
      <c r="AR281" s="43">
        <f t="shared" si="289"/>
        <v>-52.763184171626591</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-0,285054104240417+0,815856331333939i</v>
      </c>
      <c r="BG281" s="20">
        <f t="shared" si="300"/>
        <v>-1.2675068430443095</v>
      </c>
      <c r="BH281" s="43">
        <f t="shared" si="301"/>
        <v>109.25903303243183</v>
      </c>
      <c r="BI281" s="41" t="str">
        <f t="shared" si="255"/>
        <v>-1,00833074525162+2,31893234541679i</v>
      </c>
      <c r="BJ281" s="20">
        <f t="shared" si="302"/>
        <v>8.0578472968997144</v>
      </c>
      <c r="BK281" s="43">
        <f t="shared" si="256"/>
        <v>113.50062887653679</v>
      </c>
      <c r="BL281">
        <f t="shared" si="303"/>
        <v>-1.2675068430443095</v>
      </c>
      <c r="BM281" s="43">
        <f t="shared" si="304"/>
        <v>109.25903303243183</v>
      </c>
    </row>
    <row r="282" spans="14:65" x14ac:dyDescent="0.25">
      <c r="N282" s="9">
        <v>64</v>
      </c>
      <c r="O282" s="34">
        <f t="shared" si="254"/>
        <v>4365.1583224016631</v>
      </c>
      <c r="P282" s="33" t="str">
        <f t="shared" si="257"/>
        <v>58,3492597405907</v>
      </c>
      <c r="Q282" s="4" t="str">
        <f t="shared" si="258"/>
        <v>1+321,070399748721i</v>
      </c>
      <c r="R282" s="4">
        <f t="shared" si="270"/>
        <v>321.07195703580766</v>
      </c>
      <c r="S282" s="4">
        <f t="shared" si="271"/>
        <v>1.5676817551393916</v>
      </c>
      <c r="T282" s="4" t="str">
        <f t="shared" si="259"/>
        <v>1+0,822812959044805i</v>
      </c>
      <c r="U282" s="4">
        <f t="shared" si="272"/>
        <v>1.2949985195250486</v>
      </c>
      <c r="V282" s="4">
        <f t="shared" si="273"/>
        <v>0.68849732090524318</v>
      </c>
      <c r="W282" t="str">
        <f t="shared" si="260"/>
        <v>1-0,091709361060202i</v>
      </c>
      <c r="X282" s="4">
        <f t="shared" si="274"/>
        <v>1.0041964981546543</v>
      </c>
      <c r="Y282" s="4">
        <f t="shared" si="275"/>
        <v>-9.145354032736229E-2</v>
      </c>
      <c r="Z282" t="str">
        <f t="shared" si="261"/>
        <v>0,999923781571281+0,0155078454897853i</v>
      </c>
      <c r="AA282" s="4">
        <f t="shared" si="276"/>
        <v>1.0000440301424462</v>
      </c>
      <c r="AB282" s="4">
        <f t="shared" si="277"/>
        <v>1.5507784281117952E-2</v>
      </c>
      <c r="AC282" s="47" t="str">
        <f t="shared" si="278"/>
        <v>0,130427309503041-0,197069040243749i</v>
      </c>
      <c r="AD282" s="20">
        <f t="shared" si="279"/>
        <v>-12.529963434019971</v>
      </c>
      <c r="AE282" s="43">
        <f t="shared" si="280"/>
        <v>-56.501989966408338</v>
      </c>
      <c r="AF282" t="str">
        <f t="shared" si="262"/>
        <v>171,020291553806</v>
      </c>
      <c r="AG282" t="str">
        <f t="shared" si="263"/>
        <v>1+320,500082863022i</v>
      </c>
      <c r="AH282">
        <f t="shared" si="281"/>
        <v>320.50164292122429</v>
      </c>
      <c r="AI282">
        <f t="shared" si="282"/>
        <v>1.5676762129215145</v>
      </c>
      <c r="AJ282" t="str">
        <f t="shared" si="264"/>
        <v>1+0,822812959044805i</v>
      </c>
      <c r="AK282">
        <f t="shared" si="283"/>
        <v>1.2949985195250486</v>
      </c>
      <c r="AL282">
        <f t="shared" si="284"/>
        <v>0.68849732090524318</v>
      </c>
      <c r="AM282" t="str">
        <f t="shared" si="265"/>
        <v>1-0,0312340950476536i</v>
      </c>
      <c r="AN282">
        <f t="shared" si="285"/>
        <v>1.0004876654379333</v>
      </c>
      <c r="AO282">
        <f t="shared" si="286"/>
        <v>-3.1223943987060073E-2</v>
      </c>
      <c r="AP282" s="41" t="str">
        <f t="shared" si="287"/>
        <v>0,424093628072211-0,545994830200113i</v>
      </c>
      <c r="AQ282">
        <f t="shared" si="288"/>
        <v>-3.2060321381841734</v>
      </c>
      <c r="AR282" s="43">
        <f t="shared" si="289"/>
        <v>-52.162240159731724</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-0,287733298744888+0,801859624679154i</v>
      </c>
      <c r="BG282" s="20">
        <f t="shared" si="300"/>
        <v>-1.3920140105473426</v>
      </c>
      <c r="BH282" s="43">
        <f t="shared" si="301"/>
        <v>109.73963649807793</v>
      </c>
      <c r="BI282" s="41" t="str">
        <f t="shared" si="255"/>
        <v>-1,01685300107437+2,27539927923083i</v>
      </c>
      <c r="BJ282" s="20">
        <f t="shared" si="302"/>
        <v>7.9319172852884527</v>
      </c>
      <c r="BK282" s="43">
        <f t="shared" si="256"/>
        <v>114.07938630475466</v>
      </c>
      <c r="BL282">
        <f t="shared" si="303"/>
        <v>-1.3920140105473426</v>
      </c>
      <c r="BM282" s="43">
        <f t="shared" si="304"/>
        <v>109.73963649807793</v>
      </c>
    </row>
    <row r="283" spans="14:65" x14ac:dyDescent="0.25">
      <c r="N283" s="9">
        <v>65</v>
      </c>
      <c r="O283" s="34">
        <f t="shared" si="254"/>
        <v>4466.8359215096343</v>
      </c>
      <c r="P283" s="33" t="str">
        <f t="shared" si="257"/>
        <v>58,3492597405907</v>
      </c>
      <c r="Q283" s="4" t="str">
        <f t="shared" si="258"/>
        <v>1+328,549090091646i</v>
      </c>
      <c r="R283" s="4">
        <f t="shared" si="270"/>
        <v>328.55061193071691</v>
      </c>
      <c r="S283" s="4">
        <f t="shared" si="271"/>
        <v>1.5677526510028508</v>
      </c>
      <c r="T283" s="4" t="str">
        <f t="shared" si="259"/>
        <v>1+0,84197873494834i</v>
      </c>
      <c r="U283" s="4">
        <f t="shared" si="272"/>
        <v>1.3072598020688952</v>
      </c>
      <c r="V283" s="4">
        <f t="shared" si="273"/>
        <v>0.69981883482250673</v>
      </c>
      <c r="W283" t="str">
        <f t="shared" si="260"/>
        <v>1-0,0938455464994502i</v>
      </c>
      <c r="X283" s="4">
        <f t="shared" si="274"/>
        <v>1.0043938403822379</v>
      </c>
      <c r="Y283" s="4">
        <f t="shared" si="275"/>
        <v>-9.3571494369035682E-2</v>
      </c>
      <c r="Z283" t="str">
        <f t="shared" si="261"/>
        <v>0,999920189507401+0,01586906961507i</v>
      </c>
      <c r="AA283" s="4">
        <f t="shared" si="276"/>
        <v>1.0000461053146323</v>
      </c>
      <c r="AB283" s="4">
        <f t="shared" si="277"/>
        <v>1.5869004028054783E-2</v>
      </c>
      <c r="AC283" s="47" t="str">
        <f t="shared" si="278"/>
        <v>0,130390853397723-0,193308192332459i</v>
      </c>
      <c r="AD283" s="20">
        <f t="shared" si="279"/>
        <v>-12.646420099613604</v>
      </c>
      <c r="AE283" s="43">
        <f t="shared" si="280"/>
        <v>-55.99942322977877</v>
      </c>
      <c r="AF283" t="str">
        <f t="shared" si="262"/>
        <v>171,020291553806</v>
      </c>
      <c r="AG283" t="str">
        <f t="shared" si="263"/>
        <v>1+327,965488819132i</v>
      </c>
      <c r="AH283">
        <f t="shared" si="281"/>
        <v>327.96701336624119</v>
      </c>
      <c r="AI283">
        <f t="shared" si="282"/>
        <v>1.5677472349388857</v>
      </c>
      <c r="AJ283" t="str">
        <f t="shared" si="264"/>
        <v>1+0,84197873494834i</v>
      </c>
      <c r="AK283">
        <f t="shared" si="283"/>
        <v>1.3072598020688952</v>
      </c>
      <c r="AL283">
        <f t="shared" si="284"/>
        <v>0.69981883482250673</v>
      </c>
      <c r="AM283" t="str">
        <f t="shared" si="265"/>
        <v>1-0,0319616305824949i</v>
      </c>
      <c r="AN283">
        <f t="shared" si="285"/>
        <v>1.0005106425368457</v>
      </c>
      <c r="AO283">
        <f t="shared" si="286"/>
        <v>-3.1950753824905691E-2</v>
      </c>
      <c r="AP283" s="41" t="str">
        <f t="shared" si="287"/>
        <v>0,424018881190752-0,534198286049538i</v>
      </c>
      <c r="AQ283">
        <f t="shared" si="288"/>
        <v>-3.3239780581274667</v>
      </c>
      <c r="AR283" s="43">
        <f t="shared" si="289"/>
        <v>-51.559277592638885</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-0,290234181798056+0,78828123881689i</v>
      </c>
      <c r="BG283" s="20">
        <f t="shared" si="300"/>
        <v>-1.5142715366200608</v>
      </c>
      <c r="BH283" s="43">
        <f t="shared" si="301"/>
        <v>110.21300473577134</v>
      </c>
      <c r="BI283" s="41" t="str">
        <f t="shared" si="255"/>
        <v>-1,02488177754413+2,23306067916158i</v>
      </c>
      <c r="BJ283" s="20">
        <f t="shared" si="302"/>
        <v>7.8081705048660899</v>
      </c>
      <c r="BK283" s="43">
        <f t="shared" si="256"/>
        <v>114.65315037291131</v>
      </c>
      <c r="BL283">
        <f t="shared" si="303"/>
        <v>-1.5142715366200608</v>
      </c>
      <c r="BM283" s="43">
        <f t="shared" si="304"/>
        <v>110.21300473577134</v>
      </c>
    </row>
    <row r="284" spans="14:65" x14ac:dyDescent="0.25">
      <c r="N284" s="9">
        <v>66</v>
      </c>
      <c r="O284" s="34">
        <f t="shared" ref="O284:O318" si="305">10^(3+(N284/100))</f>
        <v>4570.8818961487532</v>
      </c>
      <c r="P284" s="33" t="str">
        <f t="shared" si="257"/>
        <v>58,3492597405907</v>
      </c>
      <c r="Q284" s="4" t="str">
        <f t="shared" si="258"/>
        <v>1+336,201981511i</v>
      </c>
      <c r="R284" s="4">
        <f t="shared" si="270"/>
        <v>336.2034687089394</v>
      </c>
      <c r="S284" s="4">
        <f t="shared" si="271"/>
        <v>1.5678219331089998</v>
      </c>
      <c r="T284" s="4" t="str">
        <f t="shared" si="259"/>
        <v>1+0,861590939122051i</v>
      </c>
      <c r="U284" s="4">
        <f t="shared" si="272"/>
        <v>1.3199768734251436</v>
      </c>
      <c r="V284" s="4">
        <f t="shared" si="273"/>
        <v>0.7111848315715914</v>
      </c>
      <c r="W284" t="str">
        <f t="shared" si="260"/>
        <v>1-0,096031490089645i</v>
      </c>
      <c r="X284" s="4">
        <f t="shared" si="274"/>
        <v>1.0046004415133598</v>
      </c>
      <c r="Y284" s="4">
        <f t="shared" si="275"/>
        <v>-9.5737910520483235E-2</v>
      </c>
      <c r="Z284" t="str">
        <f t="shared" si="261"/>
        <v>0,999916428154766+0,0162387077311166i</v>
      </c>
      <c r="AA284" s="4">
        <f t="shared" si="276"/>
        <v>1.0000482782958842</v>
      </c>
      <c r="AB284" s="4">
        <f t="shared" si="277"/>
        <v>1.6238637452526034E-2</v>
      </c>
      <c r="AC284" s="47" t="str">
        <f t="shared" si="278"/>
        <v>0,130355021154154-0,189649820958241i</v>
      </c>
      <c r="AD284" s="20">
        <f t="shared" si="279"/>
        <v>-12.760562375442813</v>
      </c>
      <c r="AE284" s="43">
        <f t="shared" si="280"/>
        <v>-55.497474095710857</v>
      </c>
      <c r="AF284" t="str">
        <f t="shared" si="262"/>
        <v>171,020291553806</v>
      </c>
      <c r="AG284" t="str">
        <f t="shared" si="263"/>
        <v>1+335,604786418549i</v>
      </c>
      <c r="AH284">
        <f t="shared" si="281"/>
        <v>335.60627626288499</v>
      </c>
      <c r="AI284">
        <f t="shared" si="282"/>
        <v>1.5678166403274914</v>
      </c>
      <c r="AJ284" t="str">
        <f t="shared" si="264"/>
        <v>1+0,861590939122051i</v>
      </c>
      <c r="AK284">
        <f t="shared" si="283"/>
        <v>1.3199768734251436</v>
      </c>
      <c r="AL284">
        <f t="shared" si="284"/>
        <v>0.7111848315715914</v>
      </c>
      <c r="AM284" t="str">
        <f t="shared" si="265"/>
        <v>1-0,0327061125969333i</v>
      </c>
      <c r="AN284">
        <f t="shared" si="285"/>
        <v>1.0005347019475153</v>
      </c>
      <c r="AO284">
        <f t="shared" si="286"/>
        <v>-3.269445827756267E-2</v>
      </c>
      <c r="AP284" s="41" t="str">
        <f t="shared" si="287"/>
        <v>0,423947498411986-0,522684960380567i</v>
      </c>
      <c r="AQ284">
        <f t="shared" si="288"/>
        <v>-3.4396790664810695</v>
      </c>
      <c r="AR284" s="43">
        <f t="shared" si="289"/>
        <v>-50.954641711141711</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-0,292562202158645+0,775113376589066i</v>
      </c>
      <c r="BG284" s="20">
        <f t="shared" si="300"/>
        <v>-1.6342690823813175</v>
      </c>
      <c r="BH284" s="43">
        <f t="shared" si="301"/>
        <v>110.67873325356992</v>
      </c>
      <c r="BI284" s="41" t="str">
        <f t="shared" si="255"/>
        <v>-1,03243437725376+2,19189289915842i</v>
      </c>
      <c r="BJ284" s="20">
        <f t="shared" si="302"/>
        <v>7.6866142265804207</v>
      </c>
      <c r="BK284" s="43">
        <f t="shared" si="256"/>
        <v>115.22156563813903</v>
      </c>
      <c r="BL284">
        <f t="shared" si="303"/>
        <v>-1.6342690823813175</v>
      </c>
      <c r="BM284" s="43">
        <f t="shared" si="304"/>
        <v>110.67873325356992</v>
      </c>
    </row>
    <row r="285" spans="14:65" x14ac:dyDescent="0.25">
      <c r="N285" s="9">
        <v>67</v>
      </c>
      <c r="O285" s="34">
        <f t="shared" si="305"/>
        <v>4677.3514128719844</v>
      </c>
      <c r="P285" s="33" t="str">
        <f t="shared" si="257"/>
        <v>58,3492597405907</v>
      </c>
      <c r="Q285" s="4" t="str">
        <f t="shared" si="258"/>
        <v>1+344,03313167111i</v>
      </c>
      <c r="R285" s="4">
        <f t="shared" si="270"/>
        <v>344.03458501643604</v>
      </c>
      <c r="S285" s="4">
        <f t="shared" si="271"/>
        <v>1.5678896381894665</v>
      </c>
      <c r="T285" s="4" t="str">
        <f t="shared" si="259"/>
        <v>1+0,881659970216188i</v>
      </c>
      <c r="U285" s="4">
        <f t="shared" si="272"/>
        <v>1.3331632694766271</v>
      </c>
      <c r="V285" s="4">
        <f t="shared" si="273"/>
        <v>0.72258959178433457</v>
      </c>
      <c r="W285" t="str">
        <f t="shared" si="260"/>
        <v>1-0,0982683508470124i</v>
      </c>
      <c r="X285" s="4">
        <f t="shared" si="274"/>
        <v>1.0048167339262377</v>
      </c>
      <c r="Y285" s="4">
        <f t="shared" si="275"/>
        <v>-9.7953856057254846E-2</v>
      </c>
      <c r="Z285" t="str">
        <f t="shared" si="261"/>
        <v>0,999912489535042+0,0166169558249469i</v>
      </c>
      <c r="AA285" s="4">
        <f t="shared" si="276"/>
        <v>1.0000505536966888</v>
      </c>
      <c r="AB285" s="4">
        <f t="shared" si="277"/>
        <v>1.6616880519140592E-2</v>
      </c>
      <c r="AC285" s="47" t="str">
        <f t="shared" si="278"/>
        <v>0,130319736783526-0,186091986078217i</v>
      </c>
      <c r="AD285" s="20">
        <f t="shared" si="279"/>
        <v>-12.872370171823626</v>
      </c>
      <c r="AE285" s="43">
        <f t="shared" si="280"/>
        <v>-54.996544742759269</v>
      </c>
      <c r="AF285" t="str">
        <f t="shared" si="262"/>
        <v>171,020291553806</v>
      </c>
      <c r="AG285" t="str">
        <f t="shared" si="263"/>
        <v>1+343,422026117981i</v>
      </c>
      <c r="AH285">
        <f t="shared" si="281"/>
        <v>343.42348204946495</v>
      </c>
      <c r="AI285">
        <f t="shared" si="282"/>
        <v>1.567884465884311</v>
      </c>
      <c r="AJ285" t="str">
        <f t="shared" si="264"/>
        <v>1+0,881659970216188i</v>
      </c>
      <c r="AK285">
        <f t="shared" si="283"/>
        <v>1.3331632694766271</v>
      </c>
      <c r="AL285">
        <f t="shared" si="284"/>
        <v>0.72258959178433457</v>
      </c>
      <c r="AM285" t="str">
        <f t="shared" si="265"/>
        <v>1-0,0334679358251871i</v>
      </c>
      <c r="AN285">
        <f t="shared" si="285"/>
        <v>1.0005598946232048</v>
      </c>
      <c r="AO285">
        <f t="shared" si="286"/>
        <v>-3.3455448374372816E-2</v>
      </c>
      <c r="AP285" s="41" t="str">
        <f t="shared" si="287"/>
        <v>0,423879328331726-0,511448750045171i</v>
      </c>
      <c r="AQ285">
        <f t="shared" si="288"/>
        <v>-3.5531182801982402</v>
      </c>
      <c r="AR285" s="43">
        <f t="shared" si="289"/>
        <v>-50.348684723540224</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-0,294722455375196+0,762348426680855i</v>
      </c>
      <c r="BG285" s="20">
        <f t="shared" si="300"/>
        <v>-1.7519984092819896</v>
      </c>
      <c r="BH285" s="43">
        <f t="shared" si="301"/>
        <v>111.1364072560383</v>
      </c>
      <c r="BI285" s="41" t="str">
        <f t="shared" si="255"/>
        <v>-1,03952711828499+2,15187285798559i</v>
      </c>
      <c r="BJ285" s="20">
        <f t="shared" si="302"/>
        <v>7.5672534823433768</v>
      </c>
      <c r="BK285" s="43">
        <f t="shared" si="256"/>
        <v>115.78426727525733</v>
      </c>
      <c r="BL285">
        <f t="shared" si="303"/>
        <v>-1.7519984092819896</v>
      </c>
      <c r="BM285" s="43">
        <f t="shared" si="304"/>
        <v>111.1364072560383</v>
      </c>
    </row>
    <row r="286" spans="14:65" x14ac:dyDescent="0.25">
      <c r="N286" s="9">
        <v>68</v>
      </c>
      <c r="O286" s="34">
        <f t="shared" si="305"/>
        <v>4786.3009232263848</v>
      </c>
      <c r="P286" s="33" t="str">
        <f t="shared" si="257"/>
        <v>58,3492597405907</v>
      </c>
      <c r="Q286" s="4" t="str">
        <f t="shared" si="258"/>
        <v>1+352,046692751449i</v>
      </c>
      <c r="R286" s="4">
        <f t="shared" si="270"/>
        <v>352.04811301473148</v>
      </c>
      <c r="S286" s="4">
        <f t="shared" si="271"/>
        <v>1.5679558021398965</v>
      </c>
      <c r="T286" s="4" t="str">
        <f t="shared" si="259"/>
        <v>1+0,902196469096684i</v>
      </c>
      <c r="U286" s="4">
        <f t="shared" si="272"/>
        <v>1.346832754595211</v>
      </c>
      <c r="V286" s="4">
        <f t="shared" si="273"/>
        <v>0.7340272961114821</v>
      </c>
      <c r="W286" t="str">
        <f t="shared" si="260"/>
        <v>1-0,100557314784734i</v>
      </c>
      <c r="X286" s="4">
        <f t="shared" si="274"/>
        <v>1.005043169996551</v>
      </c>
      <c r="Y286" s="4">
        <f t="shared" si="275"/>
        <v>-0.10022041880544331</v>
      </c>
      <c r="Z286" t="str">
        <f t="shared" si="261"/>
        <v>0,999908365293889+0,017004014448707i</v>
      </c>
      <c r="AA286" s="4">
        <f t="shared" si="276"/>
        <v>1.0000529363449064</v>
      </c>
      <c r="AB286" s="4">
        <f t="shared" si="277"/>
        <v>1.7003933756027306E-2</v>
      </c>
      <c r="AC286" s="47" t="str">
        <f t="shared" si="278"/>
        <v>0,130284925460186-0,182632800867696i</v>
      </c>
      <c r="AD286" s="20">
        <f t="shared" si="279"/>
        <v>-12.981825463954452</v>
      </c>
      <c r="AE286" s="43">
        <f t="shared" si="280"/>
        <v>-54.497044469003988</v>
      </c>
      <c r="AF286" t="str">
        <f t="shared" si="262"/>
        <v>171,020291553806</v>
      </c>
      <c r="AG286" t="str">
        <f t="shared" si="263"/>
        <v>1+351,421352721388i</v>
      </c>
      <c r="AH286">
        <f t="shared" si="281"/>
        <v>351.42277551196111</v>
      </c>
      <c r="AI286">
        <f t="shared" si="282"/>
        <v>1.5679507475688548</v>
      </c>
      <c r="AJ286" t="str">
        <f t="shared" si="264"/>
        <v>1+0,902196469096684i</v>
      </c>
      <c r="AK286">
        <f t="shared" si="283"/>
        <v>1.346832754595211</v>
      </c>
      <c r="AL286">
        <f t="shared" si="284"/>
        <v>0.7340272961114821</v>
      </c>
      <c r="AM286" t="str">
        <f t="shared" si="265"/>
        <v>1-0,034247504196016i</v>
      </c>
      <c r="AN286">
        <f t="shared" si="285"/>
        <v>1.0005862739132774</v>
      </c>
      <c r="AO286">
        <f t="shared" si="286"/>
        <v>-3.423412407479226E-2</v>
      </c>
      <c r="AP286" s="41" t="str">
        <f t="shared" si="287"/>
        <v>0,423814226359631-0,500483698734127i</v>
      </c>
      <c r="AQ286">
        <f t="shared" si="288"/>
        <v>-3.6642810257990654</v>
      </c>
      <c r="AR286" s="43">
        <f t="shared" si="289"/>
        <v>-49.741765030303071</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-0,296719695812706+0,749978957009796i</v>
      </c>
      <c r="BG286" s="20">
        <f t="shared" si="300"/>
        <v>-1.8674534597442931</v>
      </c>
      <c r="BH286" s="43">
        <f t="shared" si="301"/>
        <v>111.58560243409688</v>
      </c>
      <c r="BI286" s="41" t="str">
        <f t="shared" si="255"/>
        <v>-1,04617537112605+2,1129780218149i</v>
      </c>
      <c r="BJ286" s="20">
        <f t="shared" si="302"/>
        <v>7.4500909784110902</v>
      </c>
      <c r="BK286" s="43">
        <f t="shared" si="256"/>
        <v>116.34088187279772</v>
      </c>
      <c r="BL286">
        <f t="shared" si="303"/>
        <v>-1.8674534597442931</v>
      </c>
      <c r="BM286" s="43">
        <f t="shared" si="304"/>
        <v>111.58560243409688</v>
      </c>
    </row>
    <row r="287" spans="14:65" x14ac:dyDescent="0.25">
      <c r="N287" s="9">
        <v>69</v>
      </c>
      <c r="O287" s="34">
        <f t="shared" si="305"/>
        <v>4897.7881936844633</v>
      </c>
      <c r="P287" s="33" t="str">
        <f t="shared" si="257"/>
        <v>58,3492597405907</v>
      </c>
      <c r="Q287" s="4" t="str">
        <f t="shared" si="258"/>
        <v>1+360,246913648174i</v>
      </c>
      <c r="R287" s="4">
        <f t="shared" si="270"/>
        <v>360.24830158244316</v>
      </c>
      <c r="S287" s="4">
        <f t="shared" si="271"/>
        <v>1.5680204600389733</v>
      </c>
      <c r="T287" s="4" t="str">
        <f t="shared" si="259"/>
        <v>1+0,923211324487078i</v>
      </c>
      <c r="U287" s="4">
        <f t="shared" si="272"/>
        <v>1.3609993202280393</v>
      </c>
      <c r="V287" s="4">
        <f t="shared" si="273"/>
        <v>0.74549203958683852</v>
      </c>
      <c r="W287" t="str">
        <f t="shared" si="260"/>
        <v>1-0,102899595541789i</v>
      </c>
      <c r="X287" s="4">
        <f t="shared" si="274"/>
        <v>1.0052802230038467</v>
      </c>
      <c r="Y287" s="4">
        <f t="shared" si="275"/>
        <v>-0.10253870732327555</v>
      </c>
      <c r="Z287" t="str">
        <f t="shared" si="261"/>
        <v>0,999904046683239+0,0174000888260026i</v>
      </c>
      <c r="AA287" s="4">
        <f t="shared" si="276"/>
        <v>1.0000554312960206</v>
      </c>
      <c r="AB287" s="4">
        <f t="shared" si="277"/>
        <v>1.740000236105543E-2</v>
      </c>
      <c r="AC287" s="47" t="str">
        <f t="shared" si="278"/>
        <v>0,130250513363073-0,179270430717802i</v>
      </c>
      <c r="AD287" s="20">
        <f t="shared" si="279"/>
        <v>-13.088912343227193</v>
      </c>
      <c r="AE287" s="43">
        <f t="shared" si="280"/>
        <v>-53.999388886626491</v>
      </c>
      <c r="AF287" t="str">
        <f t="shared" si="262"/>
        <v>171,020291553806</v>
      </c>
      <c r="AG287" t="str">
        <f t="shared" si="263"/>
        <v>1+359,60700757762i</v>
      </c>
      <c r="AH287">
        <f t="shared" si="281"/>
        <v>359.60839798165233</v>
      </c>
      <c r="AI287">
        <f t="shared" si="282"/>
        <v>1.5680155205222186</v>
      </c>
      <c r="AJ287" t="str">
        <f t="shared" si="264"/>
        <v>1+0,923211324487078i</v>
      </c>
      <c r="AK287">
        <f t="shared" si="283"/>
        <v>1.3609993202280393</v>
      </c>
      <c r="AL287">
        <f t="shared" si="284"/>
        <v>0.74549203958683852</v>
      </c>
      <c r="AM287" t="str">
        <f t="shared" si="265"/>
        <v>1-0,0350452310468889i</v>
      </c>
      <c r="AN287">
        <f t="shared" si="285"/>
        <v>1.0006138956756145</v>
      </c>
      <c r="AO287">
        <f t="shared" si="286"/>
        <v>-3.5030894463713831E-2</v>
      </c>
      <c r="AP287" s="41" t="str">
        <f t="shared" si="287"/>
        <v>0,423752054412564-0,489783993824999i</v>
      </c>
      <c r="AQ287">
        <f t="shared" si="288"/>
        <v>-3.773154896893725</v>
      </c>
      <c r="AR287" s="43">
        <f t="shared" si="289"/>
        <v>-49.134246413345494</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-0,29855834806315+0,737997708095389i</v>
      </c>
      <c r="BG287" s="20">
        <f t="shared" si="300"/>
        <v>-1.9806304291016392</v>
      </c>
      <c r="BH287" s="43">
        <f t="shared" si="301"/>
        <v>112.02588579534198</v>
      </c>
      <c r="BI287" s="41" t="str">
        <f t="shared" si="255"/>
        <v>-1,05239359378334+2,0751863869105i</v>
      </c>
      <c r="BJ287" s="20">
        <f t="shared" si="302"/>
        <v>7.3351270172318292</v>
      </c>
      <c r="BK287" s="43">
        <f t="shared" si="256"/>
        <v>116.89102826862283</v>
      </c>
      <c r="BL287">
        <f t="shared" si="303"/>
        <v>-1.9806304291016392</v>
      </c>
      <c r="BM287" s="43">
        <f t="shared" si="304"/>
        <v>112.02588579534198</v>
      </c>
    </row>
    <row r="288" spans="14:65" x14ac:dyDescent="0.25">
      <c r="N288" s="9">
        <v>70</v>
      </c>
      <c r="O288" s="34">
        <f t="shared" si="305"/>
        <v>5011.8723362727324</v>
      </c>
      <c r="P288" s="33" t="str">
        <f t="shared" si="257"/>
        <v>58,3492597405907</v>
      </c>
      <c r="Q288" s="4" t="str">
        <f t="shared" si="258"/>
        <v>1+368,638142226947i</v>
      </c>
      <c r="R288" s="4">
        <f t="shared" si="270"/>
        <v>368.63949856809268</v>
      </c>
      <c r="S288" s="4">
        <f t="shared" si="271"/>
        <v>1.5680836461670076</v>
      </c>
      <c r="T288" s="4" t="str">
        <f t="shared" si="259"/>
        <v>1+0,944715678741862i</v>
      </c>
      <c r="U288" s="4">
        <f t="shared" si="272"/>
        <v>1.3756771836665378</v>
      </c>
      <c r="V288" s="4">
        <f t="shared" si="273"/>
        <v>0.75697784652898403</v>
      </c>
      <c r="W288" t="str">
        <f t="shared" si="260"/>
        <v>1-0,105296435026436i</v>
      </c>
      <c r="X288" s="4">
        <f t="shared" si="274"/>
        <v>1.0055283880772719</v>
      </c>
      <c r="Y288" s="4">
        <f t="shared" si="275"/>
        <v>-0.10490985106700208</v>
      </c>
      <c r="Z288" t="str">
        <f t="shared" si="261"/>
        <v>0,99989952454274+0,0178053889607111i</v>
      </c>
      <c r="AA288" s="4">
        <f t="shared" si="276"/>
        <v>1.000058043843876</v>
      </c>
      <c r="AB288" s="4">
        <f t="shared" si="277"/>
        <v>1.7805296310523529E-2</v>
      </c>
      <c r="AC288" s="47" t="str">
        <f t="shared" si="278"/>
        <v>0,130216427519283-0,176003092260322i</v>
      </c>
      <c r="AD288" s="20">
        <f t="shared" si="279"/>
        <v>-13.193617059265145</v>
      </c>
      <c r="AE288" s="43">
        <f t="shared" si="280"/>
        <v>-53.503999084900677</v>
      </c>
      <c r="AF288" t="str">
        <f t="shared" si="262"/>
        <v>171,020291553806</v>
      </c>
      <c r="AG288" t="str">
        <f t="shared" si="263"/>
        <v>1+367,983330829231i</v>
      </c>
      <c r="AH288">
        <f t="shared" si="281"/>
        <v>367.98468958392181</v>
      </c>
      <c r="AI288">
        <f t="shared" si="282"/>
        <v>1.5680788190857042</v>
      </c>
      <c r="AJ288" t="str">
        <f t="shared" si="264"/>
        <v>1+0,944715678741862i</v>
      </c>
      <c r="AK288">
        <f t="shared" si="283"/>
        <v>1.3756771836665378</v>
      </c>
      <c r="AL288">
        <f t="shared" si="284"/>
        <v>0.75697784652898403</v>
      </c>
      <c r="AM288" t="str">
        <f t="shared" si="265"/>
        <v>1-0,0358615393431414i</v>
      </c>
      <c r="AN288">
        <f t="shared" si="285"/>
        <v>1.0006428183942859</v>
      </c>
      <c r="AO288">
        <f t="shared" si="286"/>
        <v>-3.5846177950439255E-2</v>
      </c>
      <c r="AP288" s="41" t="str">
        <f t="shared" si="287"/>
        <v>0,423692680621755-0,479343963305907i</v>
      </c>
      <c r="AQ288">
        <f t="shared" si="288"/>
        <v>-3.8797298026670175</v>
      </c>
      <c r="AR288" s="43">
        <f t="shared" si="289"/>
        <v>-48.526497194691416</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-0,300242517773096+0,726397586398227i</v>
      </c>
      <c r="BG288" s="20">
        <f t="shared" si="300"/>
        <v>-2.0915278283345389</v>
      </c>
      <c r="BH288" s="43">
        <f t="shared" si="301"/>
        <v>112.45681653027634</v>
      </c>
      <c r="BI288" s="41" t="str">
        <f t="shared" si="255"/>
        <v>-1,0581953651788+2,03847646238198i</v>
      </c>
      <c r="BJ288" s="20">
        <f t="shared" si="302"/>
        <v>7.2223594282635855</v>
      </c>
      <c r="BK288" s="43">
        <f t="shared" si="256"/>
        <v>117.43431842048548</v>
      </c>
      <c r="BL288">
        <f t="shared" si="303"/>
        <v>-2.0915278283345389</v>
      </c>
      <c r="BM288" s="43">
        <f t="shared" si="304"/>
        <v>112.45681653027634</v>
      </c>
    </row>
    <row r="289" spans="14:65" x14ac:dyDescent="0.25">
      <c r="N289" s="9">
        <v>71</v>
      </c>
      <c r="O289" s="34">
        <f t="shared" si="305"/>
        <v>5128.6138399136489</v>
      </c>
      <c r="P289" s="33" t="str">
        <f t="shared" si="257"/>
        <v>58,3492597405907</v>
      </c>
      <c r="Q289" s="4" t="str">
        <f t="shared" si="258"/>
        <v>1+377,224827628229i</v>
      </c>
      <c r="R289" s="4">
        <f t="shared" si="270"/>
        <v>377.2261530953906</v>
      </c>
      <c r="S289" s="4">
        <f t="shared" si="271"/>
        <v>1.568145394024101</v>
      </c>
      <c r="T289" s="4" t="str">
        <f t="shared" si="259"/>
        <v>1+0,9667209337543i</v>
      </c>
      <c r="U289" s="4">
        <f t="shared" si="272"/>
        <v>1.3908807870406386</v>
      </c>
      <c r="V289" s="4">
        <f t="shared" si="273"/>
        <v>0.76847868589112478</v>
      </c>
      <c r="W289" t="str">
        <f t="shared" si="260"/>
        <v>1-0,107749104074698i</v>
      </c>
      <c r="X289" s="4">
        <f t="shared" si="274"/>
        <v>1.0057881831821749</v>
      </c>
      <c r="Y289" s="4">
        <f t="shared" si="275"/>
        <v>-0.10733500053947218</v>
      </c>
      <c r="Z289" t="str">
        <f t="shared" si="261"/>
        <v>0,999894789280324+0,0182201297483287i</v>
      </c>
      <c r="AA289" s="4">
        <f t="shared" si="276"/>
        <v>1.000060779531919</v>
      </c>
      <c r="AB289" s="4">
        <f t="shared" si="277"/>
        <v>1.8220030470374696E-2</v>
      </c>
      <c r="AC289" s="47" t="str">
        <f t="shared" si="278"/>
        <v>0,130182595649456-0,172829052419319i</v>
      </c>
      <c r="AD289" s="20">
        <f t="shared" si="279"/>
        <v>-13.295928052243504</v>
      </c>
      <c r="AE289" s="43">
        <f t="shared" si="280"/>
        <v>-53.011300766637731</v>
      </c>
      <c r="AF289" t="str">
        <f t="shared" si="262"/>
        <v>171,020291553806</v>
      </c>
      <c r="AG289" t="str">
        <f t="shared" si="263"/>
        <v>1+376,554763713681i</v>
      </c>
      <c r="AH289">
        <f t="shared" si="281"/>
        <v>376.55609153944931</v>
      </c>
      <c r="AI289">
        <f t="shared" si="282"/>
        <v>1.5681406768190178</v>
      </c>
      <c r="AJ289" t="str">
        <f t="shared" si="264"/>
        <v>1+0,9667209337543i</v>
      </c>
      <c r="AK289">
        <f t="shared" si="283"/>
        <v>1.3908807870406386</v>
      </c>
      <c r="AL289">
        <f t="shared" si="284"/>
        <v>0.76847868589112478</v>
      </c>
      <c r="AM289" t="str">
        <f t="shared" si="265"/>
        <v>1-0,0366968619022371i</v>
      </c>
      <c r="AN289">
        <f t="shared" si="285"/>
        <v>1.0006731033027079</v>
      </c>
      <c r="AO289">
        <f t="shared" si="286"/>
        <v>-3.6680402471320601E-2</v>
      </c>
      <c r="AP289" s="41" t="str">
        <f t="shared" si="287"/>
        <v>0,423635979053147-0,46915807277347i</v>
      </c>
      <c r="AQ289">
        <f t="shared" si="288"/>
        <v>-3.9839980068888763</v>
      </c>
      <c r="AR289" s="43">
        <f t="shared" si="289"/>
        <v>-47.918889369644873</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-0,301776001920835+0,715171657618025i</v>
      </c>
      <c r="BG289" s="20">
        <f t="shared" si="300"/>
        <v>-2.2001465371673392</v>
      </c>
      <c r="BH289" s="43">
        <f t="shared" si="301"/>
        <v>112.87794690953447</v>
      </c>
      <c r="BI289" s="41" t="str">
        <f t="shared" si="255"/>
        <v>-1,06359341692155+2,00282725298118i</v>
      </c>
      <c r="BJ289" s="20">
        <f t="shared" si="302"/>
        <v>7.1117835081873064</v>
      </c>
      <c r="BK289" s="43">
        <f t="shared" si="256"/>
        <v>117.97035830652733</v>
      </c>
      <c r="BL289">
        <f t="shared" si="303"/>
        <v>-2.2001465371673392</v>
      </c>
      <c r="BM289" s="43">
        <f t="shared" si="304"/>
        <v>112.87794690953447</v>
      </c>
    </row>
    <row r="290" spans="14:65" x14ac:dyDescent="0.25">
      <c r="N290" s="9">
        <v>72</v>
      </c>
      <c r="O290" s="34">
        <f t="shared" si="305"/>
        <v>5248.0746024977261</v>
      </c>
      <c r="P290" s="33" t="str">
        <f t="shared" si="257"/>
        <v>58,3492597405907</v>
      </c>
      <c r="Q290" s="4" t="str">
        <f t="shared" si="258"/>
        <v>1+386,011522626283i</v>
      </c>
      <c r="R290" s="4">
        <f t="shared" si="270"/>
        <v>386.01281792223091</v>
      </c>
      <c r="S290" s="4">
        <f t="shared" si="271"/>
        <v>1.5682057363479005</v>
      </c>
      <c r="T290" s="4" t="str">
        <f t="shared" si="259"/>
        <v>1+0,989238757001884i</v>
      </c>
      <c r="U290" s="4">
        <f t="shared" si="272"/>
        <v>1.406624796580322</v>
      </c>
      <c r="V290" s="4">
        <f t="shared" si="273"/>
        <v>0.77998848696441792</v>
      </c>
      <c r="W290" t="str">
        <f t="shared" si="260"/>
        <v>1-0,110258903124168i</v>
      </c>
      <c r="X290" s="4">
        <f t="shared" si="274"/>
        <v>1.0060601501491573</v>
      </c>
      <c r="Y290" s="4">
        <f t="shared" si="275"/>
        <v>-0.10981532741961818</v>
      </c>
      <c r="Z290" t="str">
        <f t="shared" si="261"/>
        <v>0,999889830851866+0,0186445310899109i</v>
      </c>
      <c r="AA290" s="4">
        <f t="shared" si="276"/>
        <v>1.0000636441649779</v>
      </c>
      <c r="AB290" s="4">
        <f t="shared" si="277"/>
        <v>1.8644424709995496E-2</v>
      </c>
      <c r="AC290" s="47" t="str">
        <f t="shared" si="278"/>
        <v>0,130148946014639-0,169746627488927i</v>
      </c>
      <c r="AD290" s="20">
        <f t="shared" si="279"/>
        <v>-13.395835975132835</v>
      </c>
      <c r="AE290" s="43">
        <f t="shared" si="280"/>
        <v>-52.521723363407716</v>
      </c>
      <c r="AF290" t="str">
        <f t="shared" si="262"/>
        <v>171,020291553806</v>
      </c>
      <c r="AG290" t="str">
        <f t="shared" si="263"/>
        <v>1+385,325850918146i</v>
      </c>
      <c r="AH290">
        <f t="shared" si="281"/>
        <v>385.32714851901267</v>
      </c>
      <c r="AI290">
        <f t="shared" si="282"/>
        <v>1.5682011265180538</v>
      </c>
      <c r="AJ290" t="str">
        <f t="shared" si="264"/>
        <v>1+0,989238757001884i</v>
      </c>
      <c r="AK290">
        <f t="shared" si="283"/>
        <v>1.406624796580322</v>
      </c>
      <c r="AL290">
        <f t="shared" si="284"/>
        <v>0.77998848696441792</v>
      </c>
      <c r="AM290" t="str">
        <f t="shared" si="265"/>
        <v>1-0,0375516416232538i</v>
      </c>
      <c r="AN290">
        <f t="shared" si="285"/>
        <v>1.0007048145125521</v>
      </c>
      <c r="AO290">
        <f t="shared" si="286"/>
        <v>-3.7534005696090514E-2</v>
      </c>
      <c r="AP290" s="41" t="str">
        <f t="shared" si="287"/>
        <v>0,423581829440323-0,459220922503328i</v>
      </c>
      <c r="AQ290">
        <f t="shared" si="288"/>
        <v>-4.0859541570949034</v>
      </c>
      <c r="AR290" s="43">
        <f t="shared" si="289"/>
        <v>-47.311797719895658</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-0,303162298575179+0,704313139939703i</v>
      </c>
      <c r="BG290" s="20">
        <f t="shared" si="300"/>
        <v>-2.3064898471697957</v>
      </c>
      <c r="BH290" s="43">
        <f t="shared" si="301"/>
        <v>113.28882320692942</v>
      </c>
      <c r="BI290" s="41" t="str">
        <f t="shared" si="255"/>
        <v>-1,06859966354092+1,96821824191919i</v>
      </c>
      <c r="BJ290" s="20">
        <f t="shared" si="302"/>
        <v>7.0033919708681571</v>
      </c>
      <c r="BK290" s="43">
        <f t="shared" si="256"/>
        <v>118.49874885044146</v>
      </c>
      <c r="BL290">
        <f t="shared" si="303"/>
        <v>-2.3064898471697957</v>
      </c>
      <c r="BM290" s="43">
        <f t="shared" si="304"/>
        <v>113.28882320692942</v>
      </c>
    </row>
    <row r="291" spans="14:65" x14ac:dyDescent="0.25">
      <c r="N291" s="9">
        <v>73</v>
      </c>
      <c r="O291" s="34">
        <f t="shared" si="305"/>
        <v>5370.3179637025269</v>
      </c>
      <c r="P291" s="33" t="str">
        <f t="shared" si="257"/>
        <v>58,3492597405907</v>
      </c>
      <c r="Q291" s="4" t="str">
        <f t="shared" si="258"/>
        <v>1+395,002886043098i</v>
      </c>
      <c r="R291" s="4">
        <f t="shared" si="270"/>
        <v>395.00415185460599</v>
      </c>
      <c r="S291" s="4">
        <f t="shared" si="271"/>
        <v>1.5682647051309462</v>
      </c>
      <c r="T291" s="4" t="str">
        <f t="shared" si="259"/>
        <v>1+1,01228108773255i</v>
      </c>
      <c r="U291" s="4">
        <f t="shared" si="272"/>
        <v>1.4229241021857051</v>
      </c>
      <c r="V291" s="4">
        <f t="shared" si="273"/>
        <v>0.79150115533587651</v>
      </c>
      <c r="W291" t="str">
        <f t="shared" si="260"/>
        <v>1-0,112827162903524i</v>
      </c>
      <c r="X291" s="4">
        <f t="shared" si="274"/>
        <v>1.0063448557472028</v>
      </c>
      <c r="Y291" s="4">
        <f t="shared" si="275"/>
        <v>-0.11235202467101831</v>
      </c>
      <c r="Z291" t="str">
        <f t="shared" si="261"/>
        <v>0,999884638739875+0,0190788180086665i</v>
      </c>
      <c r="AA291" s="4">
        <f t="shared" si="276"/>
        <v>1.0000666438215895</v>
      </c>
      <c r="AB291" s="4">
        <f t="shared" si="277"/>
        <v>1.9078704018658438E-2</v>
      </c>
      <c r="AC291" s="47" t="str">
        <f t="shared" si="278"/>
        <v>0,130115407264316-0,166754182236883i</v>
      </c>
      <c r="AD291" s="20">
        <f t="shared" si="279"/>
        <v>-13.493333705585817</v>
      </c>
      <c r="AE291" s="43">
        <f t="shared" si="280"/>
        <v>-52.035699135104949</v>
      </c>
      <c r="AF291" t="str">
        <f t="shared" si="262"/>
        <v>171,020291553806</v>
      </c>
      <c r="AG291" t="str">
        <f t="shared" si="263"/>
        <v>1+394,301242989156i</v>
      </c>
      <c r="AH291">
        <f t="shared" si="281"/>
        <v>394.30251105311697</v>
      </c>
      <c r="AI291">
        <f t="shared" si="282"/>
        <v>1.5682602002322743</v>
      </c>
      <c r="AJ291" t="str">
        <f t="shared" si="264"/>
        <v>1+1,01228108773255i</v>
      </c>
      <c r="AK291">
        <f t="shared" si="283"/>
        <v>1.4229241021857051</v>
      </c>
      <c r="AL291">
        <f t="shared" si="284"/>
        <v>0.79150115533587651</v>
      </c>
      <c r="AM291" t="str">
        <f t="shared" si="265"/>
        <v>1-0,0384263317217139i</v>
      </c>
      <c r="AN291">
        <f t="shared" si="285"/>
        <v>1.0007380191486617</v>
      </c>
      <c r="AO291">
        <f t="shared" si="286"/>
        <v>-3.8407435237891946E-2</v>
      </c>
      <c r="AP291" s="41" t="str">
        <f t="shared" si="287"/>
        <v>0,423530116929453-0,449527244591809i</v>
      </c>
      <c r="AQ291">
        <f t="shared" si="288"/>
        <v>-4.1855953036639271</v>
      </c>
      <c r="AR291" s="43">
        <f t="shared" si="289"/>
        <v>-46.705598912229689</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-0,304404616167524+0,693815397216854i</v>
      </c>
      <c r="BG291" s="20">
        <f t="shared" si="300"/>
        <v>-2.410563494589943</v>
      </c>
      <c r="BH291" s="43">
        <f t="shared" si="301"/>
        <v>113.68898664291601</v>
      </c>
      <c r="BI291" s="41" t="str">
        <f t="shared" si="255"/>
        <v>-1,07322523126553+1,93462937367976i</v>
      </c>
      <c r="BJ291" s="20">
        <f t="shared" si="302"/>
        <v>6.8971749073319524</v>
      </c>
      <c r="BK291" s="43">
        <f t="shared" si="256"/>
        <v>119.01908686579124</v>
      </c>
      <c r="BL291">
        <f t="shared" si="303"/>
        <v>-2.410563494589943</v>
      </c>
      <c r="BM291" s="43">
        <f t="shared" si="304"/>
        <v>113.68898664291601</v>
      </c>
    </row>
    <row r="292" spans="14:65" x14ac:dyDescent="0.25">
      <c r="N292" s="9">
        <v>74</v>
      </c>
      <c r="O292" s="34">
        <f t="shared" si="305"/>
        <v>5495.4087385762541</v>
      </c>
      <c r="P292" s="33" t="str">
        <f t="shared" si="257"/>
        <v>58,3492597405907</v>
      </c>
      <c r="Q292" s="4" t="str">
        <f t="shared" si="258"/>
        <v>1+404,203685218576i</v>
      </c>
      <c r="R292" s="4">
        <f t="shared" si="270"/>
        <v>404.20492221678558</v>
      </c>
      <c r="S292" s="4">
        <f t="shared" si="271"/>
        <v>1.5683223316376256</v>
      </c>
      <c r="T292" s="4" t="str">
        <f t="shared" si="259"/>
        <v>1+1,03586014329506i</v>
      </c>
      <c r="U292" s="4">
        <f t="shared" si="272"/>
        <v>1.4397938173458249</v>
      </c>
      <c r="V292" s="4">
        <f t="shared" si="273"/>
        <v>0.80301058899903521</v>
      </c>
      <c r="W292" t="str">
        <f t="shared" si="260"/>
        <v>1-0,115455245138095i</v>
      </c>
      <c r="X292" s="4">
        <f t="shared" si="274"/>
        <v>1.0066428928025557</v>
      </c>
      <c r="Y292" s="4">
        <f t="shared" si="275"/>
        <v>-0.11494630662753054</v>
      </c>
      <c r="Z292" t="str">
        <f t="shared" si="261"/>
        <v>0,999879201931184+0,0195232207692683i</v>
      </c>
      <c r="AA292" s="4">
        <f t="shared" si="276"/>
        <v>1.0000697848669096</v>
      </c>
      <c r="AB292" s="4">
        <f t="shared" si="277"/>
        <v>1.9523098624670294E-2</v>
      </c>
      <c r="AC292" s="47" t="str">
        <f t="shared" si="278"/>
        <v>0,130081908285277-0,163850129033252i</v>
      </c>
      <c r="AD292" s="20">
        <f t="shared" si="279"/>
        <v>-13.588416347280127</v>
      </c>
      <c r="AE292" s="43">
        <f t="shared" si="280"/>
        <v>-51.553662259578729</v>
      </c>
      <c r="AF292" t="str">
        <f t="shared" si="262"/>
        <v>171,020291553806</v>
      </c>
      <c r="AG292" t="str">
        <f t="shared" si="263"/>
        <v>1+403,485698798395i</v>
      </c>
      <c r="AH292">
        <f t="shared" si="281"/>
        <v>403.48693799778584</v>
      </c>
      <c r="AI292">
        <f t="shared" si="282"/>
        <v>1.5683179292816949</v>
      </c>
      <c r="AJ292" t="str">
        <f t="shared" si="264"/>
        <v>1+1,03586014329506i</v>
      </c>
      <c r="AK292">
        <f t="shared" si="283"/>
        <v>1.4397938173458249</v>
      </c>
      <c r="AL292">
        <f t="shared" si="284"/>
        <v>0.80301058899903521</v>
      </c>
      <c r="AM292" t="str">
        <f t="shared" si="265"/>
        <v>1-0,0393213959698855i</v>
      </c>
      <c r="AN292">
        <f t="shared" si="285"/>
        <v>1.0007727874902577</v>
      </c>
      <c r="AO292">
        <f t="shared" si="286"/>
        <v>-3.9301148867017487E-2</v>
      </c>
      <c r="AP292" s="41" t="str">
        <f t="shared" si="287"/>
        <v>0,4234807318357-0,440071900167084i</v>
      </c>
      <c r="AQ292">
        <f t="shared" si="288"/>
        <v>-4.2829209086108619</v>
      </c>
      <c r="AR292" s="43">
        <f t="shared" si="289"/>
        <v>-46.100670588674184</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-0,305505882308694+0,683671932081903i</v>
      </c>
      <c r="BG292" s="20">
        <f t="shared" si="300"/>
        <v>-2.5123756827319448</v>
      </c>
      <c r="BH292" s="43">
        <f t="shared" si="301"/>
        <v>114.07797434293005</v>
      </c>
      <c r="BI292" s="41" t="str">
        <f t="shared" si="255"/>
        <v>-1,07748048543187+1,90204103680544i</v>
      </c>
      <c r="BJ292" s="20">
        <f t="shared" si="302"/>
        <v>6.7931197559373473</v>
      </c>
      <c r="BK292" s="43">
        <f t="shared" si="256"/>
        <v>119.5309660138347</v>
      </c>
      <c r="BL292">
        <f t="shared" si="303"/>
        <v>-2.5123756827319448</v>
      </c>
      <c r="BM292" s="43">
        <f t="shared" si="304"/>
        <v>114.07797434293005</v>
      </c>
    </row>
    <row r="293" spans="14:65" x14ac:dyDescent="0.25">
      <c r="N293" s="9">
        <v>75</v>
      </c>
      <c r="O293" s="34">
        <f t="shared" si="305"/>
        <v>5623.4132519034993</v>
      </c>
      <c r="P293" s="33" t="str">
        <f t="shared" si="257"/>
        <v>58,3492597405907</v>
      </c>
      <c r="Q293" s="4" t="str">
        <f t="shared" si="258"/>
        <v>1+413,618798538225i</v>
      </c>
      <c r="R293" s="4">
        <f t="shared" si="270"/>
        <v>413.62000737900098</v>
      </c>
      <c r="S293" s="4">
        <f t="shared" si="271"/>
        <v>1.5683786464207441</v>
      </c>
      <c r="T293" s="4" t="str">
        <f t="shared" si="259"/>
        <v>1+1,05998842561677i</v>
      </c>
      <c r="U293" s="4">
        <f t="shared" si="272"/>
        <v>1.4572492794445013</v>
      </c>
      <c r="V293" s="4">
        <f t="shared" si="273"/>
        <v>0.81451069451359437</v>
      </c>
      <c r="W293" t="str">
        <f t="shared" si="260"/>
        <v>1-0,118144543271869i</v>
      </c>
      <c r="X293" s="4">
        <f t="shared" si="274"/>
        <v>1.0069548813650582</v>
      </c>
      <c r="Y293" s="4">
        <f t="shared" si="275"/>
        <v>-0.11759940905390157</v>
      </c>
      <c r="Z293" t="str">
        <f t="shared" si="261"/>
        <v>0,999873508893593+0,0199779749999423i</v>
      </c>
      <c r="AA293" s="4">
        <f t="shared" si="276"/>
        <v>1.00007307396624</v>
      </c>
      <c r="AB293" s="4">
        <f t="shared" si="277"/>
        <v>1.9977844117287074E-2</v>
      </c>
      <c r="AC293" s="47" t="str">
        <f t="shared" si="278"/>
        <v>0,130048378050997-0,161032927003901i</v>
      </c>
      <c r="AD293" s="20">
        <f t="shared" si="279"/>
        <v>-13.681081220619284</v>
      </c>
      <c r="AE293" s="43">
        <f t="shared" si="280"/>
        <v>-51.076047918163077</v>
      </c>
      <c r="AF293" t="str">
        <f t="shared" si="262"/>
        <v>171,020291553806</v>
      </c>
      <c r="AG293" t="str">
        <f t="shared" si="263"/>
        <v>1+412,884088065901i</v>
      </c>
      <c r="AH293">
        <f t="shared" si="281"/>
        <v>412.88529905775368</v>
      </c>
      <c r="AI293">
        <f t="shared" si="282"/>
        <v>1.5683743442734812</v>
      </c>
      <c r="AJ293" t="str">
        <f t="shared" si="264"/>
        <v>1+1,05998842561677i</v>
      </c>
      <c r="AK293">
        <f t="shared" si="283"/>
        <v>1.4572492794445013</v>
      </c>
      <c r="AL293">
        <f t="shared" si="284"/>
        <v>0.81451069451359437</v>
      </c>
      <c r="AM293" t="str">
        <f t="shared" si="265"/>
        <v>1-0,0402373089426805i</v>
      </c>
      <c r="AN293">
        <f t="shared" si="285"/>
        <v>1.0008091931187226</v>
      </c>
      <c r="AO293">
        <f t="shared" si="286"/>
        <v>-4.0215614728360431E-2</v>
      </c>
      <c r="AP293" s="41" t="str">
        <f t="shared" si="287"/>
        <v>0,423433569410614-0,430849876668546i</v>
      </c>
      <c r="AQ293">
        <f t="shared" si="288"/>
        <v>-4.3779328440001697</v>
      </c>
      <c r="AR293" s="43">
        <f t="shared" si="289"/>
        <v>-45.497390454029215</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-0,306468752181764+0,673876378972509i</v>
      </c>
      <c r="BG293" s="20">
        <f t="shared" si="300"/>
        <v>-2.6119370937815227</v>
      </c>
      <c r="BH293" s="43">
        <f t="shared" si="301"/>
        <v>114.45532030496801</v>
      </c>
      <c r="BI293" s="41" t="str">
        <f t="shared" si="255"/>
        <v>-1,08137505660433+1,8704340466339i</v>
      </c>
      <c r="BJ293" s="20">
        <f t="shared" si="302"/>
        <v>6.6912112828375996</v>
      </c>
      <c r="BK293" s="43">
        <f t="shared" si="256"/>
        <v>120.03397776910202</v>
      </c>
      <c r="BL293">
        <f t="shared" si="303"/>
        <v>-2.6119370937815227</v>
      </c>
      <c r="BM293" s="43">
        <f t="shared" si="304"/>
        <v>114.45532030496801</v>
      </c>
    </row>
    <row r="294" spans="14:65" x14ac:dyDescent="0.25">
      <c r="N294" s="9">
        <v>76</v>
      </c>
      <c r="O294" s="34">
        <f t="shared" si="305"/>
        <v>5754.399373371567</v>
      </c>
      <c r="P294" s="33" t="str">
        <f t="shared" si="257"/>
        <v>58,3492597405907</v>
      </c>
      <c r="Q294" s="4" t="str">
        <f t="shared" si="258"/>
        <v>1+423,25321801975i</v>
      </c>
      <c r="R294" s="4">
        <f t="shared" si="270"/>
        <v>423.25439934402817</v>
      </c>
      <c r="S294" s="4">
        <f t="shared" si="271"/>
        <v>1.5684336793377149</v>
      </c>
      <c r="T294" s="4" t="str">
        <f t="shared" si="259"/>
        <v>1+1,08467872783235i</v>
      </c>
      <c r="U294" s="4">
        <f t="shared" si="272"/>
        <v>1.4753060504898654</v>
      </c>
      <c r="V294" s="4">
        <f t="shared" si="273"/>
        <v>0.82599540310980835</v>
      </c>
      <c r="W294" t="str">
        <f t="shared" si="260"/>
        <v>1-0,120896483206314i</v>
      </c>
      <c r="X294" s="4">
        <f t="shared" si="274"/>
        <v>1.0072814699237025</v>
      </c>
      <c r="Y294" s="4">
        <f t="shared" si="275"/>
        <v>-0.12031258917909275</v>
      </c>
      <c r="Z294" t="str">
        <f t="shared" si="261"/>
        <v>0,999867547551407+0,020443321817401i</v>
      </c>
      <c r="AA294" s="4">
        <f t="shared" si="276"/>
        <v>1.0000765180991877</v>
      </c>
      <c r="AB294" s="4">
        <f t="shared" si="277"/>
        <v>2.0443181571460772E-2</v>
      </c>
      <c r="AC294" s="47" t="str">
        <f t="shared" si="278"/>
        <v>0,130014745471241-0,158301081208221i</v>
      </c>
      <c r="AD294" s="20">
        <f t="shared" si="279"/>
        <v>-13.771327842787249</v>
      </c>
      <c r="AE294" s="43">
        <f t="shared" si="280"/>
        <v>-50.603291382944739</v>
      </c>
      <c r="AF294" t="str">
        <f t="shared" si="262"/>
        <v>171,020291553806</v>
      </c>
      <c r="AG294" t="str">
        <f t="shared" si="263"/>
        <v>1+422,501393942065i</v>
      </c>
      <c r="AH294">
        <f t="shared" si="281"/>
        <v>422.50257736845583</v>
      </c>
      <c r="AI294">
        <f t="shared" si="282"/>
        <v>1.5684294751181718</v>
      </c>
      <c r="AJ294" t="str">
        <f t="shared" si="264"/>
        <v>1+1,08467872783235i</v>
      </c>
      <c r="AK294">
        <f t="shared" si="283"/>
        <v>1.4753060504898654</v>
      </c>
      <c r="AL294">
        <f t="shared" si="284"/>
        <v>0.82599540310980835</v>
      </c>
      <c r="AM294" t="str">
        <f t="shared" si="265"/>
        <v>1-0,0411745562692806i</v>
      </c>
      <c r="AN294">
        <f t="shared" si="285"/>
        <v>1.0008473130722648</v>
      </c>
      <c r="AO294">
        <f t="shared" si="286"/>
        <v>-4.1151311562575156E-2</v>
      </c>
      <c r="AP294" s="41" t="str">
        <f t="shared" si="287"/>
        <v>0,423388529619978-0,421856285192816i</v>
      </c>
      <c r="AQ294">
        <f t="shared" si="288"/>
        <v>-4.4706353799823786</v>
      </c>
      <c r="AR294" s="43">
        <f t="shared" si="289"/>
        <v>-44.896135366754436</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-0,307295616542263+0,664422497063806i</v>
      </c>
      <c r="BG294" s="20">
        <f t="shared" si="300"/>
        <v>-2.7092608900723345</v>
      </c>
      <c r="BH294" s="43">
        <f t="shared" si="301"/>
        <v>114.82055637078203</v>
      </c>
      <c r="BI294" s="41" t="str">
        <f t="shared" si="255"/>
        <v>-1,08491786548763+1,83978962796137i</v>
      </c>
      <c r="BJ294" s="20">
        <f t="shared" si="302"/>
        <v>6.591431572732537</v>
      </c>
      <c r="BK294" s="43">
        <f t="shared" si="256"/>
        <v>120.52771238697223</v>
      </c>
      <c r="BL294">
        <f t="shared" si="303"/>
        <v>-2.7092608900723345</v>
      </c>
      <c r="BM294" s="43">
        <f t="shared" si="304"/>
        <v>114.82055637078203</v>
      </c>
    </row>
    <row r="295" spans="14:65" x14ac:dyDescent="0.25">
      <c r="N295" s="9">
        <v>77</v>
      </c>
      <c r="O295" s="34">
        <f t="shared" si="305"/>
        <v>5888.4365535558973</v>
      </c>
      <c r="P295" s="33" t="str">
        <f t="shared" si="257"/>
        <v>58,3492597405907</v>
      </c>
      <c r="Q295" s="4" t="str">
        <f t="shared" si="258"/>
        <v>1+433,112051959889i</v>
      </c>
      <c r="R295" s="4">
        <f t="shared" si="270"/>
        <v>433.11320639401612</v>
      </c>
      <c r="S295" s="4">
        <f t="shared" si="271"/>
        <v>1.5684874595663854</v>
      </c>
      <c r="T295" s="4" t="str">
        <f t="shared" si="259"/>
        <v>1+1,10994414106685i</v>
      </c>
      <c r="U295" s="4">
        <f t="shared" si="272"/>
        <v>1.4939799183016576</v>
      </c>
      <c r="V295" s="4">
        <f t="shared" si="273"/>
        <v>0.83745868663392231</v>
      </c>
      <c r="W295" t="str">
        <f t="shared" si="260"/>
        <v>1-0,123712524056409i</v>
      </c>
      <c r="X295" s="4">
        <f t="shared" si="274"/>
        <v>1.0076233366731875</v>
      </c>
      <c r="Y295" s="4">
        <f t="shared" si="275"/>
        <v>-0.12308712569994094</v>
      </c>
      <c r="Z295" t="str">
        <f t="shared" si="261"/>
        <v>0,999861305259819+0,0209195079546867i</v>
      </c>
      <c r="AA295" s="4">
        <f t="shared" si="276"/>
        <v>1.0000801245744939</v>
      </c>
      <c r="AB295" s="4">
        <f t="shared" si="277"/>
        <v>2.0919357675482718E-2</v>
      </c>
      <c r="AC295" s="47" t="str">
        <f t="shared" si="278"/>
        <v>0,129980939241532-0,155653141840668i</v>
      </c>
      <c r="AD295" s="20">
        <f t="shared" si="279"/>
        <v>-13.859157897245659</v>
      </c>
      <c r="AE295" s="43">
        <f t="shared" si="280"/>
        <v>-50.13582711159026</v>
      </c>
      <c r="AF295" t="str">
        <f t="shared" si="262"/>
        <v>171,020291553806</v>
      </c>
      <c r="AG295" t="str">
        <f t="shared" si="263"/>
        <v>1+432,342715649767i</v>
      </c>
      <c r="AH295">
        <f t="shared" si="281"/>
        <v>432.34387213815728</v>
      </c>
      <c r="AI295">
        <f t="shared" si="282"/>
        <v>1.5684833510455287</v>
      </c>
      <c r="AJ295" t="str">
        <f t="shared" si="264"/>
        <v>1+1,10994414106685i</v>
      </c>
      <c r="AK295">
        <f t="shared" si="283"/>
        <v>1.4939799183016576</v>
      </c>
      <c r="AL295">
        <f t="shared" si="284"/>
        <v>0.83745868663392231</v>
      </c>
      <c r="AM295" t="str">
        <f t="shared" si="265"/>
        <v>1-0,0421336348906245i</v>
      </c>
      <c r="AN295">
        <f t="shared" si="285"/>
        <v>1.0008872280077794</v>
      </c>
      <c r="AO295">
        <f t="shared" si="286"/>
        <v>-4.2108728930937846E-2</v>
      </c>
      <c r="AP295" s="41" t="str">
        <f t="shared" si="287"/>
        <v>0,423345516931641-0,413086357905107i</v>
      </c>
      <c r="AQ295">
        <f t="shared" si="288"/>
        <v>-4.5610351625452079</v>
      </c>
      <c r="AR295" s="43">
        <f t="shared" si="289"/>
        <v>-44.297280439155635</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-0,30798860935688+0,655304163096449i</v>
      </c>
      <c r="BG295" s="20">
        <f t="shared" si="300"/>
        <v>-2.8043627048770703</v>
      </c>
      <c r="BH295" s="43">
        <f t="shared" si="301"/>
        <v>115.17321319509968</v>
      </c>
      <c r="BI295" s="41" t="str">
        <f t="shared" si="255"/>
        <v>-1,08811714671149+1,8100893976114i</v>
      </c>
      <c r="BJ295" s="20">
        <f t="shared" si="302"/>
        <v>6.4937600298233891</v>
      </c>
      <c r="BK295" s="43">
        <f t="shared" si="256"/>
        <v>121.01175986753424</v>
      </c>
      <c r="BL295">
        <f t="shared" si="303"/>
        <v>-2.8043627048770703</v>
      </c>
      <c r="BM295" s="43">
        <f t="shared" si="304"/>
        <v>115.17321319509968</v>
      </c>
    </row>
    <row r="296" spans="14:65" x14ac:dyDescent="0.25">
      <c r="N296" s="9">
        <v>78</v>
      </c>
      <c r="O296" s="34">
        <f t="shared" si="305"/>
        <v>6025.595860743585</v>
      </c>
      <c r="P296" s="33" t="str">
        <f t="shared" si="257"/>
        <v>58,3492597405907</v>
      </c>
      <c r="Q296" s="4" t="str">
        <f t="shared" si="258"/>
        <v>1+443,200527642892i</v>
      </c>
      <c r="R296" s="4">
        <f t="shared" si="270"/>
        <v>443.20165579895786</v>
      </c>
      <c r="S296" s="4">
        <f t="shared" si="271"/>
        <v>1.5685400156204994</v>
      </c>
      <c r="T296" s="4" t="str">
        <f t="shared" si="259"/>
        <v>1+1,13579806137679i</v>
      </c>
      <c r="U296" s="4">
        <f t="shared" si="272"/>
        <v>1.5132868981879393</v>
      </c>
      <c r="V296" s="4">
        <f t="shared" si="273"/>
        <v>0.8488945732329618</v>
      </c>
      <c r="W296" t="str">
        <f t="shared" si="260"/>
        <v>1-0,126594158924287i</v>
      </c>
      <c r="X296" s="4">
        <f t="shared" si="274"/>
        <v>1.0079811908333149</v>
      </c>
      <c r="Y296" s="4">
        <f t="shared" si="275"/>
        <v>-0.12592431875262142</v>
      </c>
      <c r="Z296" t="str">
        <f t="shared" si="261"/>
        <v>0,999854768778092+0,0214067858919924i</v>
      </c>
      <c r="AA296" s="4">
        <f t="shared" si="276"/>
        <v>1.000083901045566</v>
      </c>
      <c r="AB296" s="4">
        <f t="shared" si="277"/>
        <v>2.1406624861590062E-2</v>
      </c>
      <c r="AC296" s="47" t="str">
        <f t="shared" si="278"/>
        <v>0,129946887692206-0,153087703455635i</v>
      </c>
      <c r="AD296" s="20">
        <f t="shared" si="279"/>
        <v>-13.944575192854185</v>
      </c>
      <c r="AE296" s="43">
        <f t="shared" si="280"/>
        <v>-49.674087855405155</v>
      </c>
      <c r="AF296" t="str">
        <f t="shared" si="262"/>
        <v>171,020291553806</v>
      </c>
      <c r="AG296" t="str">
        <f t="shared" si="263"/>
        <v>1+442,413271188037i</v>
      </c>
      <c r="AH296">
        <f t="shared" si="281"/>
        <v>442.41440135160553</v>
      </c>
      <c r="AI296">
        <f t="shared" si="282"/>
        <v>1.5685360006200302</v>
      </c>
      <c r="AJ296" t="str">
        <f t="shared" si="264"/>
        <v>1+1,13579806137679i</v>
      </c>
      <c r="AK296">
        <f t="shared" si="283"/>
        <v>1.5132868981879393</v>
      </c>
      <c r="AL296">
        <f t="shared" si="284"/>
        <v>0.8488945732329618</v>
      </c>
      <c r="AM296" t="str">
        <f t="shared" si="265"/>
        <v>1-0,0431150533228919i</v>
      </c>
      <c r="AN296">
        <f t="shared" si="285"/>
        <v>1.0009290223702356</v>
      </c>
      <c r="AO296">
        <f t="shared" si="286"/>
        <v>-4.3088367443890684E-2</v>
      </c>
      <c r="AP296" s="41" t="str">
        <f t="shared" si="287"/>
        <v>0,423304440112929-0,404535445514528i</v>
      </c>
      <c r="AQ296">
        <f t="shared" si="288"/>
        <v>-4.6491411811634649</v>
      </c>
      <c r="AR296" s="43">
        <f t="shared" si="289"/>
        <v>-43.701198152693316</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-0,308549615112288+0,646515364090445i</v>
      </c>
      <c r="BG296" s="20">
        <f t="shared" si="300"/>
        <v>-2.8972606228971207</v>
      </c>
      <c r="BH296" s="43">
        <f t="shared" si="301"/>
        <v>115.51282120744263</v>
      </c>
      <c r="BI296" s="41" t="str">
        <f t="shared" si="255"/>
        <v>-1,09098047156697+1,78131534688728i</v>
      </c>
      <c r="BJ296" s="20">
        <f t="shared" si="302"/>
        <v>6.3981733887935919</v>
      </c>
      <c r="BK296" s="43">
        <f t="shared" si="256"/>
        <v>121.48571091015444</v>
      </c>
      <c r="BL296">
        <f t="shared" si="303"/>
        <v>-2.8972606228971207</v>
      </c>
      <c r="BM296" s="43">
        <f t="shared" si="304"/>
        <v>115.51282120744263</v>
      </c>
    </row>
    <row r="297" spans="14:65" x14ac:dyDescent="0.25">
      <c r="N297" s="9">
        <v>79</v>
      </c>
      <c r="O297" s="34">
        <f t="shared" si="305"/>
        <v>6165.9500186148289</v>
      </c>
      <c r="P297" s="33" t="str">
        <f t="shared" si="257"/>
        <v>58,3492597405907</v>
      </c>
      <c r="Q297" s="4" t="str">
        <f t="shared" si="258"/>
        <v>1+453,523994112105i</v>
      </c>
      <c r="R297" s="4">
        <f t="shared" si="270"/>
        <v>453.52509658826665</v>
      </c>
      <c r="S297" s="4">
        <f t="shared" si="271"/>
        <v>1.5685913753648104</v>
      </c>
      <c r="T297" s="4" t="str">
        <f t="shared" si="259"/>
        <v>1+1,16225419685293i</v>
      </c>
      <c r="U297" s="4">
        <f t="shared" si="272"/>
        <v>1.5332432351398944</v>
      </c>
      <c r="V297" s="4">
        <f t="shared" si="273"/>
        <v>0.86029716268022949</v>
      </c>
      <c r="W297" t="str">
        <f t="shared" si="260"/>
        <v>1-0,1295429156909i</v>
      </c>
      <c r="X297" s="4">
        <f t="shared" si="274"/>
        <v>1.0083557740230873</v>
      </c>
      <c r="Y297" s="4">
        <f t="shared" si="275"/>
        <v>-0.12882548984922607</v>
      </c>
      <c r="Z297" t="str">
        <f t="shared" si="261"/>
        <v>0,999847924241472+0,0219054139905304i</v>
      </c>
      <c r="AA297" s="4">
        <f t="shared" si="276"/>
        <v>1.0000878555267416</v>
      </c>
      <c r="AB297" s="4">
        <f t="shared" si="277"/>
        <v>2.1905241439604699E-2</v>
      </c>
      <c r="AC297" s="47" t="str">
        <f t="shared" si="278"/>
        <v>0,129912518636705-0,150603404215242i</v>
      </c>
      <c r="AD297" s="20">
        <f t="shared" si="279"/>
        <v>-14.027585612883149</v>
      </c>
      <c r="AE297" s="43">
        <f t="shared" si="280"/>
        <v>-49.218503786138349</v>
      </c>
      <c r="AF297" t="str">
        <f t="shared" si="262"/>
        <v>171,020291553806</v>
      </c>
      <c r="AG297" t="str">
        <f t="shared" si="263"/>
        <v>1+452,718400098723i</v>
      </c>
      <c r="AH297">
        <f t="shared" si="281"/>
        <v>452.71950453669149</v>
      </c>
      <c r="AI297">
        <f t="shared" si="282"/>
        <v>1.568587451756009</v>
      </c>
      <c r="AJ297" t="str">
        <f t="shared" si="264"/>
        <v>1+1,16225419685293i</v>
      </c>
      <c r="AK297">
        <f t="shared" si="283"/>
        <v>1.5332432351398944</v>
      </c>
      <c r="AL297">
        <f t="shared" si="284"/>
        <v>0.86029716268022949</v>
      </c>
      <c r="AM297" t="str">
        <f t="shared" si="265"/>
        <v>1-0,0441193319271264i</v>
      </c>
      <c r="AN297">
        <f t="shared" si="285"/>
        <v>1.0009727845699383</v>
      </c>
      <c r="AO297">
        <f t="shared" si="286"/>
        <v>-4.4090738993248724E-2</v>
      </c>
      <c r="AP297" s="41" t="str">
        <f t="shared" si="287"/>
        <v>0,423265212037134-0,396199014812022i</v>
      </c>
      <c r="AQ297">
        <f t="shared" si="288"/>
        <v>-4.7349647266203796</v>
      </c>
      <c r="AR297" s="43">
        <f t="shared" si="289"/>
        <v>-43.108257494069349</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-0,308980275825716+0,638050189935447i</v>
      </c>
      <c r="BG297" s="20">
        <f t="shared" si="300"/>
        <v>-2.9879751507078955</v>
      </c>
      <c r="BH297" s="43">
        <f t="shared" si="301"/>
        <v>115.83891156129143</v>
      </c>
      <c r="BI297" s="41" t="str">
        <f t="shared" si="255"/>
        <v>-1,09351476977346+1,75344982388761i</v>
      </c>
      <c r="BJ297" s="20">
        <f t="shared" si="302"/>
        <v>6.3046457355548675</v>
      </c>
      <c r="BK297" s="43">
        <f t="shared" si="256"/>
        <v>121.94915785336043</v>
      </c>
      <c r="BL297">
        <f t="shared" si="303"/>
        <v>-2.9879751507078955</v>
      </c>
      <c r="BM297" s="43">
        <f t="shared" si="304"/>
        <v>115.83891156129143</v>
      </c>
    </row>
    <row r="298" spans="14:65" x14ac:dyDescent="0.25">
      <c r="N298" s="9">
        <v>80</v>
      </c>
      <c r="O298" s="34">
        <f t="shared" si="305"/>
        <v>6309.5734448019384</v>
      </c>
      <c r="P298" s="33" t="str">
        <f t="shared" si="257"/>
        <v>58,3492597405907</v>
      </c>
      <c r="Q298" s="4" t="str">
        <f t="shared" si="258"/>
        <v>1+464,087925006094i</v>
      </c>
      <c r="R298" s="4">
        <f t="shared" si="270"/>
        <v>464.08900238689336</v>
      </c>
      <c r="S298" s="4">
        <f t="shared" si="271"/>
        <v>1.5686415660298503</v>
      </c>
      <c r="T298" s="4" t="str">
        <f t="shared" si="259"/>
        <v>1+1,1893265748885i</v>
      </c>
      <c r="U298" s="4">
        <f t="shared" si="272"/>
        <v>1.553865406570341</v>
      </c>
      <c r="V298" s="4">
        <f t="shared" si="273"/>
        <v>0.87166064124712828</v>
      </c>
      <c r="W298" t="str">
        <f t="shared" si="260"/>
        <v>1-0,132560357826114i</v>
      </c>
      <c r="X298" s="4">
        <f t="shared" si="274"/>
        <v>1.0087478616914076</v>
      </c>
      <c r="Y298" s="4">
        <f t="shared" si="275"/>
        <v>-0.13179198177659934</v>
      </c>
      <c r="Z298" t="str">
        <f t="shared" si="261"/>
        <v>0,999840757131779+0,0224156566295185i</v>
      </c>
      <c r="AA298" s="4">
        <f t="shared" si="276"/>
        <v>1.000091996410321</v>
      </c>
      <c r="AB298" s="4">
        <f t="shared" si="277"/>
        <v>2.2415471733673205E-2</v>
      </c>
      <c r="AC298" s="47" t="str">
        <f t="shared" si="278"/>
        <v>0,129877759218823-0,148198925159607i</v>
      </c>
      <c r="AD298" s="20">
        <f t="shared" si="279"/>
        <v>-14.108197054271523</v>
      </c>
      <c r="AE298" s="43">
        <f t="shared" si="280"/>
        <v>-48.769501646773584</v>
      </c>
      <c r="AF298" t="str">
        <f t="shared" si="262"/>
        <v>171,020291553806</v>
      </c>
      <c r="AG298" t="str">
        <f t="shared" si="263"/>
        <v>1+463,263566297578i</v>
      </c>
      <c r="AH298">
        <f t="shared" si="281"/>
        <v>463.26464559552835</v>
      </c>
      <c r="AI298">
        <f t="shared" si="282"/>
        <v>1.5686377317324487</v>
      </c>
      <c r="AJ298" t="str">
        <f t="shared" si="264"/>
        <v>1+1,1893265748885i</v>
      </c>
      <c r="AK298">
        <f t="shared" si="283"/>
        <v>1.553865406570341</v>
      </c>
      <c r="AL298">
        <f t="shared" si="284"/>
        <v>0.87166064124712828</v>
      </c>
      <c r="AM298" t="str">
        <f t="shared" si="265"/>
        <v>1-0,0451470031851369i</v>
      </c>
      <c r="AN298">
        <f t="shared" si="285"/>
        <v>1.001018607168018</v>
      </c>
      <c r="AO298">
        <f t="shared" si="286"/>
        <v>-4.5116366988034555E-2</v>
      </c>
      <c r="AP298" s="41" t="str">
        <f t="shared" si="287"/>
        <v>0,423227749498747-0,388072646269662i</v>
      </c>
      <c r="AQ298">
        <f t="shared" si="288"/>
        <v>-4.8185193393556283</v>
      </c>
      <c r="AR298" s="43">
        <f t="shared" si="289"/>
        <v>-42.518823117494321</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-0,309281997789432+0,629902825848365i</v>
      </c>
      <c r="BG298" s="20">
        <f t="shared" si="300"/>
        <v>-3.0765291775000798</v>
      </c>
      <c r="BH298" s="43">
        <f t="shared" si="301"/>
        <v>116.15101706563151</v>
      </c>
      <c r="BI298" s="41" t="str">
        <f t="shared" si="255"/>
        <v>-1,09572635035502+1,72647551566509i</v>
      </c>
      <c r="BJ298" s="20">
        <f t="shared" si="302"/>
        <v>6.2131485374158082</v>
      </c>
      <c r="BK298" s="43">
        <f t="shared" si="256"/>
        <v>122.40169559491072</v>
      </c>
      <c r="BL298">
        <f t="shared" si="303"/>
        <v>-3.0765291775000798</v>
      </c>
      <c r="BM298" s="43">
        <f t="shared" si="304"/>
        <v>116.15101706563151</v>
      </c>
    </row>
    <row r="299" spans="14:65" x14ac:dyDescent="0.25">
      <c r="N299" s="9">
        <v>81</v>
      </c>
      <c r="O299" s="34">
        <f t="shared" si="305"/>
        <v>6456.5422903465615</v>
      </c>
      <c r="P299" s="33" t="str">
        <f t="shared" si="257"/>
        <v>58,3492597405907</v>
      </c>
      <c r="Q299" s="4" t="str">
        <f t="shared" si="258"/>
        <v>1+474,897921460853i</v>
      </c>
      <c r="R299" s="4">
        <f t="shared" si="270"/>
        <v>474.89897431752632</v>
      </c>
      <c r="S299" s="4">
        <f t="shared" si="271"/>
        <v>1.5686906142263619</v>
      </c>
      <c r="T299" s="4" t="str">
        <f t="shared" si="259"/>
        <v>1+1,21702954961668i</v>
      </c>
      <c r="U299" s="4">
        <f t="shared" si="272"/>
        <v>1.5751701256182391</v>
      </c>
      <c r="V299" s="4">
        <f t="shared" si="273"/>
        <v>0.88297929603220282</v>
      </c>
      <c r="W299" t="str">
        <f t="shared" si="260"/>
        <v>1-0,135648085217692i</v>
      </c>
      <c r="X299" s="4">
        <f t="shared" si="274"/>
        <v>1.0091582646063135</v>
      </c>
      <c r="Y299" s="4">
        <f t="shared" si="275"/>
        <v>-0.13482515845445003</v>
      </c>
      <c r="Z299" t="str">
        <f t="shared" si="261"/>
        <v>0,999833252246612+0,022937784346358i</v>
      </c>
      <c r="AA299" s="4">
        <f t="shared" si="276"/>
        <v>1.000096332484405</v>
      </c>
      <c r="AB299" s="4">
        <f t="shared" si="277"/>
        <v>2.2937586222180978E-2</v>
      </c>
      <c r="AC299" s="47" t="str">
        <f t="shared" si="278"/>
        <v>0,12984253575854-0,145872989499151i</v>
      </c>
      <c r="AD299" s="20">
        <f t="shared" si="279"/>
        <v>-14.186419357565773</v>
      </c>
      <c r="AE299" s="43">
        <f t="shared" si="280"/>
        <v>-48.327503931248458</v>
      </c>
      <c r="AF299" t="str">
        <f t="shared" si="262"/>
        <v>171,020291553806</v>
      </c>
      <c r="AG299" t="str">
        <f t="shared" si="263"/>
        <v>1+474,054360971303i</v>
      </c>
      <c r="AH299">
        <f t="shared" si="281"/>
        <v>474.0554157014879</v>
      </c>
      <c r="AI299">
        <f t="shared" si="282"/>
        <v>1.5686868672074405</v>
      </c>
      <c r="AJ299" t="str">
        <f t="shared" si="264"/>
        <v>1+1,21702954961668i</v>
      </c>
      <c r="AK299">
        <f t="shared" si="283"/>
        <v>1.5751701256182391</v>
      </c>
      <c r="AL299">
        <f t="shared" si="284"/>
        <v>0.88297929603220282</v>
      </c>
      <c r="AM299" t="str">
        <f t="shared" si="265"/>
        <v>1-0,0461986119818276i</v>
      </c>
      <c r="AN299">
        <f t="shared" si="285"/>
        <v>1.0010665870705342</v>
      </c>
      <c r="AO299">
        <f t="shared" si="286"/>
        <v>-4.6165786593904516E-2</v>
      </c>
      <c r="AP299" s="41" t="str">
        <f t="shared" si="287"/>
        <v>0,423191973036977-0,380152031700015i</v>
      </c>
      <c r="AQ299">
        <f t="shared" si="288"/>
        <v>-4.8998207487758645</v>
      </c>
      <c r="AR299" s="43">
        <f t="shared" si="289"/>
        <v>-41.933254538239964</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-0,309455958081581+0,622067544689734i</v>
      </c>
      <c r="BG299" s="20">
        <f t="shared" si="300"/>
        <v>-3.1629479265331089</v>
      </c>
      <c r="BH299" s="43">
        <f t="shared" si="301"/>
        <v>116.44867309422831</v>
      </c>
      <c r="BI299" s="41" t="str">
        <f t="shared" si="255"/>
        <v>-1,09762092170494+1,70037543021005i</v>
      </c>
      <c r="BJ299" s="20">
        <f t="shared" si="302"/>
        <v>6.1236506822568035</v>
      </c>
      <c r="BK299" s="43">
        <f t="shared" si="256"/>
        <v>122.84292248723685</v>
      </c>
      <c r="BL299">
        <f t="shared" si="303"/>
        <v>-3.1629479265331089</v>
      </c>
      <c r="BM299" s="43">
        <f t="shared" si="304"/>
        <v>116.44867309422831</v>
      </c>
    </row>
    <row r="300" spans="14:65" x14ac:dyDescent="0.25">
      <c r="N300" s="9">
        <v>82</v>
      </c>
      <c r="O300" s="34">
        <f t="shared" si="305"/>
        <v>6606.9344800759654</v>
      </c>
      <c r="P300" s="33" t="str">
        <f t="shared" si="257"/>
        <v>58,3492597405907</v>
      </c>
      <c r="Q300" s="4" t="str">
        <f t="shared" si="258"/>
        <v>1+485,959715079586i</v>
      </c>
      <c r="R300" s="4">
        <f t="shared" si="270"/>
        <v>485.96074397036682</v>
      </c>
      <c r="S300" s="4">
        <f t="shared" si="271"/>
        <v>1.5687385459594039</v>
      </c>
      <c r="T300" s="4" t="str">
        <f t="shared" si="259"/>
        <v>1+1,24537780952135i</v>
      </c>
      <c r="U300" s="4">
        <f t="shared" si="272"/>
        <v>1.5971743450381977</v>
      </c>
      <c r="V300" s="4">
        <f t="shared" si="273"/>
        <v>0.89424752866462676</v>
      </c>
      <c r="W300" t="str">
        <f t="shared" si="260"/>
        <v>1-0,138807735019566i</v>
      </c>
      <c r="X300" s="4">
        <f t="shared" si="274"/>
        <v>1.0095878304046964</v>
      </c>
      <c r="Y300" s="4">
        <f t="shared" si="275"/>
        <v>-0.13792640474951864</v>
      </c>
      <c r="Z300" t="str">
        <f t="shared" si="261"/>
        <v>0,999825393667104+0,0234720739800752i</v>
      </c>
      <c r="AA300" s="4">
        <f t="shared" si="276"/>
        <v>1.0001008729515766</v>
      </c>
      <c r="AB300" s="4">
        <f t="shared" si="277"/>
        <v>2.3471861680910804E-2</v>
      </c>
      <c r="AC300" s="47" t="str">
        <f t="shared" si="278"/>
        <v>0,129806773596159-0,143624361928565i</v>
      </c>
      <c r="AD300" s="20">
        <f t="shared" si="279"/>
        <v>-14.26226422804335</v>
      </c>
      <c r="AE300" s="43">
        <f t="shared" si="280"/>
        <v>-47.892928097667848</v>
      </c>
      <c r="AF300" t="str">
        <f t="shared" si="262"/>
        <v>171,020291553806</v>
      </c>
      <c r="AG300" t="str">
        <f t="shared" si="263"/>
        <v>1+485,096505542064i</v>
      </c>
      <c r="AH300">
        <f t="shared" si="281"/>
        <v>485.09753626371031</v>
      </c>
      <c r="AI300">
        <f t="shared" si="282"/>
        <v>1.5687348842323141</v>
      </c>
      <c r="AJ300" t="str">
        <f t="shared" si="264"/>
        <v>1+1,24537780952135i</v>
      </c>
      <c r="AK300">
        <f t="shared" si="283"/>
        <v>1.5971743450381977</v>
      </c>
      <c r="AL300">
        <f t="shared" si="284"/>
        <v>0.89424752866462676</v>
      </c>
      <c r="AM300" t="str">
        <f t="shared" si="265"/>
        <v>1-0,0472747158941018i</v>
      </c>
      <c r="AN300">
        <f t="shared" si="285"/>
        <v>1.0011168257315766</v>
      </c>
      <c r="AO300">
        <f t="shared" si="286"/>
        <v>-4.7239544976111991E-2</v>
      </c>
      <c r="AP300" s="41" t="str">
        <f t="shared" si="287"/>
        <v>0,423157806767222-0,372432971974371i</v>
      </c>
      <c r="AQ300">
        <f t="shared" si="288"/>
        <v>-4.9788868040339658</v>
      </c>
      <c r="AR300" s="43">
        <f t="shared" si="289"/>
        <v>-41.351905362217771</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-0,309503110876488+0,614538699131026i</v>
      </c>
      <c r="BG300" s="20">
        <f t="shared" si="300"/>
        <v>-3.2472588977842598</v>
      </c>
      <c r="BH300" s="43">
        <f t="shared" si="301"/>
        <v>116.73141846836728</v>
      </c>
      <c r="BI300" s="41" t="str">
        <f t="shared" si="255"/>
        <v>-1,09920361091739+1,6751328782411i</v>
      </c>
      <c r="BJ300" s="20">
        <f t="shared" si="302"/>
        <v>6.0361185262251009</v>
      </c>
      <c r="BK300" s="43">
        <f t="shared" si="256"/>
        <v>123.27244120381738</v>
      </c>
      <c r="BL300">
        <f t="shared" si="303"/>
        <v>-3.2472588977842598</v>
      </c>
      <c r="BM300" s="43">
        <f t="shared" si="304"/>
        <v>116.73141846836728</v>
      </c>
    </row>
    <row r="301" spans="14:65" x14ac:dyDescent="0.25">
      <c r="N301" s="9">
        <v>83</v>
      </c>
      <c r="O301" s="34">
        <f t="shared" si="305"/>
        <v>6760.8297539198229</v>
      </c>
      <c r="P301" s="33" t="str">
        <f t="shared" si="257"/>
        <v>58,3492597405907</v>
      </c>
      <c r="Q301" s="4" t="str">
        <f t="shared" si="258"/>
        <v>1+497,279170971693i</v>
      </c>
      <c r="R301" s="4">
        <f t="shared" si="270"/>
        <v>497.28017644210826</v>
      </c>
      <c r="S301" s="4">
        <f t="shared" si="271"/>
        <v>1.568785386642134</v>
      </c>
      <c r="T301" s="4" t="str">
        <f t="shared" si="259"/>
        <v>1+1,27438638522515i</v>
      </c>
      <c r="U301" s="4">
        <f t="shared" si="272"/>
        <v>1.6198952616904663</v>
      </c>
      <c r="V301" s="4">
        <f t="shared" si="273"/>
        <v>0.9054598683064442</v>
      </c>
      <c r="W301" t="str">
        <f t="shared" si="260"/>
        <v>1-0,142040982519886i</v>
      </c>
      <c r="X301" s="4">
        <f t="shared" si="274"/>
        <v>1.0100374452044907</v>
      </c>
      <c r="Y301" s="4">
        <f t="shared" si="275"/>
        <v>-0.14109712624248139</v>
      </c>
      <c r="Z301" t="str">
        <f t="shared" si="261"/>
        <v>0,999817164724154+0,0240188088181064i</v>
      </c>
      <c r="AA301" s="4">
        <f t="shared" si="276"/>
        <v>1.0001056274484645</v>
      </c>
      <c r="AB301" s="4">
        <f t="shared" si="277"/>
        <v>2.4018581329524738E-2</v>
      </c>
      <c r="AC301" s="47" t="str">
        <f t="shared" si="278"/>
        <v>0,129770396934404-0,141451847961984i</v>
      </c>
      <c r="AD301" s="20">
        <f t="shared" si="279"/>
        <v>-14.335745148595018</v>
      </c>
      <c r="AE301" s="43">
        <f t="shared" si="280"/>
        <v>-47.466185819154923</v>
      </c>
      <c r="AF301" t="str">
        <f t="shared" si="262"/>
        <v>171,020291553806</v>
      </c>
      <c r="AG301" t="str">
        <f t="shared" si="263"/>
        <v>1+496,395854701076i</v>
      </c>
      <c r="AH301">
        <f t="shared" si="281"/>
        <v>496.39686196068141</v>
      </c>
      <c r="AI301">
        <f t="shared" si="282"/>
        <v>1.5687818082654457</v>
      </c>
      <c r="AJ301" t="str">
        <f t="shared" si="264"/>
        <v>1+1,27438638522515i</v>
      </c>
      <c r="AK301">
        <f t="shared" si="283"/>
        <v>1.6198952616904663</v>
      </c>
      <c r="AL301">
        <f t="shared" si="284"/>
        <v>0.9054598683064442</v>
      </c>
      <c r="AM301" t="str">
        <f t="shared" si="265"/>
        <v>1-0,0483758854864979i</v>
      </c>
      <c r="AN301">
        <f t="shared" si="285"/>
        <v>1.0011694293657807</v>
      </c>
      <c r="AO301">
        <f t="shared" si="286"/>
        <v>-4.8338201545953079E-2</v>
      </c>
      <c r="AP301" s="41" t="str">
        <f t="shared" si="287"/>
        <v>0,423125178220138-0,36491137479863i</v>
      </c>
      <c r="AQ301">
        <f t="shared" si="288"/>
        <v>-5.055737396848567</v>
      </c>
      <c r="AR301" s="43">
        <f t="shared" si="289"/>
        <v>-40.775122555916717</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-0,309424193588134+0,607310713665623i</v>
      </c>
      <c r="BG301" s="20">
        <f t="shared" si="300"/>
        <v>-3.3294918023404874</v>
      </c>
      <c r="BH301" s="43">
        <f t="shared" si="301"/>
        <v>116.99879630922881</v>
      </c>
      <c r="BI301" s="41" t="str">
        <f t="shared" si="255"/>
        <v>-1,1004789824659+1,65073145478722i</v>
      </c>
      <c r="BJ301" s="20">
        <f t="shared" si="302"/>
        <v>5.9505159494059541</v>
      </c>
      <c r="BK301" s="43">
        <f t="shared" si="256"/>
        <v>123.68985957246704</v>
      </c>
      <c r="BL301">
        <f t="shared" si="303"/>
        <v>-3.3294918023404874</v>
      </c>
      <c r="BM301" s="43">
        <f t="shared" si="304"/>
        <v>116.99879630922881</v>
      </c>
    </row>
    <row r="302" spans="14:65" x14ac:dyDescent="0.25">
      <c r="N302" s="9">
        <v>84</v>
      </c>
      <c r="O302" s="34">
        <f t="shared" si="305"/>
        <v>6918.3097091893687</v>
      </c>
      <c r="P302" s="33" t="str">
        <f t="shared" si="257"/>
        <v>58,3492597405907</v>
      </c>
      <c r="Q302" s="4" t="str">
        <f t="shared" si="258"/>
        <v>1+508,862290862516i</v>
      </c>
      <c r="R302" s="4">
        <f t="shared" si="270"/>
        <v>508.86327344567508</v>
      </c>
      <c r="S302" s="4">
        <f t="shared" si="271"/>
        <v>1.5688311611092793</v>
      </c>
      <c r="T302" s="4" t="str">
        <f t="shared" si="259"/>
        <v>1+1,3040706574589i</v>
      </c>
      <c r="U302" s="4">
        <f t="shared" si="272"/>
        <v>1.6433503216433456</v>
      </c>
      <c r="V302" s="4">
        <f t="shared" si="273"/>
        <v>0.91661098388568674</v>
      </c>
      <c r="W302" t="str">
        <f t="shared" si="260"/>
        <v>1-0,145349542029272i</v>
      </c>
      <c r="X302" s="4">
        <f t="shared" si="274"/>
        <v>1.0105080352813227</v>
      </c>
      <c r="Y302" s="4">
        <f t="shared" si="275"/>
        <v>-0.1443387489440168</v>
      </c>
      <c r="Z302" t="str">
        <f t="shared" si="261"/>
        <v>0,999808547963071+0,0245782787464995i</v>
      </c>
      <c r="AA302" s="4">
        <f t="shared" si="276"/>
        <v>1.0001106060662315</v>
      </c>
      <c r="AB302" s="4">
        <f t="shared" si="277"/>
        <v>2.4578034981440712E-2</v>
      </c>
      <c r="AC302" s="47" t="str">
        <f t="shared" si="278"/>
        <v>0,129733328678144-0,139354293289013i</v>
      </c>
      <c r="AD302" s="20">
        <f t="shared" si="279"/>
        <v>-14.406877284994215</v>
      </c>
      <c r="AE302" s="43">
        <f t="shared" si="280"/>
        <v>-47.047682276038351</v>
      </c>
      <c r="AF302" t="str">
        <f t="shared" si="262"/>
        <v>171,020291553806</v>
      </c>
      <c r="AG302" t="str">
        <f t="shared" si="263"/>
        <v>1+507,958399512827i</v>
      </c>
      <c r="AH302">
        <f t="shared" si="281"/>
        <v>507.95938384444946</v>
      </c>
      <c r="AI302">
        <f t="shared" si="282"/>
        <v>1.5688276641857513</v>
      </c>
      <c r="AJ302" t="str">
        <f t="shared" si="264"/>
        <v>1+1,3040706574589i</v>
      </c>
      <c r="AK302">
        <f t="shared" si="283"/>
        <v>1.6433503216433456</v>
      </c>
      <c r="AL302">
        <f t="shared" si="284"/>
        <v>0.91661098388568674</v>
      </c>
      <c r="AM302" t="str">
        <f t="shared" si="265"/>
        <v>1-0,0495027046137096i</v>
      </c>
      <c r="AN302">
        <f t="shared" si="285"/>
        <v>1.0012245091706815</v>
      </c>
      <c r="AO302">
        <f t="shared" si="286"/>
        <v>-4.9462328210618411E-2</v>
      </c>
      <c r="AP302" s="41" t="str">
        <f t="shared" si="287"/>
        <v>0,42309401818793-0,357583252545681i</v>
      </c>
      <c r="AQ302">
        <f t="shared" si="288"/>
        <v>-5.1303943769921601</v>
      </c>
      <c r="AR302" s="43">
        <f t="shared" si="289"/>
        <v>-40.203245760586348</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-0,309219732881121+0,6003780764573i</v>
      </c>
      <c r="BG302" s="20">
        <f t="shared" si="300"/>
        <v>-3.4096784891308083</v>
      </c>
      <c r="BH302" s="43">
        <f t="shared" si="301"/>
        <v>117.25035485652307</v>
      </c>
      <c r="BI302" s="41" t="str">
        <f t="shared" si="255"/>
        <v>-1,10145105630835+1,62715502054695i</v>
      </c>
      <c r="BJ302" s="20">
        <f t="shared" si="302"/>
        <v>5.8668044188712365</v>
      </c>
      <c r="BK302" s="43">
        <f t="shared" si="256"/>
        <v>124.09479137197498</v>
      </c>
      <c r="BL302">
        <f t="shared" si="303"/>
        <v>-3.4096784891308083</v>
      </c>
      <c r="BM302" s="43">
        <f t="shared" si="304"/>
        <v>117.25035485652307</v>
      </c>
    </row>
    <row r="303" spans="14:65" x14ac:dyDescent="0.25">
      <c r="N303" s="9">
        <v>85</v>
      </c>
      <c r="O303" s="34">
        <f t="shared" si="305"/>
        <v>7079.4578438413828</v>
      </c>
      <c r="P303" s="33" t="str">
        <f t="shared" si="257"/>
        <v>58,3492597405907</v>
      </c>
      <c r="Q303" s="4" t="str">
        <f t="shared" si="258"/>
        <v>1+520,715216275543i</v>
      </c>
      <c r="R303" s="4">
        <f t="shared" si="270"/>
        <v>520.71617649242035</v>
      </c>
      <c r="S303" s="4">
        <f t="shared" si="271"/>
        <v>1.5688758936303009</v>
      </c>
      <c r="T303" s="4" t="str">
        <f t="shared" si="259"/>
        <v>1+1,33444636521664i</v>
      </c>
      <c r="U303" s="4">
        <f t="shared" si="272"/>
        <v>1.6675572258965814</v>
      </c>
      <c r="V303" s="4">
        <f t="shared" si="273"/>
        <v>0.92769569550095321</v>
      </c>
      <c r="W303" t="str">
        <f t="shared" si="260"/>
        <v>1-0,148735167789771i</v>
      </c>
      <c r="X303" s="4">
        <f t="shared" si="274"/>
        <v>1.0110005688116359</v>
      </c>
      <c r="Y303" s="4">
        <f t="shared" si="275"/>
        <v>-0.14765271895634074</v>
      </c>
      <c r="Z303" t="str">
        <f t="shared" si="261"/>
        <v>0,999799525106549+0,0251507804036159i</v>
      </c>
      <c r="AA303" s="4">
        <f t="shared" si="276"/>
        <v>1.0001158193720325</v>
      </c>
      <c r="AB303" s="4">
        <f t="shared" si="277"/>
        <v>2.5150519197186142E-2</v>
      </c>
      <c r="AC303" s="47" t="str">
        <f t="shared" si="278"/>
        <v>0,129695490271407-0,137330583151174i</v>
      </c>
      <c r="AD303" s="20">
        <f t="shared" si="279"/>
        <v>-14.475677384233146</v>
      </c>
      <c r="AE303" s="43">
        <f t="shared" si="280"/>
        <v>-46.637815492564727</v>
      </c>
      <c r="AF303" t="str">
        <f t="shared" si="262"/>
        <v>171,020291553806</v>
      </c>
      <c r="AG303" t="str">
        <f t="shared" si="263"/>
        <v>1+519,790270591623i</v>
      </c>
      <c r="AH303">
        <f t="shared" si="281"/>
        <v>519.79123251716419</v>
      </c>
      <c r="AI303">
        <f t="shared" si="282"/>
        <v>1.5688724763058755</v>
      </c>
      <c r="AJ303" t="str">
        <f t="shared" si="264"/>
        <v>1+1,33444636521664i</v>
      </c>
      <c r="AK303">
        <f t="shared" si="283"/>
        <v>1.6675572258965814</v>
      </c>
      <c r="AL303">
        <f t="shared" si="284"/>
        <v>0.92769569550095321</v>
      </c>
      <c r="AM303" t="str">
        <f t="shared" si="265"/>
        <v>1-0,0506557707301531i</v>
      </c>
      <c r="AN303">
        <f t="shared" si="285"/>
        <v>1.0012821815593573</v>
      </c>
      <c r="AO303">
        <f t="shared" si="286"/>
        <v>-5.0612509626370039E-2</v>
      </c>
      <c r="AP303" s="41" t="str">
        <f t="shared" si="287"/>
        <v>0,423064260577563-0,350444720143121i</v>
      </c>
      <c r="AQ303">
        <f t="shared" si="288"/>
        <v>-5.2028814611229919</v>
      </c>
      <c r="AR303" s="43">
        <f t="shared" si="289"/>
        <v>-39.636606654063016</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-0,308890050584312+0,593735331020823i</v>
      </c>
      <c r="BG303" s="20">
        <f t="shared" si="300"/>
        <v>-3.4878528646429761</v>
      </c>
      <c r="BH303" s="43">
        <f t="shared" si="301"/>
        <v>117.48564825052836</v>
      </c>
      <c r="BI303" s="41" t="str">
        <f t="shared" si="255"/>
        <v>-1,10212332549966+1,60438768301266i</v>
      </c>
      <c r="BJ303" s="20">
        <f t="shared" si="302"/>
        <v>5.7849430584671833</v>
      </c>
      <c r="BK303" s="43">
        <f t="shared" si="256"/>
        <v>124.4868570890301</v>
      </c>
      <c r="BL303">
        <f t="shared" si="303"/>
        <v>-3.4878528646429761</v>
      </c>
      <c r="BM303" s="43">
        <f t="shared" si="304"/>
        <v>117.48564825052836</v>
      </c>
    </row>
    <row r="304" spans="14:65" x14ac:dyDescent="0.25">
      <c r="N304" s="9">
        <v>86</v>
      </c>
      <c r="O304" s="34">
        <f t="shared" si="305"/>
        <v>7244.3596007499036</v>
      </c>
      <c r="P304" s="33" t="str">
        <f t="shared" si="257"/>
        <v>58,3492597405907</v>
      </c>
      <c r="Q304" s="4" t="str">
        <f t="shared" si="258"/>
        <v>1+532,844231788721i</v>
      </c>
      <c r="R304" s="4">
        <f t="shared" si="270"/>
        <v>532.84517014843277</v>
      </c>
      <c r="S304" s="4">
        <f t="shared" si="271"/>
        <v>1.5689196079222567</v>
      </c>
      <c r="T304" s="4" t="str">
        <f t="shared" si="259"/>
        <v>1+1,36552961410072i</v>
      </c>
      <c r="U304" s="4">
        <f t="shared" si="272"/>
        <v>1.6925339367309777</v>
      </c>
      <c r="V304" s="4">
        <f t="shared" si="273"/>
        <v>0.93870898494692456</v>
      </c>
      <c r="W304" t="str">
        <f t="shared" si="260"/>
        <v>1-0,152199654904975i</v>
      </c>
      <c r="X304" s="4">
        <f t="shared" si="274"/>
        <v>1.0115160576843025</v>
      </c>
      <c r="Y304" s="4">
        <f t="shared" si="275"/>
        <v>-0.15104050207626674</v>
      </c>
      <c r="Z304" t="str">
        <f t="shared" si="261"/>
        <v>0,9997900770159+0,0257366173374123i</v>
      </c>
      <c r="AA304" s="4">
        <f t="shared" si="276"/>
        <v>1.0001212784314868</v>
      </c>
      <c r="AB304" s="4">
        <f t="shared" si="277"/>
        <v>2.5736337441306326E-2</v>
      </c>
      <c r="AC304" s="47" t="str">
        <f t="shared" si="278"/>
        <v>0,129656801531364-0,135379641738419i</v>
      </c>
      <c r="AD304" s="20">
        <f t="shared" si="279"/>
        <v>-14.54216366664199</v>
      </c>
      <c r="AE304" s="43">
        <f t="shared" si="280"/>
        <v>-46.23697572081538</v>
      </c>
      <c r="AF304" t="str">
        <f t="shared" si="262"/>
        <v>171,020291553806</v>
      </c>
      <c r="AG304" t="str">
        <f t="shared" si="263"/>
        <v>1+531,897741352125i</v>
      </c>
      <c r="AH304">
        <f t="shared" si="281"/>
        <v>531.89868138160682</v>
      </c>
      <c r="AI304">
        <f t="shared" si="282"/>
        <v>1.5689162683850768</v>
      </c>
      <c r="AJ304" t="str">
        <f t="shared" si="264"/>
        <v>1+1,36552961410072i</v>
      </c>
      <c r="AK304">
        <f t="shared" si="283"/>
        <v>1.6925339367309777</v>
      </c>
      <c r="AL304">
        <f t="shared" si="284"/>
        <v>0.93870898494692456</v>
      </c>
      <c r="AM304" t="str">
        <f t="shared" si="265"/>
        <v>1-0,0518356952067463i</v>
      </c>
      <c r="AN304">
        <f t="shared" si="285"/>
        <v>1.001342568403824</v>
      </c>
      <c r="AO304">
        <f t="shared" si="286"/>
        <v>-5.1789343454947623E-2</v>
      </c>
      <c r="AP304" s="41" t="str">
        <f t="shared" si="287"/>
        <v>0,423035842270597-0,343491993015233i</v>
      </c>
      <c r="AQ304">
        <f t="shared" si="288"/>
        <v>-5.2732241356738143</v>
      </c>
      <c r="AR304" s="43">
        <f t="shared" si="289"/>
        <v>-39.075528363132911</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-0,308435269543113+0,587377067730619i</v>
      </c>
      <c r="BG304" s="20">
        <f t="shared" si="300"/>
        <v>-3.5640508063008851</v>
      </c>
      <c r="BH304" s="43">
        <f t="shared" si="301"/>
        <v>117.70423727519182</v>
      </c>
      <c r="BI304" s="41" t="str">
        <f t="shared" si="255"/>
        <v>-1,10249877339354+1,58241377734986i</v>
      </c>
      <c r="BJ304" s="20">
        <f t="shared" si="302"/>
        <v>5.7048887246672964</v>
      </c>
      <c r="BK304" s="43">
        <f t="shared" si="256"/>
        <v>124.86568463287435</v>
      </c>
      <c r="BL304">
        <f t="shared" si="303"/>
        <v>-3.5640508063008851</v>
      </c>
      <c r="BM304" s="43">
        <f t="shared" si="304"/>
        <v>117.70423727519182</v>
      </c>
    </row>
    <row r="305" spans="14:65" x14ac:dyDescent="0.25">
      <c r="N305" s="9">
        <v>87</v>
      </c>
      <c r="O305" s="34">
        <f t="shared" si="305"/>
        <v>7413.1024130091773</v>
      </c>
      <c r="P305" s="33" t="str">
        <f t="shared" si="257"/>
        <v>58,3492597405907</v>
      </c>
      <c r="Q305" s="4" t="str">
        <f t="shared" si="258"/>
        <v>1+545,25576836662i</v>
      </c>
      <c r="R305" s="4">
        <f t="shared" si="270"/>
        <v>545.25668536669332</v>
      </c>
      <c r="S305" s="4">
        <f t="shared" si="271"/>
        <v>1.5689623271623747</v>
      </c>
      <c r="T305" s="4" t="str">
        <f t="shared" si="259"/>
        <v>1+1,39733688486111i</v>
      </c>
      <c r="U305" s="4">
        <f t="shared" si="272"/>
        <v>1.7182986846859167</v>
      </c>
      <c r="V305" s="4">
        <f t="shared" si="273"/>
        <v>0.94964600531930254</v>
      </c>
      <c r="W305" t="str">
        <f t="shared" si="260"/>
        <v>1-0,15574484029181i</v>
      </c>
      <c r="X305" s="4">
        <f t="shared" si="274"/>
        <v>1.0120555593827452</v>
      </c>
      <c r="Y305" s="4">
        <f t="shared" si="275"/>
        <v>-0.15450358333569794</v>
      </c>
      <c r="Z305" t="str">
        <f t="shared" si="261"/>
        <v>0,999780183650457+0,0263361001663854i</v>
      </c>
      <c r="AA305" s="4">
        <f t="shared" si="276"/>
        <v>1.000126994832214</v>
      </c>
      <c r="AB305" s="4">
        <f t="shared" si="277"/>
        <v>2.6335800242908953E-2</v>
      </c>
      <c r="AC305" s="47" t="str">
        <f t="shared" si="278"/>
        <v>0,129617180478896-0,133500431605313i</v>
      </c>
      <c r="AD305" s="20">
        <f t="shared" si="279"/>
        <v>-14.606355712541257</v>
      </c>
      <c r="AE305" s="43">
        <f t="shared" si="280"/>
        <v>-45.845544873975406</v>
      </c>
      <c r="AF305" t="str">
        <f t="shared" si="262"/>
        <v>171,020291553806</v>
      </c>
      <c r="AG305" t="str">
        <f t="shared" si="263"/>
        <v>1+544,287231335591i</v>
      </c>
      <c r="AH305">
        <f t="shared" si="281"/>
        <v>544.28814996742585</v>
      </c>
      <c r="AI305">
        <f t="shared" si="282"/>
        <v>1.5689590636418234</v>
      </c>
      <c r="AJ305" t="str">
        <f t="shared" si="264"/>
        <v>1+1,39733688486111i</v>
      </c>
      <c r="AK305">
        <f t="shared" si="283"/>
        <v>1.7182986846859167</v>
      </c>
      <c r="AL305">
        <f t="shared" si="284"/>
        <v>0.94964600531930254</v>
      </c>
      <c r="AM305" t="str">
        <f t="shared" si="265"/>
        <v>1-0,0530431036550645i</v>
      </c>
      <c r="AN305">
        <f t="shared" si="285"/>
        <v>1.0014057972896711</v>
      </c>
      <c r="AO305">
        <f t="shared" si="286"/>
        <v>-5.2993440623089763E-2</v>
      </c>
      <c r="AP305" s="41" t="str">
        <f t="shared" si="287"/>
        <v>0,423008702989298-0,336721385078113i</v>
      </c>
      <c r="AQ305">
        <f t="shared" si="288"/>
        <v>-5.3414495545405662</v>
      </c>
      <c r="AR305" s="43">
        <f t="shared" si="289"/>
        <v>-38.520324928799958</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-0,307855319447169+0,58129791515476i</v>
      </c>
      <c r="BG305" s="20">
        <f t="shared" si="300"/>
        <v>-3.6383100702045326</v>
      </c>
      <c r="BH305" s="43">
        <f t="shared" si="301"/>
        <v>117.90569006048945</v>
      </c>
      <c r="BI305" s="41" t="str">
        <f t="shared" si="255"/>
        <v>-1,10257989051633+1,56121784702447i</v>
      </c>
      <c r="BJ305" s="20">
        <f t="shared" si="302"/>
        <v>5.6265960877961421</v>
      </c>
      <c r="BK305" s="43">
        <f t="shared" si="256"/>
        <v>125.23091000566478</v>
      </c>
      <c r="BL305">
        <f t="shared" si="303"/>
        <v>-3.6383100702045326</v>
      </c>
      <c r="BM305" s="43">
        <f t="shared" si="304"/>
        <v>117.90569006048945</v>
      </c>
    </row>
    <row r="306" spans="14:65" x14ac:dyDescent="0.25">
      <c r="N306" s="9">
        <v>88</v>
      </c>
      <c r="O306" s="34">
        <f t="shared" si="305"/>
        <v>7585.7757502918394</v>
      </c>
      <c r="P306" s="33" t="str">
        <f t="shared" si="257"/>
        <v>58,3492597405907</v>
      </c>
      <c r="Q306" s="4" t="str">
        <f t="shared" si="258"/>
        <v>1+557,95640677022i</v>
      </c>
      <c r="R306" s="4">
        <f t="shared" si="270"/>
        <v>557.95730289685707</v>
      </c>
      <c r="S306" s="4">
        <f t="shared" si="271"/>
        <v>1.569004074000337</v>
      </c>
      <c r="T306" s="4" t="str">
        <f t="shared" si="259"/>
        <v>1+1,42988504213379i</v>
      </c>
      <c r="U306" s="4">
        <f t="shared" si="272"/>
        <v>1.7448699761638258</v>
      </c>
      <c r="V306" s="4">
        <f t="shared" si="273"/>
        <v>0.96050208966717532</v>
      </c>
      <c r="W306" t="str">
        <f t="shared" si="260"/>
        <v>1-0,159372603654495i</v>
      </c>
      <c r="X306" s="4">
        <f t="shared" si="274"/>
        <v>1.012620178939573</v>
      </c>
      <c r="Y306" s="4">
        <f t="shared" si="275"/>
        <v>-0.15804346647523618</v>
      </c>
      <c r="Z306" t="str">
        <f t="shared" si="261"/>
        <v>0,999769824025065+0,0269495467442661i</v>
      </c>
      <c r="AA306" s="4">
        <f t="shared" si="276"/>
        <v>1.0001329807084809</v>
      </c>
      <c r="AB306" s="4">
        <f t="shared" si="277"/>
        <v>2.6949225359929357E-2</v>
      </c>
      <c r="AC306" s="47" t="str">
        <f t="shared" si="278"/>
        <v>0,129576543165434-0,131691953106519i</v>
      </c>
      <c r="AD306" s="20">
        <f t="shared" si="279"/>
        <v>-14.668274344194819</v>
      </c>
      <c r="AE306" s="43">
        <f t="shared" si="280"/>
        <v>-45.46389601054517</v>
      </c>
      <c r="AF306" t="str">
        <f t="shared" si="262"/>
        <v>171,020291553806</v>
      </c>
      <c r="AG306" t="str">
        <f t="shared" si="263"/>
        <v>1+556,965309613604i</v>
      </c>
      <c r="AH306">
        <f t="shared" si="281"/>
        <v>556.9662073348594</v>
      </c>
      <c r="AI306">
        <f t="shared" si="282"/>
        <v>1.5690008847660992</v>
      </c>
      <c r="AJ306" t="str">
        <f t="shared" si="264"/>
        <v>1+1,42988504213379i</v>
      </c>
      <c r="AK306">
        <f t="shared" si="283"/>
        <v>1.7448699761638258</v>
      </c>
      <c r="AL306">
        <f t="shared" si="284"/>
        <v>0.96050208966717532</v>
      </c>
      <c r="AM306" t="str">
        <f t="shared" si="265"/>
        <v>1-0,0542786362590492i</v>
      </c>
      <c r="AN306">
        <f t="shared" si="285"/>
        <v>1.0014720017824474</v>
      </c>
      <c r="AO306">
        <f t="shared" si="286"/>
        <v>-5.4225425585049031E-2</v>
      </c>
      <c r="AP306" s="41" t="str">
        <f t="shared" si="287"/>
        <v>0,422982785168805-0,330129306786896i</v>
      </c>
      <c r="AQ306">
        <f t="shared" si="288"/>
        <v>-5.407586432331362</v>
      </c>
      <c r="AR306" s="43">
        <f t="shared" si="289"/>
        <v>-37.971300826288179</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-0,307149942671321+0,575492531213002i</v>
      </c>
      <c r="BG306" s="20">
        <f t="shared" si="300"/>
        <v>-3.7106701939485798</v>
      </c>
      <c r="BH306" s="43">
        <f t="shared" si="301"/>
        <v>118.08958274280177</v>
      </c>
      <c r="BI306" s="41" t="str">
        <f t="shared" ref="BI306:BI369" si="306">IMPRODUCT(AP306,BC306)</f>
        <v>-1,10236869119675+1,54078462417356i</v>
      </c>
      <c r="BJ306" s="20">
        <f t="shared" si="302"/>
        <v>5.5500177179148888</v>
      </c>
      <c r="BK306" s="43">
        <f t="shared" ref="BK306:BK369" si="307">(180/PI())*IMARGUMENT(BI306)</f>
        <v>125.58217792705862</v>
      </c>
      <c r="BL306">
        <f t="shared" si="303"/>
        <v>-3.7106701939485798</v>
      </c>
      <c r="BM306" s="43">
        <f t="shared" si="304"/>
        <v>118.08958274280177</v>
      </c>
    </row>
    <row r="307" spans="14:65" x14ac:dyDescent="0.25">
      <c r="N307" s="9">
        <v>89</v>
      </c>
      <c r="O307" s="34">
        <f t="shared" si="305"/>
        <v>7762.4711662869322</v>
      </c>
      <c r="P307" s="33" t="str">
        <f t="shared" si="257"/>
        <v>58,3492597405907</v>
      </c>
      <c r="Q307" s="4" t="str">
        <f t="shared" si="258"/>
        <v>1+570,952881046117i</v>
      </c>
      <c r="R307" s="4">
        <f t="shared" si="270"/>
        <v>570.95375677445315</v>
      </c>
      <c r="S307" s="4">
        <f t="shared" si="271"/>
        <v>1.5690448705702873</v>
      </c>
      <c r="T307" s="4" t="str">
        <f t="shared" si="259"/>
        <v>1+1,46319134338258i</v>
      </c>
      <c r="U307" s="4">
        <f t="shared" si="272"/>
        <v>1.7722666016572448</v>
      </c>
      <c r="V307" s="4">
        <f t="shared" si="273"/>
        <v>0.97127275866988649</v>
      </c>
      <c r="W307" t="str">
        <f t="shared" si="260"/>
        <v>1-0,163084868481183i</v>
      </c>
      <c r="X307" s="4">
        <f t="shared" si="274"/>
        <v>1.0132110709657316</v>
      </c>
      <c r="Y307" s="4">
        <f t="shared" si="275"/>
        <v>-0.16166167334639545</v>
      </c>
      <c r="Z307" t="str">
        <f t="shared" si="261"/>
        <v>0,99975897616557+0,0275772823285502i</v>
      </c>
      <c r="AA307" s="4">
        <f t="shared" si="276"/>
        <v>1.0001392487670191</v>
      </c>
      <c r="AB307" s="4">
        <f t="shared" si="277"/>
        <v>2.7576937947201306E-2</v>
      </c>
      <c r="AC307" s="47" t="str">
        <f t="shared" si="278"/>
        <v>0,12953480349568-0,129953243851213i</v>
      </c>
      <c r="AD307" s="20">
        <f t="shared" si="279"/>
        <v>-14.727941503845269</v>
      </c>
      <c r="AE307" s="43">
        <f t="shared" si="280"/>
        <v>-45.09239287055459</v>
      </c>
      <c r="AF307" t="str">
        <f t="shared" si="262"/>
        <v>171,020291553806</v>
      </c>
      <c r="AG307" t="str">
        <f t="shared" si="263"/>
        <v>1+569,938698271082i</v>
      </c>
      <c r="AH307">
        <f t="shared" si="281"/>
        <v>569.93957555773875</v>
      </c>
      <c r="AI307">
        <f t="shared" si="282"/>
        <v>1.5690417539314325</v>
      </c>
      <c r="AJ307" t="str">
        <f t="shared" si="264"/>
        <v>1+1,46319134338258i</v>
      </c>
      <c r="AK307">
        <f t="shared" si="283"/>
        <v>1.7722666016572448</v>
      </c>
      <c r="AL307">
        <f t="shared" si="284"/>
        <v>0.97127275866988649</v>
      </c>
      <c r="AM307" t="str">
        <f t="shared" si="265"/>
        <v>1-0,0555429481144411i</v>
      </c>
      <c r="AN307">
        <f t="shared" si="285"/>
        <v>1.0015413217063205</v>
      </c>
      <c r="AO307">
        <f t="shared" si="286"/>
        <v>-5.5485936587953373E-2</v>
      </c>
      <c r="AP307" s="41" t="str">
        <f t="shared" si="287"/>
        <v>0,422958033835038-0,323712263234069i</v>
      </c>
      <c r="AQ307">
        <f t="shared" si="288"/>
        <v>-5.4716649339468439</v>
      </c>
      <c r="AR307" s="43">
        <f t="shared" si="289"/>
        <v>-37.428750541082564</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-0,306318700168343+0,569955594159262i</v>
      </c>
      <c r="BG307" s="20">
        <f t="shared" si="300"/>
        <v>-3.7811723952430181</v>
      </c>
      <c r="BH307" s="43">
        <f t="shared" si="301"/>
        <v>118.25550008259003</v>
      </c>
      <c r="BI307" s="41" t="str">
        <f t="shared" si="306"/>
        <v>-1,10186673003626+1,52109900971846i</v>
      </c>
      <c r="BJ307" s="20">
        <f t="shared" si="302"/>
        <v>5.4751041746554163</v>
      </c>
      <c r="BK307" s="43">
        <f t="shared" si="307"/>
        <v>125.9191424120619</v>
      </c>
      <c r="BL307">
        <f t="shared" si="303"/>
        <v>-3.7811723952430181</v>
      </c>
      <c r="BM307" s="43">
        <f t="shared" si="304"/>
        <v>118.25550008259003</v>
      </c>
    </row>
    <row r="308" spans="14:65" x14ac:dyDescent="0.25">
      <c r="N308" s="9">
        <v>90</v>
      </c>
      <c r="O308" s="34">
        <f t="shared" si="305"/>
        <v>7943.2823472428154</v>
      </c>
      <c r="P308" s="33" t="str">
        <f t="shared" si="257"/>
        <v>58,3492597405907</v>
      </c>
      <c r="Q308" s="4" t="str">
        <f t="shared" si="258"/>
        <v>1+584,252082096997i</v>
      </c>
      <c r="R308" s="4">
        <f t="shared" si="270"/>
        <v>584.25293789135208</v>
      </c>
      <c r="S308" s="4">
        <f t="shared" si="271"/>
        <v>1.5690847385025637</v>
      </c>
      <c r="T308" s="4" t="str">
        <f t="shared" si="259"/>
        <v>1+1,49727344804925i</v>
      </c>
      <c r="U308" s="4">
        <f t="shared" si="272"/>
        <v>1.8005076445917385</v>
      </c>
      <c r="V308" s="4">
        <f t="shared" si="273"/>
        <v>0.98195372732478969</v>
      </c>
      <c r="W308" t="str">
        <f t="shared" si="260"/>
        <v>1-0,166883603063822i</v>
      </c>
      <c r="X308" s="4">
        <f t="shared" si="274"/>
        <v>1.0138294417561384</v>
      </c>
      <c r="Y308" s="4">
        <f t="shared" si="275"/>
        <v>-0.16535974323772049</v>
      </c>
      <c r="Z308" t="str">
        <f t="shared" si="261"/>
        <v>0,999747617062208+0,0282196397529532i</v>
      </c>
      <c r="AA308" s="4">
        <f t="shared" si="276"/>
        <v>1.0001458123140594</v>
      </c>
      <c r="AB308" s="4">
        <f t="shared" si="277"/>
        <v>2.8219270728418899E-2</v>
      </c>
      <c r="AC308" s="47" t="str">
        <f t="shared" si="278"/>
        <v>0,129491873045849-0,128283378176076i</v>
      </c>
      <c r="AD308" s="20">
        <f t="shared" si="279"/>
        <v>-14.785380128614143</v>
      </c>
      <c r="AE308" s="43">
        <f t="shared" si="280"/>
        <v>-44.731389464298481</v>
      </c>
      <c r="AF308" t="str">
        <f t="shared" si="262"/>
        <v>171,020291553806</v>
      </c>
      <c r="AG308" t="str">
        <f t="shared" si="263"/>
        <v>1+583,214275970412i</v>
      </c>
      <c r="AH308">
        <f t="shared" si="281"/>
        <v>583.21513328761614</v>
      </c>
      <c r="AI308">
        <f t="shared" si="282"/>
        <v>1.5690816928066493</v>
      </c>
      <c r="AJ308" t="str">
        <f t="shared" si="264"/>
        <v>1+1,49727344804925i</v>
      </c>
      <c r="AK308">
        <f t="shared" si="283"/>
        <v>1.8005076445917385</v>
      </c>
      <c r="AL308">
        <f t="shared" si="284"/>
        <v>0.98195372732478969</v>
      </c>
      <c r="AM308" t="str">
        <f t="shared" si="265"/>
        <v>1-0,056836709576121i</v>
      </c>
      <c r="AN308">
        <f t="shared" si="285"/>
        <v>1.0016139034355704</v>
      </c>
      <c r="AO308">
        <f t="shared" si="286"/>
        <v>-5.677562593985741E-2</v>
      </c>
      <c r="AP308" s="41" t="str">
        <f t="shared" si="287"/>
        <v>0,422934396488092-0,317466852297853i</v>
      </c>
      <c r="AQ308">
        <f t="shared" si="288"/>
        <v>-5.5337165612632289</v>
      </c>
      <c r="AR308" s="43">
        <f t="shared" si="289"/>
        <v>-36.89295820178053</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-0,305360977453188+0,56468179339114i</v>
      </c>
      <c r="BG308" s="20">
        <f t="shared" si="300"/>
        <v>-3.8498594670501856</v>
      </c>
      <c r="BH308" s="43">
        <f t="shared" si="301"/>
        <v>118.40303603920118</v>
      </c>
      <c r="BI308" s="41" t="str">
        <f t="shared" si="306"/>
        <v>-1,10107511830689+1,50214605322337i</v>
      </c>
      <c r="BJ308" s="20">
        <f t="shared" si="302"/>
        <v>5.4018041003007227</v>
      </c>
      <c r="BK308" s="43">
        <f t="shared" si="307"/>
        <v>126.241467301719</v>
      </c>
      <c r="BL308">
        <f t="shared" si="303"/>
        <v>-3.8498594670501856</v>
      </c>
      <c r="BM308" s="43">
        <f t="shared" si="304"/>
        <v>118.40303603920118</v>
      </c>
    </row>
    <row r="309" spans="14:65" x14ac:dyDescent="0.25">
      <c r="N309" s="9">
        <v>91</v>
      </c>
      <c r="O309" s="34">
        <f t="shared" si="305"/>
        <v>8128.3051616410066</v>
      </c>
      <c r="P309" s="33" t="str">
        <f t="shared" si="257"/>
        <v>58,3492597405907</v>
      </c>
      <c r="Q309" s="4" t="str">
        <f t="shared" si="258"/>
        <v>1+597,861061335299i</v>
      </c>
      <c r="R309" s="4">
        <f t="shared" si="270"/>
        <v>597.8618976494239</v>
      </c>
      <c r="S309" s="4">
        <f t="shared" si="271"/>
        <v>1.5691236989351645</v>
      </c>
      <c r="T309" s="4" t="str">
        <f t="shared" si="259"/>
        <v>1+1,53214942691685i</v>
      </c>
      <c r="U309" s="4">
        <f t="shared" si="272"/>
        <v>1.8296124907754736</v>
      </c>
      <c r="V309" s="4">
        <f t="shared" si="273"/>
        <v>0.99254091064116312</v>
      </c>
      <c r="W309" t="str">
        <f t="shared" si="260"/>
        <v>1-0,170770821541773i</v>
      </c>
      <c r="X309" s="4">
        <f t="shared" si="274"/>
        <v>1.0144765514737402</v>
      </c>
      <c r="Y309" s="4">
        <f t="shared" si="275"/>
        <v>-0.16913923211989745</v>
      </c>
      <c r="Z309" t="str">
        <f t="shared" si="261"/>
        <v>0,999735722620797+0,0288769596038845i</v>
      </c>
      <c r="AA309" s="4">
        <f t="shared" si="276"/>
        <v>1.0001526852836478</v>
      </c>
      <c r="AB309" s="4">
        <f t="shared" si="277"/>
        <v>2.887656417208238E-2</v>
      </c>
      <c r="AC309" s="47" t="str">
        <f t="shared" si="278"/>
        <v>0,129447660877064-0,126681466636489i</v>
      </c>
      <c r="AD309" s="20">
        <f t="shared" si="279"/>
        <v>-14.840614023044145</v>
      </c>
      <c r="AE309" s="43">
        <f t="shared" si="280"/>
        <v>-44.381229713583956</v>
      </c>
      <c r="AF309" t="str">
        <f t="shared" si="262"/>
        <v>171,020291553806</v>
      </c>
      <c r="AG309" t="str">
        <f t="shared" si="263"/>
        <v>1+596,799081598618i</v>
      </c>
      <c r="AH309">
        <f t="shared" si="281"/>
        <v>596.79991940092782</v>
      </c>
      <c r="AI309">
        <f t="shared" si="282"/>
        <v>1.56912072256736</v>
      </c>
      <c r="AJ309" t="str">
        <f t="shared" si="264"/>
        <v>1+1,53214942691685i</v>
      </c>
      <c r="AK309">
        <f t="shared" si="283"/>
        <v>1.8296124907754736</v>
      </c>
      <c r="AL309">
        <f t="shared" si="284"/>
        <v>0.99254091064116312</v>
      </c>
      <c r="AM309" t="str">
        <f t="shared" si="265"/>
        <v>1-0,0581606066135413i</v>
      </c>
      <c r="AN309">
        <f t="shared" si="285"/>
        <v>1.0016899001994855</v>
      </c>
      <c r="AO309">
        <f t="shared" si="286"/>
        <v>-5.8095160280302573E-2</v>
      </c>
      <c r="AP309" s="41" t="str">
        <f t="shared" si="287"/>
        <v>0,422911822990892-0,311389762839688i</v>
      </c>
      <c r="AQ309">
        <f t="shared" si="288"/>
        <v>-5.5937740376802845</v>
      </c>
      <c r="AR309" s="43">
        <f t="shared" si="289"/>
        <v>-36.364197270015339</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-0,304275990719093+0,559665820090745i</v>
      </c>
      <c r="BG309" s="20">
        <f t="shared" si="300"/>
        <v>-3.9167756699470209</v>
      </c>
      <c r="BH309" s="43">
        <f t="shared" si="301"/>
        <v>118.53179430314457</v>
      </c>
      <c r="BI309" s="41" t="str">
        <f t="shared" si="306"/>
        <v>-1,09999454036325+1,4839109325056i</v>
      </c>
      <c r="BJ309" s="20">
        <f t="shared" si="302"/>
        <v>5.330064315416859</v>
      </c>
      <c r="BK309" s="43">
        <f t="shared" si="307"/>
        <v>126.54882674671315</v>
      </c>
      <c r="BL309">
        <f t="shared" si="303"/>
        <v>-3.9167756699470209</v>
      </c>
      <c r="BM309" s="43">
        <f t="shared" si="304"/>
        <v>118.53179430314457</v>
      </c>
    </row>
    <row r="310" spans="14:65" x14ac:dyDescent="0.25">
      <c r="N310" s="9">
        <v>92</v>
      </c>
      <c r="O310" s="34">
        <f t="shared" si="305"/>
        <v>8317.6377110267094</v>
      </c>
      <c r="P310" s="33" t="str">
        <f t="shared" si="257"/>
        <v>58,3492597405907</v>
      </c>
      <c r="Q310" s="4" t="str">
        <f t="shared" si="258"/>
        <v>1+611,787034421944i</v>
      </c>
      <c r="R310" s="4">
        <f t="shared" si="270"/>
        <v>611.78785169926084</v>
      </c>
      <c r="S310" s="4">
        <f t="shared" si="271"/>
        <v>1.5691617725249529</v>
      </c>
      <c r="T310" s="4" t="str">
        <f t="shared" si="259"/>
        <v>1+1,56783777169098i</v>
      </c>
      <c r="U310" s="4">
        <f t="shared" si="272"/>
        <v>1.8596008384438143</v>
      </c>
      <c r="V310" s="4">
        <f t="shared" si="273"/>
        <v>1.0030304283439899</v>
      </c>
      <c r="W310" t="str">
        <f t="shared" si="260"/>
        <v>1-0,174748584969723i</v>
      </c>
      <c r="X310" s="4">
        <f t="shared" si="274"/>
        <v>1.015153716413884</v>
      </c>
      <c r="Y310" s="4">
        <f t="shared" si="275"/>
        <v>-0.17300171180473287</v>
      </c>
      <c r="Z310" t="str">
        <f t="shared" si="261"/>
        <v>0,999723267611632+0,0295495904010294i</v>
      </c>
      <c r="AA310" s="4">
        <f t="shared" si="276"/>
        <v>1.0001598822673041</v>
      </c>
      <c r="AB310" s="4">
        <f t="shared" si="277"/>
        <v>2.9549166671513628E-2</v>
      </c>
      <c r="AC310" s="47" t="str">
        <f t="shared" si="278"/>
        <v>0,129402073343493-0,125146655515587i</v>
      </c>
      <c r="AD310" s="20">
        <f t="shared" si="279"/>
        <v>-14.893667730047053</v>
      </c>
      <c r="AE310" s="43">
        <f t="shared" si="280"/>
        <v>-44.042247144993468</v>
      </c>
      <c r="AF310" t="str">
        <f t="shared" si="262"/>
        <v>171,020291553806</v>
      </c>
      <c r="AG310" t="str">
        <f t="shared" si="263"/>
        <v>1+610,700317999455i</v>
      </c>
      <c r="AH310">
        <f t="shared" si="281"/>
        <v>610.70113673108187</v>
      </c>
      <c r="AI310">
        <f t="shared" si="282"/>
        <v>1.5691588639071843</v>
      </c>
      <c r="AJ310" t="str">
        <f t="shared" si="264"/>
        <v>1+1,56783777169098i</v>
      </c>
      <c r="AK310">
        <f t="shared" si="283"/>
        <v>1.8596008384438143</v>
      </c>
      <c r="AL310">
        <f t="shared" si="284"/>
        <v>1.0030304283439899</v>
      </c>
      <c r="AM310" t="str">
        <f t="shared" si="265"/>
        <v>1-0,0595153411744344i</v>
      </c>
      <c r="AN310">
        <f t="shared" si="285"/>
        <v>1.0017694724012651</v>
      </c>
      <c r="AO310">
        <f t="shared" si="286"/>
        <v>-5.9445220853184128E-2</v>
      </c>
      <c r="AP310" s="41" t="str">
        <f t="shared" si="287"/>
        <v>0,422890265462847-0,30547777294987i</v>
      </c>
      <c r="AQ310">
        <f t="shared" si="288"/>
        <v>-5.6518711912808071</v>
      </c>
      <c r="AR310" s="43">
        <f t="shared" si="289"/>
        <v>-35.842730287225443</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-0,30306279312702+0,554902357704059i</v>
      </c>
      <c r="BG310" s="20">
        <f t="shared" si="300"/>
        <v>-3.9819666223916341</v>
      </c>
      <c r="BH310" s="43">
        <f t="shared" si="301"/>
        <v>118.64138878666938</v>
      </c>
      <c r="BI310" s="41" t="str">
        <f t="shared" si="306"/>
        <v>-1,09862527015796+1,4663789330096i</v>
      </c>
      <c r="BJ310" s="20">
        <f t="shared" si="302"/>
        <v>5.2598299163746054</v>
      </c>
      <c r="BK310" s="43">
        <f t="shared" si="307"/>
        <v>126.84090564443729</v>
      </c>
      <c r="BL310">
        <f t="shared" si="303"/>
        <v>-3.9819666223916341</v>
      </c>
      <c r="BM310" s="43">
        <f t="shared" si="304"/>
        <v>118.64138878666938</v>
      </c>
    </row>
    <row r="311" spans="14:65" x14ac:dyDescent="0.25">
      <c r="N311" s="9">
        <v>93</v>
      </c>
      <c r="O311" s="34">
        <f t="shared" si="305"/>
        <v>8511.3803820237772</v>
      </c>
      <c r="P311" s="33" t="str">
        <f t="shared" si="257"/>
        <v>58,3492597405907</v>
      </c>
      <c r="Q311" s="4" t="str">
        <f t="shared" si="258"/>
        <v>1+626,037385092201i</v>
      </c>
      <c r="R311" s="4">
        <f t="shared" si="270"/>
        <v>626.03818376603897</v>
      </c>
      <c r="S311" s="4">
        <f t="shared" si="271"/>
        <v>1.5691989794586088</v>
      </c>
      <c r="T311" s="4" t="str">
        <f t="shared" si="259"/>
        <v>1+1,60435740480445i</v>
      </c>
      <c r="U311" s="4">
        <f t="shared" si="272"/>
        <v>1.890492708885932</v>
      </c>
      <c r="V311" s="4">
        <f t="shared" si="273"/>
        <v>1.0134186085995587</v>
      </c>
      <c r="W311" t="str">
        <f t="shared" si="260"/>
        <v>1-0,178819002410496i</v>
      </c>
      <c r="X311" s="4">
        <f t="shared" si="274"/>
        <v>1.0158623113508469</v>
      </c>
      <c r="Y311" s="4">
        <f t="shared" si="275"/>
        <v>-0.17694876901273296</v>
      </c>
      <c r="Z311" t="str">
        <f t="shared" si="261"/>
        <v>0,99971022561597+0,0302378887821401i</v>
      </c>
      <c r="AA311" s="4">
        <f t="shared" si="276"/>
        <v>1.0001674185450826</v>
      </c>
      <c r="AB311" s="4">
        <f t="shared" si="277"/>
        <v>3.023743472903985E-2</v>
      </c>
      <c r="AC311" s="47" t="str">
        <f t="shared" si="278"/>
        <v>0,129355013894859-0,123678126350819i</v>
      </c>
      <c r="AD311" s="20">
        <f t="shared" si="279"/>
        <v>-14.944566400998188</v>
      </c>
      <c r="AE311" s="43">
        <f t="shared" si="280"/>
        <v>-43.714764634180469</v>
      </c>
      <c r="AF311" t="str">
        <f t="shared" si="262"/>
        <v>171,020291553806</v>
      </c>
      <c r="AG311" t="str">
        <f t="shared" si="263"/>
        <v>1+624,925355792471i</v>
      </c>
      <c r="AH311">
        <f t="shared" si="281"/>
        <v>624.92615588751482</v>
      </c>
      <c r="AI311">
        <f t="shared" si="282"/>
        <v>1.5691961370487213</v>
      </c>
      <c r="AJ311" t="str">
        <f t="shared" si="264"/>
        <v>1+1,60435740480445i</v>
      </c>
      <c r="AK311">
        <f t="shared" si="283"/>
        <v>1.890492708885932</v>
      </c>
      <c r="AL311">
        <f t="shared" si="284"/>
        <v>1.0134186085995587</v>
      </c>
      <c r="AM311" t="str">
        <f t="shared" si="265"/>
        <v>1-0,060901631556997i</v>
      </c>
      <c r="AN311">
        <f t="shared" si="285"/>
        <v>1.0018527879515555</v>
      </c>
      <c r="AO311">
        <f t="shared" si="286"/>
        <v>-6.0826503781708979E-2</v>
      </c>
      <c r="AP311" s="41" t="str">
        <f t="shared" si="287"/>
        <v>0,422869678178306-0,29972774824042i</v>
      </c>
      <c r="AQ311">
        <f t="shared" si="288"/>
        <v>-5.7080428373232657</v>
      </c>
      <c r="AR311" s="43">
        <f t="shared" si="289"/>
        <v>-35.328808677577499</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-0,30172028131048+0,550386072268188i</v>
      </c>
      <c r="BG311" s="20">
        <f t="shared" si="300"/>
        <v>-4.0454791895521769</v>
      </c>
      <c r="BH311" s="43">
        <f t="shared" si="301"/>
        <v>118.73144407393634</v>
      </c>
      <c r="BI311" s="41" t="str">
        <f t="shared" si="306"/>
        <v>-1,09696718794963+1,44953542696068i</v>
      </c>
      <c r="BJ311" s="20">
        <f t="shared" si="302"/>
        <v>5.191044374122729</v>
      </c>
      <c r="BK311" s="43">
        <f t="shared" si="307"/>
        <v>127.11740003053932</v>
      </c>
      <c r="BL311">
        <f t="shared" si="303"/>
        <v>-4.0454791895521769</v>
      </c>
      <c r="BM311" s="43">
        <f t="shared" si="304"/>
        <v>118.73144407393634</v>
      </c>
    </row>
    <row r="312" spans="14:65" x14ac:dyDescent="0.25">
      <c r="N312" s="9">
        <v>94</v>
      </c>
      <c r="O312" s="34">
        <f t="shared" si="305"/>
        <v>8709.6358995608189</v>
      </c>
      <c r="P312" s="33" t="str">
        <f t="shared" si="257"/>
        <v>58,3492597405907</v>
      </c>
      <c r="Q312" s="4" t="str">
        <f t="shared" si="258"/>
        <v>1+640,619669070617i</v>
      </c>
      <c r="R312" s="4">
        <f t="shared" si="270"/>
        <v>640.62044956444129</v>
      </c>
      <c r="S312" s="4">
        <f t="shared" si="271"/>
        <v>1.5692353394633283</v>
      </c>
      <c r="T312" s="4" t="str">
        <f t="shared" si="259"/>
        <v>1+1,64172768945013i</v>
      </c>
      <c r="U312" s="4">
        <f t="shared" si="272"/>
        <v>1.9223084576381757</v>
      </c>
      <c r="V312" s="4">
        <f t="shared" si="273"/>
        <v>1.023701990782097</v>
      </c>
      <c r="W312" t="str">
        <f t="shared" si="260"/>
        <v>1-0,182984232053296i</v>
      </c>
      <c r="X312" s="4">
        <f t="shared" si="274"/>
        <v>1.0166037719682799</v>
      </c>
      <c r="Y312" s="4">
        <f t="shared" si="275"/>
        <v>-0.18098200434374406</v>
      </c>
      <c r="Z312" t="str">
        <f t="shared" si="261"/>
        <v>0,999696568969988+0,0309422196921287i</v>
      </c>
      <c r="AA312" s="4">
        <f t="shared" si="276"/>
        <v>1.0001753101181023</v>
      </c>
      <c r="AB312" s="4">
        <f t="shared" si="277"/>
        <v>3.094173314443574E-2</v>
      </c>
      <c r="AC312" s="47" t="str">
        <f t="shared" si="278"/>
        <v>0,129306382872888-0,122275095477655i</v>
      </c>
      <c r="AD312" s="20">
        <f t="shared" si="279"/>
        <v>-14.993335665692914</v>
      </c>
      <c r="AE312" s="43">
        <f t="shared" si="280"/>
        <v>-43.399094199784365</v>
      </c>
      <c r="AF312" t="str">
        <f t="shared" si="262"/>
        <v>171,020291553806</v>
      </c>
      <c r="AG312" t="str">
        <f t="shared" si="263"/>
        <v>1+639,481737280992i</v>
      </c>
      <c r="AH312">
        <f t="shared" si="281"/>
        <v>639.48251916367167</v>
      </c>
      <c r="AI312">
        <f t="shared" si="282"/>
        <v>1.5692325617542695</v>
      </c>
      <c r="AJ312" t="str">
        <f t="shared" si="264"/>
        <v>1+1,64172768945013i</v>
      </c>
      <c r="AK312">
        <f t="shared" si="283"/>
        <v>1.9223084576381757</v>
      </c>
      <c r="AL312">
        <f t="shared" si="284"/>
        <v>1.023701990782097</v>
      </c>
      <c r="AM312" t="str">
        <f t="shared" si="265"/>
        <v>1-0,0623202127907394i</v>
      </c>
      <c r="AN312">
        <f t="shared" si="285"/>
        <v>1.0019400226172637</v>
      </c>
      <c r="AO312">
        <f t="shared" si="286"/>
        <v>-6.2239720345190382E-2</v>
      </c>
      <c r="AP312" s="41" t="str">
        <f t="shared" si="287"/>
        <v>0,422850017469564-0,294136640184261i</v>
      </c>
      <c r="AQ312">
        <f t="shared" si="288"/>
        <v>-5.762324660759707</v>
      </c>
      <c r="AR312" s="43">
        <f t="shared" si="289"/>
        <v>-34.822672605921454</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-0,300247202138689+0,546111602599123i</v>
      </c>
      <c r="BG312" s="20">
        <f t="shared" si="300"/>
        <v>-4.1073613713147292</v>
      </c>
      <c r="BH312" s="43">
        <f t="shared" si="301"/>
        <v>118.80159583249959</v>
      </c>
      <c r="BI312" s="41" t="str">
        <f t="shared" si="306"/>
        <v>-1,09501979729415+1,43336585232071i</v>
      </c>
      <c r="BJ312" s="20">
        <f t="shared" si="302"/>
        <v>5.1236496336184896</v>
      </c>
      <c r="BK312" s="43">
        <f t="shared" si="307"/>
        <v>127.3780174263626</v>
      </c>
      <c r="BL312">
        <f t="shared" si="303"/>
        <v>-4.1073613713147292</v>
      </c>
      <c r="BM312" s="43">
        <f t="shared" si="304"/>
        <v>118.80159583249959</v>
      </c>
    </row>
    <row r="313" spans="14:65" x14ac:dyDescent="0.25">
      <c r="N313" s="9">
        <v>95</v>
      </c>
      <c r="O313" s="34">
        <f t="shared" si="305"/>
        <v>8912.5093813374679</v>
      </c>
      <c r="P313" s="33" t="str">
        <f t="shared" si="257"/>
        <v>58,3492597405907</v>
      </c>
      <c r="Q313" s="4" t="str">
        <f t="shared" si="258"/>
        <v>1+655,541618077178i</v>
      </c>
      <c r="R313" s="4">
        <f t="shared" si="270"/>
        <v>655.54238080481468</v>
      </c>
      <c r="S313" s="4">
        <f t="shared" si="271"/>
        <v>1.5692708718172828</v>
      </c>
      <c r="T313" s="4" t="str">
        <f t="shared" si="259"/>
        <v>1+1,6799684398476i</v>
      </c>
      <c r="U313" s="4">
        <f t="shared" si="272"/>
        <v>1.9550687862282443</v>
      </c>
      <c r="V313" s="4">
        <f t="shared" si="273"/>
        <v>1.033877327307734</v>
      </c>
      <c r="W313" t="str">
        <f t="shared" si="260"/>
        <v>1-0,187246482358013i</v>
      </c>
      <c r="X313" s="4">
        <f t="shared" si="274"/>
        <v>1.0173795973752617</v>
      </c>
      <c r="Y313" s="4">
        <f t="shared" si="275"/>
        <v>-0.18510303114501192</v>
      </c>
      <c r="Z313" t="str">
        <f t="shared" si="261"/>
        <v>0,99968226870611+0,0316629565765669i</v>
      </c>
      <c r="AA313" s="4">
        <f t="shared" si="276"/>
        <v>1.000183573742623</v>
      </c>
      <c r="AB313" s="4">
        <f t="shared" si="277"/>
        <v>3.1662435207725062E-2</v>
      </c>
      <c r="AC313" s="47" t="str">
        <f t="shared" si="278"/>
        <v>0,129256077301287-0,120936813590105i</v>
      </c>
      <c r="AD313" s="20">
        <f t="shared" si="279"/>
        <v>-15.040001502845339</v>
      </c>
      <c r="AE313" s="43">
        <f t="shared" si="280"/>
        <v>-43.095536845143677</v>
      </c>
      <c r="AF313" t="str">
        <f t="shared" si="262"/>
        <v>171,020291553806</v>
      </c>
      <c r="AG313" t="str">
        <f t="shared" si="263"/>
        <v>1+654,377180451162i</v>
      </c>
      <c r="AH313">
        <f t="shared" si="281"/>
        <v>654.37794453603999</v>
      </c>
      <c r="AI313">
        <f t="shared" si="282"/>
        <v>1.5692681573363032</v>
      </c>
      <c r="AJ313" t="str">
        <f t="shared" si="264"/>
        <v>1+1,6799684398476i</v>
      </c>
      <c r="AK313">
        <f t="shared" si="283"/>
        <v>1.9550687862282443</v>
      </c>
      <c r="AL313">
        <f t="shared" si="284"/>
        <v>1.033877327307734</v>
      </c>
      <c r="AM313" t="str">
        <f t="shared" si="265"/>
        <v>1-0,0637718370262091i</v>
      </c>
      <c r="AN313">
        <f t="shared" si="285"/>
        <v>1.0020313603863391</v>
      </c>
      <c r="AO313">
        <f t="shared" si="286"/>
        <v>-6.368559725741553E-2</v>
      </c>
      <c r="AP313" s="41" t="str">
        <f t="shared" si="287"/>
        <v>0,422831241634251-0,288701484499875i</v>
      </c>
      <c r="AQ313">
        <f t="shared" si="288"/>
        <v>-5.8147530994326893</v>
      </c>
      <c r="AR313" s="43">
        <f t="shared" si="289"/>
        <v>-34.324550889262881</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-0,298642159781381+0,542073550355605i</v>
      </c>
      <c r="BG313" s="20">
        <f t="shared" si="300"/>
        <v>-4.1676621900492901</v>
      </c>
      <c r="BH313" s="43">
        <f t="shared" si="301"/>
        <v>118.85149118818869</v>
      </c>
      <c r="BI313" s="41" t="str">
        <f t="shared" si="306"/>
        <v>-1,09278224241023+1,41785569157384i</v>
      </c>
      <c r="BJ313" s="20">
        <f t="shared" si="302"/>
        <v>5.0575862133633631</v>
      </c>
      <c r="BK313" s="43">
        <f t="shared" si="307"/>
        <v>127.62247714406961</v>
      </c>
      <c r="BL313">
        <f t="shared" si="303"/>
        <v>-4.1676621900492901</v>
      </c>
      <c r="BM313" s="43">
        <f t="shared" si="304"/>
        <v>118.85149118818869</v>
      </c>
    </row>
    <row r="314" spans="14:65" x14ac:dyDescent="0.25">
      <c r="N314" s="9">
        <v>96</v>
      </c>
      <c r="O314" s="34">
        <f t="shared" si="305"/>
        <v>9120.1083935591087</v>
      </c>
      <c r="P314" s="33" t="str">
        <f t="shared" si="257"/>
        <v>58,3492597405907</v>
      </c>
      <c r="Q314" s="4" t="str">
        <f t="shared" si="258"/>
        <v>1+670,811143926762i</v>
      </c>
      <c r="R314" s="4">
        <f t="shared" si="270"/>
        <v>670.81188929261759</v>
      </c>
      <c r="S314" s="4">
        <f t="shared" si="271"/>
        <v>1.5693055953598372</v>
      </c>
      <c r="T314" s="4" t="str">
        <f t="shared" si="259"/>
        <v>1+1,71909993174888i</v>
      </c>
      <c r="U314" s="4">
        <f t="shared" si="272"/>
        <v>1.988794754452808</v>
      </c>
      <c r="V314" s="4">
        <f t="shared" si="273"/>
        <v>1.0439415845681268</v>
      </c>
      <c r="W314" t="str">
        <f t="shared" si="260"/>
        <v>1-0,191608013226176i</v>
      </c>
      <c r="X314" s="4">
        <f t="shared" si="274"/>
        <v>1.0181913527095399</v>
      </c>
      <c r="Y314" s="4">
        <f t="shared" si="275"/>
        <v>-0.18931347427078488</v>
      </c>
      <c r="Z314" t="str">
        <f t="shared" si="261"/>
        <v>0,999667294491559+0,0324004815796907i</v>
      </c>
      <c r="AA314" s="4">
        <f t="shared" si="276"/>
        <v>1.0001922269657315</v>
      </c>
      <c r="AB314" s="4">
        <f t="shared" si="277"/>
        <v>3.23999228964372E-2</v>
      </c>
      <c r="AC314" s="47" t="str">
        <f t="shared" si="278"/>
        <v>0,129203990668816-0,119662565317689i</v>
      </c>
      <c r="AD314" s="20">
        <f t="shared" si="279"/>
        <v>-15.084590111772741</v>
      </c>
      <c r="AE314" s="43">
        <f t="shared" si="280"/>
        <v>-42.804382445619957</v>
      </c>
      <c r="AF314" t="str">
        <f t="shared" si="262"/>
        <v>171,020291553806</v>
      </c>
      <c r="AG314" t="str">
        <f t="shared" si="263"/>
        <v>1+669,619583064112i</v>
      </c>
      <c r="AH314">
        <f t="shared" si="281"/>
        <v>669.62032975631439</v>
      </c>
      <c r="AI314">
        <f t="shared" si="282"/>
        <v>1.5693029426677101</v>
      </c>
      <c r="AJ314" t="str">
        <f t="shared" si="264"/>
        <v>1+1,71909993174888i</v>
      </c>
      <c r="AK314">
        <f t="shared" si="283"/>
        <v>1.988794754452808</v>
      </c>
      <c r="AL314">
        <f t="shared" si="284"/>
        <v>1.0439415845681268</v>
      </c>
      <c r="AM314" t="str">
        <f t="shared" si="265"/>
        <v>1-0,06525727393379i</v>
      </c>
      <c r="AN314">
        <f t="shared" si="285"/>
        <v>1.0021269938492174</v>
      </c>
      <c r="AO314">
        <f t="shared" si="286"/>
        <v>-6.5164876946282063E-2</v>
      </c>
      <c r="AP314" s="41" t="str">
        <f t="shared" si="287"/>
        <v>0,422813310846871-0,283419399580541i</v>
      </c>
      <c r="AQ314">
        <f t="shared" si="288"/>
        <v>-5.8653652285653113</v>
      </c>
      <c r="AR314" s="43">
        <f t="shared" si="289"/>
        <v>-33.834660959878498</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-0,296903623119192+0,53826646999821i</v>
      </c>
      <c r="BG314" s="20">
        <f t="shared" si="300"/>
        <v>-4.2264315786646263</v>
      </c>
      <c r="BH314" s="43">
        <f t="shared" si="301"/>
        <v>118.88078906582957</v>
      </c>
      <c r="BI314" s="41" t="str">
        <f t="shared" si="306"/>
        <v>-1,09025332601081+1,40299045037689i</v>
      </c>
      <c r="BJ314" s="20">
        <f t="shared" si="302"/>
        <v>4.992793304542805</v>
      </c>
      <c r="BK314" s="43">
        <f t="shared" si="307"/>
        <v>127.85051055157115</v>
      </c>
      <c r="BL314">
        <f t="shared" si="303"/>
        <v>-4.2264315786646263</v>
      </c>
      <c r="BM314" s="43">
        <f t="shared" si="304"/>
        <v>118.88078906582957</v>
      </c>
    </row>
    <row r="315" spans="14:65" x14ac:dyDescent="0.25">
      <c r="N315" s="9">
        <v>97</v>
      </c>
      <c r="O315" s="34">
        <f t="shared" si="305"/>
        <v>9332.5430079699217</v>
      </c>
      <c r="P315" s="33" t="str">
        <f t="shared" si="257"/>
        <v>58,3492597405907</v>
      </c>
      <c r="Q315" s="4" t="str">
        <f t="shared" si="258"/>
        <v>1+686,436342724093i</v>
      </c>
      <c r="R315" s="4">
        <f t="shared" si="270"/>
        <v>686.43707112336847</v>
      </c>
      <c r="S315" s="4">
        <f t="shared" si="271"/>
        <v>1.5693395285015384</v>
      </c>
      <c r="T315" s="4" t="str">
        <f t="shared" si="259"/>
        <v>1+1,75914291318895i</v>
      </c>
      <c r="U315" s="4">
        <f t="shared" si="272"/>
        <v>2.0235077931707863</v>
      </c>
      <c r="V315" s="4">
        <f t="shared" si="273"/>
        <v>1.0538919430016314</v>
      </c>
      <c r="W315" t="str">
        <f t="shared" si="260"/>
        <v>1-0,196071137199184i</v>
      </c>
      <c r="X315" s="4">
        <f t="shared" si="274"/>
        <v>1.0190406718294325</v>
      </c>
      <c r="Y315" s="4">
        <f t="shared" si="275"/>
        <v>-0.19361496872745518</v>
      </c>
      <c r="Z315" t="str">
        <f t="shared" si="261"/>
        <v>0,999651614564018+0,0331551857470192i</v>
      </c>
      <c r="AA315" s="4">
        <f t="shared" si="276"/>
        <v>1.0002012881627216</v>
      </c>
      <c r="AB315" s="4">
        <f t="shared" si="277"/>
        <v>3.3154587077423768E-2</v>
      </c>
      <c r="AC315" s="47" t="str">
        <f t="shared" si="278"/>
        <v>0,129150012705009-0,118451668818529i</v>
      </c>
      <c r="AD315" s="20">
        <f t="shared" si="279"/>
        <v>-15.127127785866325</v>
      </c>
      <c r="AE315" s="43">
        <f t="shared" si="280"/>
        <v>-42.525909679029304</v>
      </c>
      <c r="AF315" t="str">
        <f t="shared" si="262"/>
        <v>171,020291553806</v>
      </c>
      <c r="AG315" t="str">
        <f t="shared" si="263"/>
        <v>1+685,217026843466i</v>
      </c>
      <c r="AH315">
        <f t="shared" si="281"/>
        <v>685.21775653889711</v>
      </c>
      <c r="AI315">
        <f t="shared" si="282"/>
        <v>1.5693369361917964</v>
      </c>
      <c r="AJ315" t="str">
        <f t="shared" si="264"/>
        <v>1+1,75914291318895i</v>
      </c>
      <c r="AK315">
        <f t="shared" si="283"/>
        <v>2.0235077931707863</v>
      </c>
      <c r="AL315">
        <f t="shared" si="284"/>
        <v>1.0538919430016314</v>
      </c>
      <c r="AM315" t="str">
        <f t="shared" si="265"/>
        <v>1-0,0667773111117929i</v>
      </c>
      <c r="AN315">
        <f t="shared" si="285"/>
        <v>1.0022271245976737</v>
      </c>
      <c r="AO315">
        <f t="shared" si="286"/>
        <v>-6.6678317834379955E-2</v>
      </c>
      <c r="AP315" s="41" t="str">
        <f t="shared" si="287"/>
        <v>0,422796187074343-0,278287584967352i</v>
      </c>
      <c r="AQ315">
        <f t="shared" si="288"/>
        <v>-5.9141986471109824</v>
      </c>
      <c r="AR315" s="43">
        <f t="shared" si="289"/>
        <v>-33.353208877887738</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-0,295029933543641+0,534684858666527i</v>
      </c>
      <c r="BG315" s="20">
        <f t="shared" si="300"/>
        <v>-4.2837202694327488</v>
      </c>
      <c r="BH315" s="43">
        <f t="shared" si="301"/>
        <v>118.88916049852133</v>
      </c>
      <c r="BI315" s="41" t="str">
        <f t="shared" si="306"/>
        <v>-1,08743152769181+1,38875563611614i</v>
      </c>
      <c r="BJ315" s="20">
        <f t="shared" si="302"/>
        <v>4.9292088693225908</v>
      </c>
      <c r="BK315" s="43">
        <f t="shared" si="307"/>
        <v>128.06186129966284</v>
      </c>
      <c r="BL315">
        <f t="shared" si="303"/>
        <v>-4.2837202694327488</v>
      </c>
      <c r="BM315" s="43">
        <f t="shared" si="304"/>
        <v>118.88916049852133</v>
      </c>
    </row>
    <row r="316" spans="14:65" x14ac:dyDescent="0.25">
      <c r="N316" s="9">
        <v>98</v>
      </c>
      <c r="O316" s="34">
        <f t="shared" si="305"/>
        <v>9549.9258602143691</v>
      </c>
      <c r="P316" s="33" t="str">
        <f t="shared" si="257"/>
        <v>58,3492597405907</v>
      </c>
      <c r="Q316" s="4" t="str">
        <f t="shared" si="258"/>
        <v>1+702,425499156394i</v>
      </c>
      <c r="R316" s="4">
        <f t="shared" si="270"/>
        <v>702.42621097529479</v>
      </c>
      <c r="S316" s="4">
        <f t="shared" si="271"/>
        <v>1.5693726892338746</v>
      </c>
      <c r="T316" s="4" t="str">
        <f t="shared" si="259"/>
        <v>1+1,8001186154866i</v>
      </c>
      <c r="U316" s="4">
        <f t="shared" si="272"/>
        <v>2.0592297175937886</v>
      </c>
      <c r="V316" s="4">
        <f t="shared" si="273"/>
        <v>1.0637257963445201</v>
      </c>
      <c r="W316" t="str">
        <f t="shared" si="260"/>
        <v>1-0,200638220684444i</v>
      </c>
      <c r="X316" s="4">
        <f t="shared" si="274"/>
        <v>1.0199292600957282</v>
      </c>
      <c r="Y316" s="4">
        <f t="shared" si="275"/>
        <v>-0.19800915819806839</v>
      </c>
      <c r="Z316" t="str">
        <f t="shared" si="261"/>
        <v>0,999635195664258+0,0339274692326914i</v>
      </c>
      <c r="AA316" s="4">
        <f t="shared" si="276"/>
        <v>1.0002107765762447</v>
      </c>
      <c r="AB316" s="4">
        <f t="shared" si="277"/>
        <v>3.3926827713335272E-2</v>
      </c>
      <c r="AC316" s="47" t="str">
        <f t="shared" si="278"/>
        <v>0,129094029148076-0,117303475388194i</v>
      </c>
      <c r="AD316" s="20">
        <f t="shared" si="279"/>
        <v>-15.167640788405885</v>
      </c>
      <c r="AE316" s="43">
        <f t="shared" si="280"/>
        <v>-42.260385996392834</v>
      </c>
      <c r="AF316" t="str">
        <f t="shared" si="262"/>
        <v>171,020291553806</v>
      </c>
      <c r="AG316" t="str">
        <f t="shared" si="263"/>
        <v>1+701,177781760372i</v>
      </c>
      <c r="AH316">
        <f t="shared" si="281"/>
        <v>701.17849484592432</v>
      </c>
      <c r="AI316">
        <f t="shared" si="282"/>
        <v>1.5693701559320641</v>
      </c>
      <c r="AJ316" t="str">
        <f t="shared" si="264"/>
        <v>1+1,8001186154866i</v>
      </c>
      <c r="AK316">
        <f t="shared" si="283"/>
        <v>2.0592297175937886</v>
      </c>
      <c r="AL316">
        <f t="shared" si="284"/>
        <v>1.0637257963445201</v>
      </c>
      <c r="AM316" t="str">
        <f t="shared" si="265"/>
        <v>1-0,0683327545040494i</v>
      </c>
      <c r="AN316">
        <f t="shared" si="285"/>
        <v>1.002331963641842</v>
      </c>
      <c r="AO316">
        <f t="shared" si="286"/>
        <v>-6.822669462015514E-2</v>
      </c>
      <c r="AP316" s="41" t="str">
        <f t="shared" si="287"/>
        <v>0,422779833995325-0,273303319865196i</v>
      </c>
      <c r="AQ316">
        <f t="shared" si="288"/>
        <v>-5.9612913664821496</v>
      </c>
      <c r="AR316" s="43">
        <f t="shared" si="289"/>
        <v>-32.880389390824419</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-0,29301931319073+0,531323146001224i</v>
      </c>
      <c r="BG316" s="20">
        <f t="shared" si="300"/>
        <v>-4.3395796840116247</v>
      </c>
      <c r="BH316" s="43">
        <f t="shared" si="301"/>
        <v>118.87628890843304</v>
      </c>
      <c r="BI316" s="41" t="str">
        <f t="shared" si="306"/>
        <v>-1,08431502296927+1,37513673642i</v>
      </c>
      <c r="BJ316" s="20">
        <f t="shared" si="302"/>
        <v>4.866769737912132</v>
      </c>
      <c r="BK316" s="43">
        <f t="shared" si="307"/>
        <v>128.25628551400158</v>
      </c>
      <c r="BL316">
        <f t="shared" si="303"/>
        <v>-4.3395796840116247</v>
      </c>
      <c r="BM316" s="43">
        <f t="shared" si="304"/>
        <v>118.87628890843304</v>
      </c>
    </row>
    <row r="317" spans="14:65" x14ac:dyDescent="0.25">
      <c r="N317" s="9">
        <v>99</v>
      </c>
      <c r="O317" s="34">
        <f t="shared" si="305"/>
        <v>9772.3722095581161</v>
      </c>
      <c r="P317" s="33" t="str">
        <f t="shared" si="257"/>
        <v>58,3492597405907</v>
      </c>
      <c r="Q317" s="4" t="str">
        <f t="shared" si="258"/>
        <v>1+718,787090886049i</v>
      </c>
      <c r="R317" s="4">
        <f t="shared" si="270"/>
        <v>718.78778650198922</v>
      </c>
      <c r="S317" s="4">
        <f t="shared" si="271"/>
        <v>1.5694050951388132</v>
      </c>
      <c r="T317" s="4" t="str">
        <f t="shared" si="259"/>
        <v>1+1,84204876450157i</v>
      </c>
      <c r="U317" s="4">
        <f t="shared" si="272"/>
        <v>2.0959827410553169</v>
      </c>
      <c r="V317" s="4">
        <f t="shared" si="273"/>
        <v>1.073440750108783</v>
      </c>
      <c r="W317" t="str">
        <f t="shared" si="260"/>
        <v>1-0,205311685210071i</v>
      </c>
      <c r="X317" s="4">
        <f t="shared" si="274"/>
        <v>1.0208588972447659</v>
      </c>
      <c r="Y317" s="4">
        <f t="shared" si="275"/>
        <v>-0.20249769343991358</v>
      </c>
      <c r="Z317" t="str">
        <f t="shared" si="261"/>
        <v>0,999618002965591+0,0347177415116341i</v>
      </c>
      <c r="AA317" s="4">
        <f t="shared" si="276"/>
        <v>1.0002207123573201</v>
      </c>
      <c r="AB317" s="4">
        <f t="shared" si="277"/>
        <v>3.4717054073866854E-2</v>
      </c>
      <c r="AC317" s="47" t="str">
        <f t="shared" si="278"/>
        <v>0,129035921504512-0,11621736908397i</v>
      </c>
      <c r="AD317" s="20">
        <f t="shared" si="279"/>
        <v>-15.206155231227548</v>
      </c>
      <c r="AE317" s="43">
        <f t="shared" si="280"/>
        <v>-42.008067629991814</v>
      </c>
      <c r="AF317" t="str">
        <f t="shared" si="262"/>
        <v>171,020291553806</v>
      </c>
      <c r="AG317" t="str">
        <f t="shared" si="263"/>
        <v>1+717,510310418353i</v>
      </c>
      <c r="AH317">
        <f t="shared" si="281"/>
        <v>717.51100727211224</v>
      </c>
      <c r="AI317">
        <f t="shared" si="282"/>
        <v>1.5694026195017658</v>
      </c>
      <c r="AJ317" t="str">
        <f t="shared" si="264"/>
        <v>1+1,84204876450157i</v>
      </c>
      <c r="AK317">
        <f t="shared" si="283"/>
        <v>2.0959827410553169</v>
      </c>
      <c r="AL317">
        <f t="shared" si="284"/>
        <v>1.073440750108783</v>
      </c>
      <c r="AM317" t="str">
        <f t="shared" si="265"/>
        <v>1-0,0699244288272349i</v>
      </c>
      <c r="AN317">
        <f t="shared" si="285"/>
        <v>1.0024417318462031</v>
      </c>
      <c r="AO317">
        <f t="shared" si="286"/>
        <v>-6.9810798559266293E-2</v>
      </c>
      <c r="AP317" s="41" t="str">
        <f t="shared" si="287"/>
        <v>0,422764216923177-0,268463961700924i</v>
      </c>
      <c r="AQ317">
        <f t="shared" si="288"/>
        <v>-6.0066817021249488</v>
      </c>
      <c r="AR317" s="43">
        <f t="shared" si="289"/>
        <v>-32.416386037520404</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-0,2908698736518+0,528175683942193i</v>
      </c>
      <c r="BG317" s="20">
        <f t="shared" si="300"/>
        <v>-4.3940618250385626</v>
      </c>
      <c r="BH317" s="43">
        <f t="shared" si="301"/>
        <v>118.84187036226172</v>
      </c>
      <c r="BI317" s="41" t="str">
        <f t="shared" si="306"/>
        <v>-1,08090170305475+1,36211919768514i</v>
      </c>
      <c r="BJ317" s="20">
        <f t="shared" si="302"/>
        <v>4.8054117040640367</v>
      </c>
      <c r="BK317" s="43">
        <f t="shared" si="307"/>
        <v>128.43355195473325</v>
      </c>
      <c r="BL317">
        <f t="shared" si="303"/>
        <v>-4.3940618250385626</v>
      </c>
      <c r="BM317" s="43">
        <f t="shared" si="304"/>
        <v>118.84187036226172</v>
      </c>
    </row>
    <row r="318" spans="14:65" x14ac:dyDescent="0.25">
      <c r="N318" s="9">
        <v>100</v>
      </c>
      <c r="O318" s="34">
        <f t="shared" si="305"/>
        <v>10000</v>
      </c>
      <c r="P318" s="33" t="str">
        <f t="shared" si="257"/>
        <v>58,3492597405907</v>
      </c>
      <c r="Q318" s="4" t="str">
        <f t="shared" si="258"/>
        <v>1+735,529793045563i</v>
      </c>
      <c r="R318" s="4">
        <f t="shared" si="270"/>
        <v>735.53047282736611</v>
      </c>
      <c r="S318" s="4">
        <f t="shared" si="271"/>
        <v>1.5694367633981214</v>
      </c>
      <c r="T318" s="4" t="str">
        <f t="shared" si="259"/>
        <v>1+1,88495559215388i</v>
      </c>
      <c r="U318" s="4">
        <f t="shared" si="272"/>
        <v>2.1337894892402542</v>
      </c>
      <c r="V318" s="4">
        <f t="shared" si="273"/>
        <v>1.0830346193361864</v>
      </c>
      <c r="W318" t="str">
        <f t="shared" si="260"/>
        <v>1-0,210094008708817i</v>
      </c>
      <c r="X318" s="4">
        <f t="shared" si="274"/>
        <v>1.0218314403537114</v>
      </c>
      <c r="Y318" s="4">
        <f t="shared" si="275"/>
        <v>-0.20708223054879446</v>
      </c>
      <c r="Z318" t="str">
        <f t="shared" si="261"/>
        <v>0,9996+0,0355264215966697i</v>
      </c>
      <c r="AA318" s="4">
        <f t="shared" si="276"/>
        <v>1.0002311166082889</v>
      </c>
      <c r="AB318" s="4">
        <f t="shared" si="277"/>
        <v>3.5525684951877294E-2</v>
      </c>
      <c r="AC318" s="47" t="str">
        <f t="shared" si="278"/>
        <v>0,12897556679992-0,115192766364197i</v>
      </c>
      <c r="AD318" s="20">
        <f t="shared" si="279"/>
        <v>-15.242696956707196</v>
      </c>
      <c r="AE318" s="43">
        <f t="shared" si="280"/>
        <v>-41.769199635518127</v>
      </c>
      <c r="AF318" t="str">
        <f t="shared" si="262"/>
        <v>171,020291553806</v>
      </c>
      <c r="AG318" t="str">
        <f t="shared" si="263"/>
        <v>1+734,223272540289i</v>
      </c>
      <c r="AH318">
        <f t="shared" si="281"/>
        <v>734.22395353173522</v>
      </c>
      <c r="AI318">
        <f t="shared" si="282"/>
        <v>1.5694343441132419</v>
      </c>
      <c r="AJ318" t="str">
        <f t="shared" si="264"/>
        <v>1+1,88495559215388i</v>
      </c>
      <c r="AK318">
        <f t="shared" si="283"/>
        <v>2.1337894892402542</v>
      </c>
      <c r="AL318">
        <f t="shared" si="284"/>
        <v>1.0830346193361864</v>
      </c>
      <c r="AM318" t="str">
        <f t="shared" si="265"/>
        <v>1-0,0715531780081438i</v>
      </c>
      <c r="AN318">
        <f t="shared" si="285"/>
        <v>1.0025566603853695</v>
      </c>
      <c r="AO318">
        <f t="shared" si="286"/>
        <v>-7.143143774570257E-2</v>
      </c>
      <c r="AP318" s="41" t="str">
        <f t="shared" si="287"/>
        <v>0,422749302732392-0,26376694472294i</v>
      </c>
      <c r="AQ318">
        <f t="shared" si="288"/>
        <v>-6.0504081683547621</v>
      </c>
      <c r="AR318" s="43">
        <f t="shared" si="289"/>
        <v>-31.961371293430346</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-0,28857962520475+0,525236736538488i</v>
      </c>
      <c r="BG318" s="20">
        <f t="shared" si="300"/>
        <v>-4.447219169610066</v>
      </c>
      <c r="BH318" s="43">
        <f t="shared" si="301"/>
        <v>118.78561380464292</v>
      </c>
      <c r="BI318" s="41" t="str">
        <f t="shared" si="306"/>
        <v>-1,07718919545787+1,34968840368238i</v>
      </c>
      <c r="BJ318" s="20">
        <f t="shared" si="302"/>
        <v>4.7450696187423409</v>
      </c>
      <c r="BK318" s="43">
        <f t="shared" si="307"/>
        <v>128.59344214673069</v>
      </c>
      <c r="BL318">
        <f t="shared" si="303"/>
        <v>-4.447219169610066</v>
      </c>
      <c r="BM318" s="43">
        <f t="shared" si="304"/>
        <v>118.78561380464292</v>
      </c>
    </row>
    <row r="319" spans="14:65" x14ac:dyDescent="0.25">
      <c r="N319" s="9">
        <v>1</v>
      </c>
      <c r="O319" s="34">
        <f>10^(4+(N319/100))</f>
        <v>10232.929922807549</v>
      </c>
      <c r="P319" s="33" t="str">
        <f t="shared" si="257"/>
        <v>58,3492597405907</v>
      </c>
      <c r="Q319" s="4" t="str">
        <f t="shared" si="258"/>
        <v>1+752,662482837237i</v>
      </c>
      <c r="R319" s="4">
        <f t="shared" si="270"/>
        <v>752.66314714533098</v>
      </c>
      <c r="S319" s="4">
        <f t="shared" si="271"/>
        <v>1.5694677108024753</v>
      </c>
      <c r="T319" s="4" t="str">
        <f t="shared" si="259"/>
        <v>1+1,92886184821148i</v>
      </c>
      <c r="U319" s="4">
        <f t="shared" si="272"/>
        <v>2.1726730148565401</v>
      </c>
      <c r="V319" s="4">
        <f t="shared" si="273"/>
        <v>1.0925054256807478</v>
      </c>
      <c r="W319" t="str">
        <f t="shared" si="260"/>
        <v>1-0,214987726831904i</v>
      </c>
      <c r="X319" s="4">
        <f t="shared" si="274"/>
        <v>1.022848826898848</v>
      </c>
      <c r="Y319" s="4">
        <f t="shared" si="275"/>
        <v>-0.21176442908349327</v>
      </c>
      <c r="Z319" t="str">
        <f t="shared" si="261"/>
        <v>0,99958114858078+0,0363539382606838i</v>
      </c>
      <c r="AA319" s="4">
        <f t="shared" si="276"/>
        <v>1.0002420114278008</v>
      </c>
      <c r="AB319" s="4">
        <f t="shared" si="277"/>
        <v>3.6353148884496526E-2</v>
      </c>
      <c r="AC319" s="47" t="str">
        <f t="shared" si="278"/>
        <v>0,128912837320542-0,114229115742313i</v>
      </c>
      <c r="AD319" s="20">
        <f t="shared" si="279"/>
        <v>-15.277291423473825</v>
      </c>
      <c r="AE319" s="43">
        <f t="shared" si="280"/>
        <v>-41.544015964964281</v>
      </c>
      <c r="AF319" t="str">
        <f t="shared" si="262"/>
        <v>171,020291553806</v>
      </c>
      <c r="AG319" t="str">
        <f t="shared" si="263"/>
        <v>1+751,325529559919i</v>
      </c>
      <c r="AH319">
        <f t="shared" si="281"/>
        <v>751.3261950501211</v>
      </c>
      <c r="AI319">
        <f t="shared" si="282"/>
        <v>1.5694653465870461</v>
      </c>
      <c r="AJ319" t="str">
        <f t="shared" si="264"/>
        <v>1+1,92886184821148i</v>
      </c>
      <c r="AK319">
        <f t="shared" si="283"/>
        <v>2.1726730148565401</v>
      </c>
      <c r="AL319">
        <f t="shared" si="284"/>
        <v>1.0925054256807478</v>
      </c>
      <c r="AM319" t="str">
        <f t="shared" si="265"/>
        <v>1-0,0732198656311509i</v>
      </c>
      <c r="AN319">
        <f t="shared" si="285"/>
        <v>1.0026769912205244</v>
      </c>
      <c r="AO319">
        <f t="shared" si="286"/>
        <v>-7.3089437392197296E-2</v>
      </c>
      <c r="AP319" s="41" t="str">
        <f t="shared" si="287"/>
        <v>0,422735059788331-0,259209778641475i</v>
      </c>
      <c r="AQ319">
        <f t="shared" si="288"/>
        <v>-6.092509376814407</v>
      </c>
      <c r="AR319" s="43">
        <f t="shared" si="289"/>
        <v>-31.515506754383043</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-0,286146486607594+0,522500469810527i</v>
      </c>
      <c r="BG319" s="20">
        <f t="shared" si="300"/>
        <v>-4.4991045649088459</v>
      </c>
      <c r="BH319" s="43">
        <f t="shared" si="301"/>
        <v>118.70724127288715</v>
      </c>
      <c r="BI319" s="41" t="str">
        <f t="shared" si="306"/>
        <v>-1,07317488550176+1,33782965431767i</v>
      </c>
      <c r="BJ319" s="20">
        <f t="shared" si="302"/>
        <v>4.6856774817505844</v>
      </c>
      <c r="BK319" s="43">
        <f t="shared" si="307"/>
        <v>128.73575048346825</v>
      </c>
      <c r="BL319">
        <f t="shared" si="303"/>
        <v>-4.4991045649088459</v>
      </c>
      <c r="BM319" s="43">
        <f t="shared" si="304"/>
        <v>118.70724127288715</v>
      </c>
    </row>
    <row r="320" spans="14:65" x14ac:dyDescent="0.25">
      <c r="N320" s="9">
        <v>2</v>
      </c>
      <c r="O320" s="34">
        <f t="shared" ref="O320:O383" si="308">10^(4+(N320/100))</f>
        <v>10471.285480509003</v>
      </c>
      <c r="P320" s="33" t="str">
        <f t="shared" si="257"/>
        <v>58,3492597405907</v>
      </c>
      <c r="Q320" s="4" t="str">
        <f t="shared" si="258"/>
        <v>1+770,194244239979i</v>
      </c>
      <c r="R320" s="4">
        <f t="shared" si="270"/>
        <v>770.19489342658744</v>
      </c>
      <c r="S320" s="4">
        <f t="shared" si="271"/>
        <v>1.5694979537603611</v>
      </c>
      <c r="T320" s="4" t="str">
        <f t="shared" si="259"/>
        <v>1+1,97379081235251i</v>
      </c>
      <c r="U320" s="4">
        <f t="shared" si="272"/>
        <v>2.2126568127315136</v>
      </c>
      <c r="V320" s="4">
        <f t="shared" si="273"/>
        <v>1.1018513938735395</v>
      </c>
      <c r="W320" t="str">
        <f t="shared" si="260"/>
        <v>1-0,219995434293457i</v>
      </c>
      <c r="X320" s="4">
        <f t="shared" si="274"/>
        <v>1.0239130779074788</v>
      </c>
      <c r="Y320" s="4">
        <f t="shared" si="275"/>
        <v>-0.21654595004389041</v>
      </c>
      <c r="Z320" t="str">
        <f t="shared" si="261"/>
        <v>0,999561408721543+0,0372007302639649i</v>
      </c>
      <c r="AA320" s="4">
        <f t="shared" si="276"/>
        <v>1.0002534199579465</v>
      </c>
      <c r="AB320" s="4">
        <f t="shared" si="277"/>
        <v>3.719988437932846E-2</v>
      </c>
      <c r="AC320" s="47" t="str">
        <f t="shared" si="278"/>
        <v>0,128847600344961-0,113325897455263i</v>
      </c>
      <c r="AD320" s="20">
        <f t="shared" si="279"/>
        <v>-15.309963596219347</v>
      </c>
      <c r="AE320" s="43">
        <f t="shared" si="280"/>
        <v>-41.332739566802438</v>
      </c>
      <c r="AF320" t="str">
        <f t="shared" si="262"/>
        <v>171,020291553806</v>
      </c>
      <c r="AG320" t="str">
        <f t="shared" si="263"/>
        <v>1+768,826149320293i</v>
      </c>
      <c r="AH320">
        <f t="shared" si="281"/>
        <v>768.82679966210173</v>
      </c>
      <c r="AI320">
        <f t="shared" si="282"/>
        <v>1.5694956433608611</v>
      </c>
      <c r="AJ320" t="str">
        <f t="shared" si="264"/>
        <v>1+1,97379081235251i</v>
      </c>
      <c r="AK320">
        <f t="shared" si="283"/>
        <v>2.2126568127315136</v>
      </c>
      <c r="AL320">
        <f t="shared" si="284"/>
        <v>1.1018513938735395</v>
      </c>
      <c r="AM320" t="str">
        <f t="shared" si="265"/>
        <v>1-0,0749253753960951i</v>
      </c>
      <c r="AN320">
        <f t="shared" si="285"/>
        <v>1.0028029775974172</v>
      </c>
      <c r="AO320">
        <f t="shared" si="286"/>
        <v>-7.4785640109428009E-2</v>
      </c>
      <c r="AP320" s="41" t="str">
        <f t="shared" si="287"/>
        <v>0,422721457880129-0,254790047308823i</v>
      </c>
      <c r="AQ320">
        <f t="shared" si="288"/>
        <v>-6.1330239388632641</v>
      </c>
      <c r="AR320" s="43">
        <f t="shared" si="289"/>
        <v>-31.078943355640963</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-0,28356829549479+0,519960941710215i</v>
      </c>
      <c r="BG320" s="20">
        <f t="shared" si="300"/>
        <v>-4.5497711261816676</v>
      </c>
      <c r="BH320" s="43">
        <f t="shared" si="301"/>
        <v>118.60648809643969</v>
      </c>
      <c r="BI320" s="41" t="str">
        <f t="shared" si="306"/>
        <v>-1,06885593883453+1,32652814463331i</v>
      </c>
      <c r="BJ320" s="20">
        <f t="shared" si="302"/>
        <v>4.6271685311744006</v>
      </c>
      <c r="BK320" s="43">
        <f t="shared" si="307"/>
        <v>128.86028430760115</v>
      </c>
      <c r="BL320">
        <f t="shared" si="303"/>
        <v>-4.5497711261816676</v>
      </c>
      <c r="BM320" s="43">
        <f t="shared" si="304"/>
        <v>118.60648809643969</v>
      </c>
    </row>
    <row r="321" spans="14:65" x14ac:dyDescent="0.25">
      <c r="N321" s="9">
        <v>3</v>
      </c>
      <c r="O321" s="34">
        <f t="shared" si="308"/>
        <v>10715.193052376071</v>
      </c>
      <c r="P321" s="33" t="str">
        <f t="shared" si="257"/>
        <v>58,3492597405907</v>
      </c>
      <c r="Q321" s="4" t="str">
        <f t="shared" si="258"/>
        <v>1+788,134372825742i</v>
      </c>
      <c r="R321" s="4">
        <f t="shared" si="270"/>
        <v>788.13500723507127</v>
      </c>
      <c r="S321" s="4">
        <f t="shared" si="271"/>
        <v>1.5695275083067737</v>
      </c>
      <c r="T321" s="4" t="str">
        <f t="shared" si="259"/>
        <v>1+2,01976630650847i</v>
      </c>
      <c r="U321" s="4">
        <f t="shared" si="272"/>
        <v>2.2537648353159798</v>
      </c>
      <c r="V321" s="4">
        <f t="shared" si="273"/>
        <v>1.1110709476247769</v>
      </c>
      <c r="W321" t="str">
        <f t="shared" si="260"/>
        <v>1-0,225119786246256i</v>
      </c>
      <c r="X321" s="4">
        <f t="shared" si="274"/>
        <v>1.0250263012038081</v>
      </c>
      <c r="Y321" s="4">
        <f t="shared" si="275"/>
        <v>-0.22142845369619241</v>
      </c>
      <c r="Z321" t="str">
        <f t="shared" si="261"/>
        <v>0,999540738551401+0,0380672465868418i</v>
      </c>
      <c r="AA321" s="4">
        <f t="shared" si="276"/>
        <v>1.0002653664336199</v>
      </c>
      <c r="AB321" s="4">
        <f t="shared" si="277"/>
        <v>3.8066340145869369E-2</v>
      </c>
      <c r="AC321" s="47" t="str">
        <f t="shared" si="278"/>
        <v>0,128779717865435-0,1124826231459i</v>
      </c>
      <c r="AD321" s="20">
        <f t="shared" si="279"/>
        <v>-15.340737839925179</v>
      </c>
      <c r="AE321" s="43">
        <f t="shared" si="280"/>
        <v>-41.135582509929336</v>
      </c>
      <c r="AF321" t="str">
        <f t="shared" si="262"/>
        <v>171,020291553806</v>
      </c>
      <c r="AG321" t="str">
        <f t="shared" si="263"/>
        <v>1+786,734410881652i</v>
      </c>
      <c r="AH321">
        <f t="shared" si="281"/>
        <v>786.73504641988598</v>
      </c>
      <c r="AI321">
        <f t="shared" si="282"/>
        <v>1.5695252504982156</v>
      </c>
      <c r="AJ321" t="str">
        <f t="shared" si="264"/>
        <v>1+2,01976630650847i</v>
      </c>
      <c r="AK321">
        <f t="shared" si="283"/>
        <v>2.2537648353159798</v>
      </c>
      <c r="AL321">
        <f t="shared" si="284"/>
        <v>1.1110709476247769</v>
      </c>
      <c r="AM321" t="str">
        <f t="shared" si="265"/>
        <v>1-0,076670611586829i</v>
      </c>
      <c r="AN321">
        <f t="shared" si="285"/>
        <v>1.0029348845668389</v>
      </c>
      <c r="AO321">
        <f t="shared" si="286"/>
        <v>-7.6520906183451948E-2</v>
      </c>
      <c r="AP321" s="41" t="str">
        <f t="shared" si="287"/>
        <v>0,422708468156619-0,250505407438857i</v>
      </c>
      <c r="AQ321">
        <f t="shared" si="288"/>
        <v>-6.1719903721536049</v>
      </c>
      <c r="AR321" s="43">
        <f t="shared" si="289"/>
        <v>-30.651821623088679</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-0,280842819414952+0,517612092229799i</v>
      </c>
      <c r="BG321" s="20">
        <f t="shared" si="300"/>
        <v>-4.5992721372176604</v>
      </c>
      <c r="BH321" s="43">
        <f t="shared" si="301"/>
        <v>118.48310308446975</v>
      </c>
      <c r="BI321" s="41" t="str">
        <f t="shared" si="306"/>
        <v>-1,0642293250159+1,31576894414459i</v>
      </c>
      <c r="BJ321" s="20">
        <f t="shared" si="302"/>
        <v>4.5694753305539066</v>
      </c>
      <c r="BK321" s="43">
        <f t="shared" si="307"/>
        <v>128.9668639713104</v>
      </c>
      <c r="BL321">
        <f t="shared" si="303"/>
        <v>-4.5992721372176604</v>
      </c>
      <c r="BM321" s="43">
        <f t="shared" si="304"/>
        <v>118.48310308446975</v>
      </c>
    </row>
    <row r="322" spans="14:65" x14ac:dyDescent="0.25">
      <c r="N322" s="9">
        <v>4</v>
      </c>
      <c r="O322" s="34">
        <f t="shared" si="308"/>
        <v>10964.781961431856</v>
      </c>
      <c r="P322" s="33" t="str">
        <f t="shared" si="257"/>
        <v>58,3492597405907</v>
      </c>
      <c r="Q322" s="4" t="str">
        <f t="shared" si="258"/>
        <v>1+806,492380688169i</v>
      </c>
      <c r="R322" s="4">
        <f t="shared" si="270"/>
        <v>806.49300065658997</v>
      </c>
      <c r="S322" s="4">
        <f t="shared" si="271"/>
        <v>1.5695563901117184</v>
      </c>
      <c r="T322" s="4" t="str">
        <f t="shared" si="259"/>
        <v>1+2,06681270749489i</v>
      </c>
      <c r="U322" s="4">
        <f t="shared" si="272"/>
        <v>2.2960215085800826</v>
      </c>
      <c r="V322" s="4">
        <f t="shared" si="273"/>
        <v>1.1201627050186227</v>
      </c>
      <c r="W322" t="str">
        <f t="shared" si="260"/>
        <v>1-0,230363499689535i</v>
      </c>
      <c r="X322" s="4">
        <f t="shared" si="274"/>
        <v>1.0261906947488904</v>
      </c>
      <c r="Y322" s="4">
        <f t="shared" si="275"/>
        <v>-0.22641359723873281</v>
      </c>
      <c r="Z322" t="str">
        <f t="shared" si="261"/>
        <v>0,999519094226153+0,0389539466677387i</v>
      </c>
      <c r="AA322" s="4">
        <f t="shared" si="276"/>
        <v>1.0002778762342304</v>
      </c>
      <c r="AB322" s="4">
        <f t="shared" si="277"/>
        <v>3.8952975332255724E-2</v>
      </c>
      <c r="AC322" s="47" t="str">
        <f t="shared" si="278"/>
        <v>0,128709046298289-0,111698835559008i</v>
      </c>
      <c r="AD322" s="20">
        <f t="shared" si="279"/>
        <v>-15.369637818781454</v>
      </c>
      <c r="AE322" s="43">
        <f t="shared" si="280"/>
        <v>-40.952746127835226</v>
      </c>
      <c r="AF322" t="str">
        <f t="shared" si="262"/>
        <v>171,020291553806</v>
      </c>
      <c r="AG322" t="str">
        <f t="shared" si="263"/>
        <v>1+805,059809441322i</v>
      </c>
      <c r="AH322">
        <f t="shared" si="281"/>
        <v>805.0604305129508</v>
      </c>
      <c r="AI322">
        <f t="shared" si="282"/>
        <v>1.5695541836969975</v>
      </c>
      <c r="AJ322" t="str">
        <f t="shared" si="264"/>
        <v>1+2,06681270749489i</v>
      </c>
      <c r="AK322">
        <f t="shared" si="283"/>
        <v>2.2960215085800826</v>
      </c>
      <c r="AL322">
        <f t="shared" si="284"/>
        <v>1.1201627050186227</v>
      </c>
      <c r="AM322" t="str">
        <f t="shared" si="265"/>
        <v>1-0,0784564995506817i</v>
      </c>
      <c r="AN322">
        <f t="shared" si="285"/>
        <v>1.0030729895285517</v>
      </c>
      <c r="AO322">
        <f t="shared" si="286"/>
        <v>-7.8296113850776811E-2</v>
      </c>
      <c r="AP322" s="41" t="str">
        <f t="shared" si="287"/>
        <v>0,422696063065122-0,246353587365125i</v>
      </c>
      <c r="AQ322">
        <f t="shared" si="288"/>
        <v>-6.209447011599881</v>
      </c>
      <c r="AR322" s="43">
        <f t="shared" si="289"/>
        <v>-30.234271953339412</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-0,277967767545874+0,515447733715706i</v>
      </c>
      <c r="BG322" s="20">
        <f t="shared" si="300"/>
        <v>-4.6476609534257047</v>
      </c>
      <c r="BH322" s="43">
        <f t="shared" si="301"/>
        <v>118.33684870492085</v>
      </c>
      <c r="BI322" s="41" t="str">
        <f t="shared" si="306"/>
        <v>-1,05929184225254+1,30553697661683i</v>
      </c>
      <c r="BJ322" s="20">
        <f t="shared" si="302"/>
        <v>4.5125298537558507</v>
      </c>
      <c r="BK322" s="43">
        <f t="shared" si="307"/>
        <v>129.05532287941668</v>
      </c>
      <c r="BL322">
        <f t="shared" si="303"/>
        <v>-4.6476609534257047</v>
      </c>
      <c r="BM322" s="43">
        <f t="shared" si="304"/>
        <v>118.33684870492085</v>
      </c>
    </row>
    <row r="323" spans="14:65" x14ac:dyDescent="0.25">
      <c r="N323" s="9">
        <v>5</v>
      </c>
      <c r="O323" s="34">
        <f t="shared" si="308"/>
        <v>11220.184543019639</v>
      </c>
      <c r="P323" s="33" t="str">
        <f t="shared" si="257"/>
        <v>58,3492597405907</v>
      </c>
      <c r="Q323" s="4" t="str">
        <f t="shared" si="258"/>
        <v>1+825,278001486025i</v>
      </c>
      <c r="R323" s="4">
        <f t="shared" si="270"/>
        <v>825.27860734225226</v>
      </c>
      <c r="S323" s="4">
        <f t="shared" si="271"/>
        <v>1.5695846144885177</v>
      </c>
      <c r="T323" s="4" t="str">
        <f t="shared" si="259"/>
        <v>1+2,11495495993634i</v>
      </c>
      <c r="U323" s="4">
        <f t="shared" si="272"/>
        <v>2.3394517482861934</v>
      </c>
      <c r="V323" s="4">
        <f t="shared" si="273"/>
        <v>1.1291254734560194</v>
      </c>
      <c r="W323" t="str">
        <f t="shared" si="260"/>
        <v>1-0,23572935490957i</v>
      </c>
      <c r="X323" s="4">
        <f t="shared" si="274"/>
        <v>1.0274085500744492</v>
      </c>
      <c r="Y323" s="4">
        <f t="shared" si="275"/>
        <v>-0.23150303230187491</v>
      </c>
      <c r="Z323" t="str">
        <f t="shared" si="261"/>
        <v>0,999496429835282+0,0398613006467753i</v>
      </c>
      <c r="AA323" s="4">
        <f t="shared" si="276"/>
        <v>1.0002909759378655</v>
      </c>
      <c r="AB323" s="4">
        <f t="shared" si="277"/>
        <v>3.9860259767462658E-2</v>
      </c>
      <c r="AC323" s="47" t="str">
        <f t="shared" si="278"/>
        <v>0,128635436182789-0,110974108250593i</v>
      </c>
      <c r="AD323" s="20">
        <f t="shared" si="279"/>
        <v>-15.396686400030857</v>
      </c>
      <c r="AE323" s="43">
        <f t="shared" si="280"/>
        <v>-40.784421179468517</v>
      </c>
      <c r="AF323" t="str">
        <f t="shared" si="262"/>
        <v>171,020291553806</v>
      </c>
      <c r="AG323" t="str">
        <f t="shared" si="263"/>
        <v>1+823,812061368184i</v>
      </c>
      <c r="AH323">
        <f t="shared" si="281"/>
        <v>823.81266830250706</v>
      </c>
      <c r="AI323">
        <f t="shared" si="282"/>
        <v>1.5695824582977782</v>
      </c>
      <c r="AJ323" t="str">
        <f t="shared" si="264"/>
        <v>1+2,11495495993634i</v>
      </c>
      <c r="AK323">
        <f t="shared" si="283"/>
        <v>2.3394517482861934</v>
      </c>
      <c r="AL323">
        <f t="shared" si="284"/>
        <v>1.1291254734560194</v>
      </c>
      <c r="AM323" t="str">
        <f t="shared" si="265"/>
        <v>1-0,0802839861890907i</v>
      </c>
      <c r="AN323">
        <f t="shared" si="285"/>
        <v>1.0032175827996686</v>
      </c>
      <c r="AO323">
        <f t="shared" si="286"/>
        <v>-8.0112159570420172E-2</v>
      </c>
      <c r="AP323" s="41" t="str">
        <f t="shared" si="287"/>
        <v>0,422684216293032-0,242332385836894i</v>
      </c>
      <c r="AQ323">
        <f t="shared" si="288"/>
        <v>-6.245431924896212</v>
      </c>
      <c r="AR323" s="43">
        <f t="shared" si="289"/>
        <v>-29.826414919554058</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-0,274940803119731+0,513461541449402i</v>
      </c>
      <c r="BG323" s="20">
        <f t="shared" si="300"/>
        <v>-4.6949909075568961</v>
      </c>
      <c r="BH323" s="43">
        <f t="shared" si="301"/>
        <v>118.16750125824989</v>
      </c>
      <c r="BI323" s="41" t="str">
        <f t="shared" si="306"/>
        <v>-1,05404014335011+1,2958170003995i</v>
      </c>
      <c r="BJ323" s="20">
        <f t="shared" si="302"/>
        <v>4.4562635675777393</v>
      </c>
      <c r="BK323" s="43">
        <f t="shared" si="307"/>
        <v>129.12550751816448</v>
      </c>
      <c r="BL323">
        <f t="shared" si="303"/>
        <v>-4.6949909075568961</v>
      </c>
      <c r="BM323" s="43">
        <f t="shared" si="304"/>
        <v>118.16750125824989</v>
      </c>
    </row>
    <row r="324" spans="14:65" x14ac:dyDescent="0.25">
      <c r="N324" s="9">
        <v>6</v>
      </c>
      <c r="O324" s="34">
        <f t="shared" si="308"/>
        <v>11481.536214968832</v>
      </c>
      <c r="P324" s="33" t="str">
        <f t="shared" si="257"/>
        <v>58,3492597405907</v>
      </c>
      <c r="Q324" s="4" t="str">
        <f t="shared" si="258"/>
        <v>1+844,501195604115i</v>
      </c>
      <c r="R324" s="4">
        <f t="shared" si="270"/>
        <v>844.50178766938063</v>
      </c>
      <c r="S324" s="4">
        <f t="shared" si="271"/>
        <v>1.5696121964019298</v>
      </c>
      <c r="T324" s="4" t="str">
        <f t="shared" si="259"/>
        <v>1+2,16421858949228i</v>
      </c>
      <c r="U324" s="4">
        <f t="shared" si="272"/>
        <v>2.3840809766247357</v>
      </c>
      <c r="V324" s="4">
        <f t="shared" si="273"/>
        <v>1.1379582442000997</v>
      </c>
      <c r="W324" t="str">
        <f t="shared" si="260"/>
        <v>1-0,241220196953826i</v>
      </c>
      <c r="X324" s="4">
        <f t="shared" si="274"/>
        <v>1.0286822558100448</v>
      </c>
      <c r="Y324" s="4">
        <f t="shared" si="275"/>
        <v>-0.23669840227567104</v>
      </c>
      <c r="Z324" t="str">
        <f t="shared" si="261"/>
        <v>0,999472697304577+0,0407897896150414i</v>
      </c>
      <c r="AA324" s="4">
        <f t="shared" si="276"/>
        <v>1.0003046933780355</v>
      </c>
      <c r="AB324" s="4">
        <f t="shared" si="277"/>
        <v>4.078867420907497E-2</v>
      </c>
      <c r="AC324" s="47" t="str">
        <f t="shared" si="278"/>
        <v>0,128558731867869-0,110308045310027i</v>
      </c>
      <c r="AD324" s="20">
        <f t="shared" si="279"/>
        <v>-15.421905562932183</v>
      </c>
      <c r="AE324" s="43">
        <f t="shared" si="280"/>
        <v>-40.630788023306181</v>
      </c>
      <c r="AF324" t="str">
        <f t="shared" si="262"/>
        <v>171,020291553806</v>
      </c>
      <c r="AG324" t="str">
        <f t="shared" si="263"/>
        <v>1+843,001109354425i</v>
      </c>
      <c r="AH324">
        <f t="shared" si="281"/>
        <v>843.00170247324604</v>
      </c>
      <c r="AI324">
        <f t="shared" si="282"/>
        <v>1.569610089291944</v>
      </c>
      <c r="AJ324" t="str">
        <f t="shared" si="264"/>
        <v>1+2,16421858949228i</v>
      </c>
      <c r="AK324">
        <f t="shared" si="283"/>
        <v>2.3840809766247357</v>
      </c>
      <c r="AL324">
        <f t="shared" si="284"/>
        <v>1.1379582442000997</v>
      </c>
      <c r="AM324" t="str">
        <f t="shared" si="265"/>
        <v>1-0,0821540404596614i</v>
      </c>
      <c r="AN324">
        <f t="shared" si="285"/>
        <v>1.0033689682085287</v>
      </c>
      <c r="AO324">
        <f t="shared" si="286"/>
        <v>-8.1969958292253717E-2</v>
      </c>
      <c r="AP324" s="41" t="str">
        <f t="shared" si="287"/>
        <v>0,42267290271198-0,238439670852489i</v>
      </c>
      <c r="AQ324">
        <f t="shared" si="288"/>
        <v>-6.2799828326933573</v>
      </c>
      <c r="AR324" s="43">
        <f t="shared" si="289"/>
        <v>-29.428361599807037</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-0,271759556587453+0,511647044562473i</v>
      </c>
      <c r="BG324" s="20">
        <f t="shared" si="300"/>
        <v>-4.7413152180789488</v>
      </c>
      <c r="BH324" s="43">
        <f t="shared" si="301"/>
        <v>117.97485104895297</v>
      </c>
      <c r="BI324" s="41" t="str">
        <f t="shared" si="306"/>
        <v>-1,04847076294162+1,28659358944325i</v>
      </c>
      <c r="BJ324" s="20">
        <f t="shared" si="302"/>
        <v>4.4006075121598709</v>
      </c>
      <c r="BK324" s="43">
        <f t="shared" si="307"/>
        <v>129.17727747245232</v>
      </c>
      <c r="BL324">
        <f t="shared" si="303"/>
        <v>-4.7413152180789488</v>
      </c>
      <c r="BM324" s="43">
        <f t="shared" si="304"/>
        <v>117.97485104895297</v>
      </c>
    </row>
    <row r="325" spans="14:65" x14ac:dyDescent="0.25">
      <c r="N325" s="9">
        <v>7</v>
      </c>
      <c r="O325" s="34">
        <f t="shared" si="308"/>
        <v>11748.975549395318</v>
      </c>
      <c r="P325" s="33" t="str">
        <f t="shared" si="257"/>
        <v>58,3492597405907</v>
      </c>
      <c r="Q325" s="4" t="str">
        <f t="shared" si="258"/>
        <v>1+864,172155434411i</v>
      </c>
      <c r="R325" s="4">
        <f t="shared" si="270"/>
        <v>864.17273402263515</v>
      </c>
      <c r="S325" s="4">
        <f t="shared" si="271"/>
        <v>1.569639150476082</v>
      </c>
      <c r="T325" s="4" t="str">
        <f t="shared" si="259"/>
        <v>1+2,21462971639119i</v>
      </c>
      <c r="U325" s="4">
        <f t="shared" si="272"/>
        <v>2.4299351392008228</v>
      </c>
      <c r="V325" s="4">
        <f t="shared" si="273"/>
        <v>1.1466601865777428</v>
      </c>
      <c r="W325" t="str">
        <f t="shared" si="260"/>
        <v>1-0,246838937139434i</v>
      </c>
      <c r="X325" s="4">
        <f t="shared" si="274"/>
        <v>1.0300143013027176</v>
      </c>
      <c r="Y325" s="4">
        <f t="shared" si="275"/>
        <v>-0.24200133945908983</v>
      </c>
      <c r="Z325" t="str">
        <f t="shared" si="261"/>
        <v>0,999447846294159+0,0417399058696782i</v>
      </c>
      <c r="AA325" s="4">
        <f t="shared" si="276"/>
        <v>1.0003190577031122</v>
      </c>
      <c r="AB325" s="4">
        <f t="shared" si="277"/>
        <v>4.1738710596756289E-2</v>
      </c>
      <c r="AC325" s="47" t="str">
        <f t="shared" si="278"/>
        <v>0,128478771186097-0,109700281094682i</v>
      </c>
      <c r="AD325" s="20">
        <f t="shared" si="279"/>
        <v>-15.445316312998603</v>
      </c>
      <c r="AE325" s="43">
        <f t="shared" si="280"/>
        <v>-40.492016801222185</v>
      </c>
      <c r="AF325" t="str">
        <f t="shared" si="262"/>
        <v>171,020291553806</v>
      </c>
      <c r="AG325" t="str">
        <f t="shared" si="263"/>
        <v>1+862,637127687286i</v>
      </c>
      <c r="AH325">
        <f t="shared" si="281"/>
        <v>862.6377073050835</v>
      </c>
      <c r="AI325">
        <f t="shared" si="282"/>
        <v>1.5696370913296454</v>
      </c>
      <c r="AJ325" t="str">
        <f t="shared" si="264"/>
        <v>1+2,21462971639119i</v>
      </c>
      <c r="AK325">
        <f t="shared" si="283"/>
        <v>2.4299351392008228</v>
      </c>
      <c r="AL325">
        <f t="shared" si="284"/>
        <v>1.1466601865777428</v>
      </c>
      <c r="AM325" t="str">
        <f t="shared" si="265"/>
        <v>1-0,0840676538899212i</v>
      </c>
      <c r="AN325">
        <f t="shared" si="285"/>
        <v>1.003527463715147</v>
      </c>
      <c r="AO325">
        <f t="shared" si="286"/>
        <v>-8.3870443720875668E-2</v>
      </c>
      <c r="AP325" s="41" t="str">
        <f t="shared" si="287"/>
        <v>0,422662098324554-0,23467337852932i</v>
      </c>
      <c r="AQ325">
        <f t="shared" si="288"/>
        <v>-6.3131370334993928</v>
      </c>
      <c r="AR325" s="43">
        <f t="shared" si="289"/>
        <v>-29.040213924886743</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-0,268421639546829+0,509997617359428i</v>
      </c>
      <c r="BG325" s="20">
        <f t="shared" si="300"/>
        <v>-4.7866869001587089</v>
      </c>
      <c r="BH325" s="43">
        <f t="shared" si="301"/>
        <v>117.75870255777103</v>
      </c>
      <c r="BI325" s="41" t="str">
        <f t="shared" si="306"/>
        <v>-1,04258014604396+1,27785111513817i</v>
      </c>
      <c r="BJ325" s="20">
        <f t="shared" si="302"/>
        <v>4.3454923793405129</v>
      </c>
      <c r="BK325" s="43">
        <f t="shared" si="307"/>
        <v>129.21050543410649</v>
      </c>
      <c r="BL325">
        <f t="shared" si="303"/>
        <v>-4.7866869001587089</v>
      </c>
      <c r="BM325" s="43">
        <f t="shared" si="304"/>
        <v>117.75870255777103</v>
      </c>
    </row>
    <row r="326" spans="14:65" x14ac:dyDescent="0.25">
      <c r="N326" s="9">
        <v>8</v>
      </c>
      <c r="O326" s="34">
        <f t="shared" si="308"/>
        <v>12022.644346174151</v>
      </c>
      <c r="P326" s="33" t="str">
        <f t="shared" si="257"/>
        <v>58,3492597405907</v>
      </c>
      <c r="Q326" s="4" t="str">
        <f t="shared" si="258"/>
        <v>1+884,301310780187i</v>
      </c>
      <c r="R326" s="4">
        <f t="shared" si="270"/>
        <v>884.30187619814365</v>
      </c>
      <c r="S326" s="4">
        <f t="shared" si="271"/>
        <v>1.569665491002225</v>
      </c>
      <c r="T326" s="4" t="str">
        <f t="shared" si="259"/>
        <v>1+2,26621506927982i</v>
      </c>
      <c r="U326" s="4">
        <f t="shared" si="272"/>
        <v>2.4770407223602398</v>
      </c>
      <c r="V326" s="4">
        <f t="shared" si="273"/>
        <v>1.1552306418891436</v>
      </c>
      <c r="W326" t="str">
        <f t="shared" si="260"/>
        <v>1-0,252588554596812i</v>
      </c>
      <c r="X326" s="4">
        <f t="shared" si="274"/>
        <v>1.0314072803278571</v>
      </c>
      <c r="Y326" s="4">
        <f t="shared" si="275"/>
        <v>-0.24741346202488221</v>
      </c>
      <c r="Z326" t="str">
        <f t="shared" si="261"/>
        <v>0,999421824091702+0,0427121531749i</v>
      </c>
      <c r="AA326" s="4">
        <f t="shared" si="276"/>
        <v>1.0003340994385932</v>
      </c>
      <c r="AB326" s="4">
        <f t="shared" si="277"/>
        <v>4.2710872311541609E-2</v>
      </c>
      <c r="AC326" s="47" t="str">
        <f t="shared" si="278"/>
        <v>0,128395385114225-0,109150479976631i</v>
      </c>
      <c r="AD326" s="20">
        <f t="shared" si="279"/>
        <v>-15.466938601634405</v>
      </c>
      <c r="AE326" s="43">
        <f t="shared" si="280"/>
        <v>-40.368267628840158</v>
      </c>
      <c r="AF326" t="str">
        <f t="shared" si="262"/>
        <v>171,020291553806</v>
      </c>
      <c r="AG326" t="str">
        <f t="shared" si="263"/>
        <v>1+882,730527643597i</v>
      </c>
      <c r="AH326">
        <f t="shared" si="281"/>
        <v>882.73109406769129</v>
      </c>
      <c r="AI326">
        <f t="shared" si="282"/>
        <v>1.5696634787275618</v>
      </c>
      <c r="AJ326" t="str">
        <f t="shared" si="264"/>
        <v>1+2,26621506927982i</v>
      </c>
      <c r="AK326">
        <f t="shared" si="283"/>
        <v>2.4770407223602398</v>
      </c>
      <c r="AL326">
        <f t="shared" si="284"/>
        <v>1.1552306418891436</v>
      </c>
      <c r="AM326" t="str">
        <f t="shared" si="265"/>
        <v>1-0,0860258411030401i</v>
      </c>
      <c r="AN326">
        <f t="shared" si="285"/>
        <v>1.0036934020593566</v>
      </c>
      <c r="AO326">
        <f t="shared" si="286"/>
        <v>-8.5814568574191841E-2</v>
      </c>
      <c r="AP326" s="41" t="str">
        <f t="shared" si="287"/>
        <v>0,422651780213388-0,231031512009998i</v>
      </c>
      <c r="AQ326">
        <f t="shared" si="288"/>
        <v>-6.3449313333302335</v>
      </c>
      <c r="AR326" s="43">
        <f t="shared" si="289"/>
        <v>-28.662065042512459</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-0,264924659453562+0,508506471126795i</v>
      </c>
      <c r="BG326" s="20">
        <f t="shared" si="300"/>
        <v>-4.8311586791786869</v>
      </c>
      <c r="BH326" s="43">
        <f t="shared" si="301"/>
        <v>117.5188746172697</v>
      </c>
      <c r="BI326" s="41" t="str">
        <f t="shared" si="306"/>
        <v>-1,03636467798321+1,26957372912077i</v>
      </c>
      <c r="BJ326" s="20">
        <f t="shared" si="302"/>
        <v>4.2908485891254919</v>
      </c>
      <c r="BK326" s="43">
        <f t="shared" si="307"/>
        <v>129.22507720359718</v>
      </c>
      <c r="BL326">
        <f t="shared" si="303"/>
        <v>-4.8311586791786869</v>
      </c>
      <c r="BM326" s="43">
        <f t="shared" si="304"/>
        <v>117.5188746172697</v>
      </c>
    </row>
    <row r="327" spans="14:65" x14ac:dyDescent="0.25">
      <c r="N327" s="9">
        <v>9</v>
      </c>
      <c r="O327" s="34">
        <f t="shared" si="308"/>
        <v>12302.687708123816</v>
      </c>
      <c r="P327" s="33" t="str">
        <f t="shared" si="257"/>
        <v>58,3492597405907</v>
      </c>
      <c r="Q327" s="4" t="str">
        <f t="shared" si="258"/>
        <v>1+904,89933438605i</v>
      </c>
      <c r="R327" s="4">
        <f t="shared" si="270"/>
        <v>904.89988693353052</v>
      </c>
      <c r="S327" s="4">
        <f t="shared" si="271"/>
        <v>1.5696912319463074</v>
      </c>
      <c r="T327" s="4" t="str">
        <f t="shared" si="259"/>
        <v>1+2,31900199939508i</v>
      </c>
      <c r="U327" s="4">
        <f t="shared" si="272"/>
        <v>2.52542477084517</v>
      </c>
      <c r="V327" s="4">
        <f t="shared" si="273"/>
        <v>1.1636691170754603</v>
      </c>
      <c r="W327" t="str">
        <f t="shared" si="260"/>
        <v>1-0,258472097849242i</v>
      </c>
      <c r="X327" s="4">
        <f t="shared" si="274"/>
        <v>1.0328638948896356</v>
      </c>
      <c r="Y327" s="4">
        <f t="shared" si="275"/>
        <v>-0.25293637079444381</v>
      </c>
      <c r="Z327" t="str">
        <f t="shared" si="261"/>
        <v>0,999394575500625+0,0437070470290973i</v>
      </c>
      <c r="AA327" s="4">
        <f t="shared" si="276"/>
        <v>1.0003498505523347</v>
      </c>
      <c r="AB327" s="4">
        <f t="shared" si="277"/>
        <v>4.3705674441085633E-2</v>
      </c>
      <c r="AC327" s="47" t="str">
        <f t="shared" si="278"/>
        <v>0,128308397419607-0,108658336101017i</v>
      </c>
      <c r="AD327" s="20">
        <f t="shared" si="279"/>
        <v>-15.486791251264389</v>
      </c>
      <c r="AE327" s="43">
        <f t="shared" si="280"/>
        <v>-40.259690789200178</v>
      </c>
      <c r="AF327" t="str">
        <f t="shared" si="262"/>
        <v>171,020291553806</v>
      </c>
      <c r="AG327" t="str">
        <f t="shared" si="263"/>
        <v>1+903,291963009985i</v>
      </c>
      <c r="AH327">
        <f t="shared" si="281"/>
        <v>903.2925165407006</v>
      </c>
      <c r="AI327">
        <f t="shared" si="282"/>
        <v>1.5696892654764947</v>
      </c>
      <c r="AJ327" t="str">
        <f t="shared" si="264"/>
        <v>1+2,31900199939508i</v>
      </c>
      <c r="AK327">
        <f t="shared" si="283"/>
        <v>2.52542477084517</v>
      </c>
      <c r="AL327">
        <f t="shared" si="284"/>
        <v>1.1636691170754603</v>
      </c>
      <c r="AM327" t="str">
        <f t="shared" si="265"/>
        <v>1-0,0880296403557986i</v>
      </c>
      <c r="AN327">
        <f t="shared" si="285"/>
        <v>1.0038671314378069</v>
      </c>
      <c r="AO327">
        <f t="shared" si="286"/>
        <v>-8.7803304835825643E-2</v>
      </c>
      <c r="AP327" s="41" t="str">
        <f t="shared" si="287"/>
        <v>0,422641926492557-0,227512140403959i</v>
      </c>
      <c r="AQ327">
        <f t="shared" si="288"/>
        <v>-6.3754019800965311</v>
      </c>
      <c r="AR327" s="43">
        <f t="shared" si="289"/>
        <v>-28.293999695048043</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-0,261266235128231+0,507166646512793i</v>
      </c>
      <c r="BG327" s="20">
        <f t="shared" si="300"/>
        <v>-4.8747829066784742</v>
      </c>
      <c r="BH327" s="43">
        <f t="shared" si="301"/>
        <v>117.25520059320905</v>
      </c>
      <c r="BI327" s="41" t="str">
        <f t="shared" si="306"/>
        <v>-1,02982071571807+1,26174534720844i</v>
      </c>
      <c r="BJ327" s="20">
        <f t="shared" si="302"/>
        <v>4.2366063644893863</v>
      </c>
      <c r="BK327" s="43">
        <f t="shared" si="307"/>
        <v>129.22089168736116</v>
      </c>
      <c r="BL327">
        <f t="shared" si="303"/>
        <v>-4.8747829066784742</v>
      </c>
      <c r="BM327" s="43">
        <f t="shared" si="304"/>
        <v>117.25520059320905</v>
      </c>
    </row>
    <row r="328" spans="14:65" x14ac:dyDescent="0.25">
      <c r="N328" s="9">
        <v>10</v>
      </c>
      <c r="O328" s="34">
        <f t="shared" si="308"/>
        <v>12589.254117941671</v>
      </c>
      <c r="P328" s="33" t="str">
        <f t="shared" si="257"/>
        <v>58,3492597405907</v>
      </c>
      <c r="Q328" s="4" t="str">
        <f t="shared" si="258"/>
        <v>1+925,977147596763i</v>
      </c>
      <c r="R328" s="4">
        <f t="shared" si="270"/>
        <v>925.97768756673463</v>
      </c>
      <c r="S328" s="4">
        <f t="shared" si="271"/>
        <v>1.5697163869563826</v>
      </c>
      <c r="T328" s="4" t="str">
        <f t="shared" si="259"/>
        <v>1+2,37301849506604i</v>
      </c>
      <c r="U328" s="4">
        <f t="shared" si="272"/>
        <v>2.5751149057712923</v>
      </c>
      <c r="V328" s="4">
        <f t="shared" si="273"/>
        <v>1.1719752781923602</v>
      </c>
      <c r="W328" t="str">
        <f t="shared" si="260"/>
        <v>1-0,264492686429235i</v>
      </c>
      <c r="X328" s="4">
        <f t="shared" si="274"/>
        <v>1.0343869591088983</v>
      </c>
      <c r="Y328" s="4">
        <f t="shared" si="275"/>
        <v>-0.25857164581741338</v>
      </c>
      <c r="Z328" t="str">
        <f t="shared" si="261"/>
        <v>0,999366042723016+0,0447251149381606i</v>
      </c>
      <c r="AA328" s="4">
        <f t="shared" si="276"/>
        <v>1.0003663445228916</v>
      </c>
      <c r="AB328" s="4">
        <f t="shared" si="277"/>
        <v>4.4723644050997137E-2</v>
      </c>
      <c r="AC328" s="47" t="str">
        <f t="shared" si="278"/>
        <v>0,12821762429183-0,108223573155639i</v>
      </c>
      <c r="AD328" s="20">
        <f t="shared" si="279"/>
        <v>-15.504891886021504</v>
      </c>
      <c r="AE328" s="43">
        <f t="shared" si="280"/>
        <v>-40.166426926689049</v>
      </c>
      <c r="AF328" t="str">
        <f t="shared" si="262"/>
        <v>171,020291553806</v>
      </c>
      <c r="AG328" t="str">
        <f t="shared" si="263"/>
        <v>1+924,332335731643i</v>
      </c>
      <c r="AH328">
        <f t="shared" si="281"/>
        <v>924.33287666246872</v>
      </c>
      <c r="AI328">
        <f t="shared" si="282"/>
        <v>1.5697144652487818</v>
      </c>
      <c r="AJ328" t="str">
        <f t="shared" si="264"/>
        <v>1+2,37301849506604i</v>
      </c>
      <c r="AK328">
        <f t="shared" si="283"/>
        <v>2.5751149057712923</v>
      </c>
      <c r="AL328">
        <f t="shared" si="284"/>
        <v>1.1719752781923602</v>
      </c>
      <c r="AM328" t="str">
        <f t="shared" si="265"/>
        <v>1-0,0900801140890837i</v>
      </c>
      <c r="AN328">
        <f t="shared" si="285"/>
        <v>1.0040490162110127</v>
      </c>
      <c r="AO328">
        <f t="shared" si="286"/>
        <v>-8.9837644000402284E-2</v>
      </c>
      <c r="AP328" s="41" t="str">
        <f t="shared" si="287"/>
        <v>0,422632516261157-0,22411339776404i</v>
      </c>
      <c r="AQ328">
        <f t="shared" si="288"/>
        <v>-6.404584602680111</v>
      </c>
      <c r="AR328" s="43">
        <f t="shared" si="289"/>
        <v>-27.936094607919141</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-0,257444013065477+0,505971006567011i</v>
      </c>
      <c r="BG328" s="20">
        <f t="shared" si="300"/>
        <v>-4.9176114785829661</v>
      </c>
      <c r="BH328" s="43">
        <f t="shared" si="301"/>
        <v>116.96752857386974</v>
      </c>
      <c r="BI328" s="41" t="str">
        <f t="shared" si="306"/>
        <v>-1,02294462057704+1,25434963462961i</v>
      </c>
      <c r="BJ328" s="20">
        <f t="shared" si="302"/>
        <v>4.1826958047584286</v>
      </c>
      <c r="BK328" s="43">
        <f t="shared" si="307"/>
        <v>129.19786089263974</v>
      </c>
      <c r="BL328">
        <f t="shared" si="303"/>
        <v>-4.9176114785829661</v>
      </c>
      <c r="BM328" s="43">
        <f t="shared" si="304"/>
        <v>116.96752857386974</v>
      </c>
    </row>
    <row r="329" spans="14:65" x14ac:dyDescent="0.25">
      <c r="N329" s="9">
        <v>11</v>
      </c>
      <c r="O329" s="34">
        <f t="shared" si="308"/>
        <v>12882.49551693136</v>
      </c>
      <c r="P329" s="33" t="str">
        <f t="shared" si="257"/>
        <v>58,3492597405907</v>
      </c>
      <c r="Q329" s="4" t="str">
        <f t="shared" si="258"/>
        <v>1+947,545926147891i</v>
      </c>
      <c r="R329" s="4">
        <f t="shared" si="270"/>
        <v>947.54645382665251</v>
      </c>
      <c r="S329" s="4">
        <f t="shared" si="271"/>
        <v>1.5697409693698423</v>
      </c>
      <c r="T329" s="4" t="str">
        <f t="shared" si="259"/>
        <v>1+2,4282931965537i</v>
      </c>
      <c r="U329" s="4">
        <f t="shared" si="272"/>
        <v>2.6261393429193713</v>
      </c>
      <c r="V329" s="4">
        <f t="shared" si="273"/>
        <v>1.1801489437348374</v>
      </c>
      <c r="W329" t="str">
        <f t="shared" si="260"/>
        <v>1-0,270653512532547i</v>
      </c>
      <c r="X329" s="4">
        <f t="shared" si="274"/>
        <v>1.0359794031959351</v>
      </c>
      <c r="Y329" s="4">
        <f t="shared" si="275"/>
        <v>-0.26432084275122569</v>
      </c>
      <c r="Z329" t="str">
        <f t="shared" si="261"/>
        <v>0,999336165237025+0,0457668966951711i</v>
      </c>
      <c r="AA329" s="4">
        <f t="shared" si="276"/>
        <v>1.0003836164110991</v>
      </c>
      <c r="AB329" s="4">
        <f t="shared" si="277"/>
        <v>4.5765320462396258E-2</v>
      </c>
      <c r="AC329" s="47" t="str">
        <f t="shared" si="278"/>
        <v>0,128122873958779-0,107845944151337i</v>
      </c>
      <c r="AD329" s="20">
        <f t="shared" si="279"/>
        <v>-15.521256868037987</v>
      </c>
      <c r="AE329" s="43">
        <f t="shared" si="280"/>
        <v>-40.088607238383773</v>
      </c>
      <c r="AF329" t="str">
        <f t="shared" si="262"/>
        <v>171,020291553806</v>
      </c>
      <c r="AG329" t="str">
        <f t="shared" si="263"/>
        <v>1+945,862801692693i</v>
      </c>
      <c r="AH329">
        <f t="shared" si="281"/>
        <v>945.86333031043694</v>
      </c>
      <c r="AI329">
        <f t="shared" si="282"/>
        <v>1.5697390914055482</v>
      </c>
      <c r="AJ329" t="str">
        <f t="shared" si="264"/>
        <v>1+2,4282931965537i</v>
      </c>
      <c r="AK329">
        <f t="shared" si="283"/>
        <v>2.6261393429193713</v>
      </c>
      <c r="AL329">
        <f t="shared" si="284"/>
        <v>1.1801489437348374</v>
      </c>
      <c r="AM329" t="str">
        <f t="shared" si="265"/>
        <v>1-0,0921783494912103i</v>
      </c>
      <c r="AN329">
        <f t="shared" si="285"/>
        <v>1.004239437641703</v>
      </c>
      <c r="AO329">
        <f t="shared" si="286"/>
        <v>-9.1918597310690728E-2</v>
      </c>
      <c r="AP329" s="41" t="str">
        <f t="shared" si="287"/>
        <v>0,422623529558967-0,220833482097462i</v>
      </c>
      <c r="AQ329">
        <f t="shared" si="288"/>
        <v>-6.4325141546220905</v>
      </c>
      <c r="AR329" s="43">
        <f t="shared" si="289"/>
        <v>-27.58841888607531</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-0,253455684543531+0,504912230534447i</v>
      </c>
      <c r="BG329" s="20">
        <f t="shared" si="300"/>
        <v>-4.9596957555584957</v>
      </c>
      <c r="BH329" s="43">
        <f t="shared" si="301"/>
        <v>116.65572156915901</v>
      </c>
      <c r="BI329" s="41" t="str">
        <f t="shared" si="306"/>
        <v>-1,01573279241017+1,24736999272723i</v>
      </c>
      <c r="BJ329" s="20">
        <f t="shared" si="302"/>
        <v>4.1290469578574021</v>
      </c>
      <c r="BK329" s="43">
        <f t="shared" si="307"/>
        <v>129.15590992146738</v>
      </c>
      <c r="BL329">
        <f t="shared" si="303"/>
        <v>-4.9596957555584957</v>
      </c>
      <c r="BM329" s="43">
        <f t="shared" si="304"/>
        <v>116.65572156915901</v>
      </c>
    </row>
    <row r="330" spans="14:65" x14ac:dyDescent="0.25">
      <c r="N330" s="9">
        <v>12</v>
      </c>
      <c r="O330" s="34">
        <f t="shared" si="308"/>
        <v>13182.567385564091</v>
      </c>
      <c r="P330" s="33" t="str">
        <f t="shared" si="257"/>
        <v>58,3492597405907</v>
      </c>
      <c r="Q330" s="4" t="str">
        <f t="shared" si="258"/>
        <v>1+969,617106091313i</v>
      </c>
      <c r="R330" s="4">
        <f t="shared" si="270"/>
        <v>969.6176217586459</v>
      </c>
      <c r="S330" s="4">
        <f t="shared" si="271"/>
        <v>1.5697649922204884</v>
      </c>
      <c r="T330" s="4" t="str">
        <f t="shared" si="259"/>
        <v>1+2,48485541123644i</v>
      </c>
      <c r="U330" s="4">
        <f t="shared" si="272"/>
        <v>2.6785269113359709</v>
      </c>
      <c r="V330" s="4">
        <f t="shared" si="273"/>
        <v>1.1881900778560635</v>
      </c>
      <c r="W330" t="str">
        <f t="shared" si="260"/>
        <v>1-0,276957842710727i</v>
      </c>
      <c r="X330" s="4">
        <f t="shared" si="274"/>
        <v>1.0376442775050512</v>
      </c>
      <c r="Y330" s="4">
        <f t="shared" si="275"/>
        <v>-0.27018548903639311</v>
      </c>
      <c r="Z330" t="str">
        <f t="shared" si="261"/>
        <v>0,9993048796685+0,0468329446666058i</v>
      </c>
      <c r="AA330" s="4">
        <f t="shared" si="276"/>
        <v>1.0004017029350862</v>
      </c>
      <c r="AB330" s="4">
        <f t="shared" si="277"/>
        <v>4.6831255535830119E-2</v>
      </c>
      <c r="AC330" s="47" t="str">
        <f t="shared" si="278"/>
        <v>0,128023946286394-0,107525231212685i</v>
      </c>
      <c r="AD330" s="20">
        <f t="shared" si="279"/>
        <v>-15.535901239365346</v>
      </c>
      <c r="AE330" s="43">
        <f t="shared" si="280"/>
        <v>-40.02635366011264</v>
      </c>
      <c r="AF330" t="str">
        <f t="shared" si="262"/>
        <v>171,020291553806</v>
      </c>
      <c r="AG330" t="str">
        <f t="shared" si="263"/>
        <v>1+967,894776631174i</v>
      </c>
      <c r="AH330">
        <f t="shared" si="281"/>
        <v>967.89529321611553</v>
      </c>
      <c r="AI330">
        <f t="shared" si="282"/>
        <v>1.5697631570037884</v>
      </c>
      <c r="AJ330" t="str">
        <f t="shared" si="264"/>
        <v>1+2,48485541123644i</v>
      </c>
      <c r="AK330">
        <f t="shared" si="283"/>
        <v>2.6785269113359709</v>
      </c>
      <c r="AL330">
        <f t="shared" si="284"/>
        <v>1.1881900778560635</v>
      </c>
      <c r="AM330" t="str">
        <f t="shared" si="265"/>
        <v>1-0,0943254590743617i</v>
      </c>
      <c r="AN330">
        <f t="shared" si="285"/>
        <v>1.0044387946657523</v>
      </c>
      <c r="AO330">
        <f t="shared" si="286"/>
        <v>-9.4047195985499654E-2</v>
      </c>
      <c r="AP330" s="41" t="str">
        <f t="shared" si="287"/>
        <v>0,422614947324121-0,217670654410707i</v>
      </c>
      <c r="AQ330">
        <f t="shared" si="288"/>
        <v>-6.4592248623168</v>
      </c>
      <c r="AR330" s="43">
        <f t="shared" si="289"/>
        <v>-27.251034415984723</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-0,249299003523695+0,503982808502516i</v>
      </c>
      <c r="BG330" s="20">
        <f t="shared" si="300"/>
        <v>-5.0010864853213572</v>
      </c>
      <c r="BH330" s="43">
        <f t="shared" si="301"/>
        <v>116.31965772101741</v>
      </c>
      <c r="BI330" s="41" t="str">
        <f t="shared" si="306"/>
        <v>-1,00818170513915+1,2407895473215i</v>
      </c>
      <c r="BJ330" s="20">
        <f t="shared" si="302"/>
        <v>4.0755898917271791</v>
      </c>
      <c r="BK330" s="43">
        <f t="shared" si="307"/>
        <v>129.09497696514512</v>
      </c>
      <c r="BL330">
        <f t="shared" si="303"/>
        <v>-5.0010864853213572</v>
      </c>
      <c r="BM330" s="43">
        <f t="shared" si="304"/>
        <v>116.31965772101741</v>
      </c>
    </row>
    <row r="331" spans="14:65" x14ac:dyDescent="0.25">
      <c r="N331" s="9">
        <v>13</v>
      </c>
      <c r="O331" s="34">
        <f t="shared" si="308"/>
        <v>13489.628825916556</v>
      </c>
      <c r="P331" s="33" t="str">
        <f t="shared" si="257"/>
        <v>58,3492597405907</v>
      </c>
      <c r="Q331" s="4" t="str">
        <f t="shared" si="258"/>
        <v>1+992,202389858785i</v>
      </c>
      <c r="R331" s="4">
        <f t="shared" si="270"/>
        <v>992.2028937881023</v>
      </c>
      <c r="S331" s="4">
        <f t="shared" si="271"/>
        <v>1.5697884682454435</v>
      </c>
      <c r="T331" s="4" t="str">
        <f t="shared" si="259"/>
        <v>1+2,54273512914916i</v>
      </c>
      <c r="U331" s="4">
        <f t="shared" si="272"/>
        <v>2.7323070722393545</v>
      </c>
      <c r="V331" s="4">
        <f t="shared" si="273"/>
        <v>1.1960987835202341</v>
      </c>
      <c r="W331" t="str">
        <f t="shared" si="260"/>
        <v>1-0,283409019603082i</v>
      </c>
      <c r="X331" s="4">
        <f t="shared" si="274"/>
        <v>1.0393847566673182</v>
      </c>
      <c r="Y331" s="4">
        <f t="shared" si="275"/>
        <v>-0.27616707986393263</v>
      </c>
      <c r="Z331" t="str">
        <f t="shared" si="261"/>
        <v>0,999272119656556+0,04792382408521i</v>
      </c>
      <c r="AA331" s="4">
        <f t="shared" si="276"/>
        <v>1.0004206425488515</v>
      </c>
      <c r="AB331" s="4">
        <f t="shared" si="277"/>
        <v>4.7922013961690116E-2</v>
      </c>
      <c r="AC331" s="47" t="str">
        <f t="shared" si="278"/>
        <v>0,127920632361317-0,10726124537854i</v>
      </c>
      <c r="AD331" s="20">
        <f t="shared" si="279"/>
        <v>-15.548838669532403</v>
      </c>
      <c r="AE331" s="43">
        <f t="shared" si="280"/>
        <v>-39.979779044756448</v>
      </c>
      <c r="AF331" t="str">
        <f t="shared" si="262"/>
        <v>171,020291553806</v>
      </c>
      <c r="AG331" t="str">
        <f t="shared" si="263"/>
        <v>1+990,439942191826i</v>
      </c>
      <c r="AH331">
        <f t="shared" si="281"/>
        <v>990.4404470178647</v>
      </c>
      <c r="AI331">
        <f t="shared" si="282"/>
        <v>1.5697866748032898</v>
      </c>
      <c r="AJ331" t="str">
        <f t="shared" si="264"/>
        <v>1+2,54273512914916i</v>
      </c>
      <c r="AK331">
        <f t="shared" si="283"/>
        <v>2.7323070722393545</v>
      </c>
      <c r="AL331">
        <f t="shared" si="284"/>
        <v>1.1960987835202341</v>
      </c>
      <c r="AM331" t="str">
        <f t="shared" si="265"/>
        <v>1-0,0965225812644594i</v>
      </c>
      <c r="AN331">
        <f t="shared" si="285"/>
        <v>1.0046475046970227</v>
      </c>
      <c r="AO331">
        <f t="shared" si="286"/>
        <v>-9.622449143715274E-2</v>
      </c>
      <c r="AP331" s="41" t="str">
        <f t="shared" si="287"/>
        <v>0,422606751352664-0,214623237787769i</v>
      </c>
      <c r="AQ331">
        <f t="shared" si="288"/>
        <v>-6.4847501775827201</v>
      </c>
      <c r="AR331" s="43">
        <f t="shared" si="289"/>
        <v>-26.923996270804238</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-0,244971805319466+0,503175037003579i</v>
      </c>
      <c r="BG331" s="20">
        <f t="shared" si="300"/>
        <v>-5.0418337267115927</v>
      </c>
      <c r="BH331" s="43">
        <f t="shared" si="301"/>
        <v>115.95923052626549</v>
      </c>
      <c r="BI331" s="41" t="str">
        <f t="shared" si="306"/>
        <v>-1,00028794367076+1,23459113892491i</v>
      </c>
      <c r="BJ331" s="20">
        <f t="shared" si="302"/>
        <v>4.0222547652380856</v>
      </c>
      <c r="BK331" s="43">
        <f t="shared" si="307"/>
        <v>129.0150133002179</v>
      </c>
      <c r="BL331">
        <f t="shared" si="303"/>
        <v>-5.0418337267115927</v>
      </c>
      <c r="BM331" s="43">
        <f t="shared" si="304"/>
        <v>115.95923052626549</v>
      </c>
    </row>
    <row r="332" spans="14:65" x14ac:dyDescent="0.25">
      <c r="N332" s="9">
        <v>14</v>
      </c>
      <c r="O332" s="34">
        <f t="shared" si="308"/>
        <v>13803.842646028841</v>
      </c>
      <c r="P332" s="33" t="str">
        <f t="shared" si="257"/>
        <v>58,3492597405907</v>
      </c>
      <c r="Q332" s="4" t="str">
        <f t="shared" si="258"/>
        <v>1+1015,31375246671i</v>
      </c>
      <c r="R332" s="4">
        <f t="shared" si="270"/>
        <v>1015.3142449252014</v>
      </c>
      <c r="S332" s="4">
        <f t="shared" si="271"/>
        <v>1.5698114098919032</v>
      </c>
      <c r="T332" s="4" t="str">
        <f t="shared" si="259"/>
        <v>1+2,60196303888442i</v>
      </c>
      <c r="U332" s="4">
        <f t="shared" si="272"/>
        <v>2.7875099382281392</v>
      </c>
      <c r="V332" s="4">
        <f t="shared" si="273"/>
        <v>1.2038752956265328</v>
      </c>
      <c r="W332" t="str">
        <f t="shared" si="260"/>
        <v>1-0,290010463708993i</v>
      </c>
      <c r="X332" s="4">
        <f t="shared" si="274"/>
        <v>1.0412041437973176</v>
      </c>
      <c r="Y332" s="4">
        <f t="shared" si="275"/>
        <v>-0.28226707393214523</v>
      </c>
      <c r="Z332" t="str">
        <f t="shared" si="261"/>
        <v>0,999237815712815+0,0490401133496909i</v>
      </c>
      <c r="AA332" s="4">
        <f t="shared" si="276"/>
        <v>1.0004404755245904</v>
      </c>
      <c r="AB332" s="4">
        <f t="shared" si="277"/>
        <v>4.9038173557271171E-2</v>
      </c>
      <c r="AC332" s="47" t="str">
        <f t="shared" si="278"/>
        <v>0,127812714055609-0,107053826411918i</v>
      </c>
      <c r="AD332" s="20">
        <f t="shared" si="279"/>
        <v>-15.560081408739755</v>
      </c>
      <c r="AE332" s="43">
        <f t="shared" si="280"/>
        <v>-39.948987330503421</v>
      </c>
      <c r="AF332" t="str">
        <f t="shared" si="262"/>
        <v>171,020291553806</v>
      </c>
      <c r="AG332" t="str">
        <f t="shared" si="263"/>
        <v>1+1013,51025211985i</v>
      </c>
      <c r="AH332">
        <f t="shared" si="281"/>
        <v>1013.5107454546506</v>
      </c>
      <c r="AI332">
        <f t="shared" si="282"/>
        <v>1.5698096572733966</v>
      </c>
      <c r="AJ332" t="str">
        <f t="shared" si="264"/>
        <v>1+2,60196303888442i</v>
      </c>
      <c r="AK332">
        <f t="shared" si="283"/>
        <v>2.7875099382281392</v>
      </c>
      <c r="AL332">
        <f t="shared" si="284"/>
        <v>1.2038752956265328</v>
      </c>
      <c r="AM332" t="str">
        <f t="shared" si="265"/>
        <v>1-0,0987708810047707i</v>
      </c>
      <c r="AN332">
        <f t="shared" si="285"/>
        <v>1.0048660044674904</v>
      </c>
      <c r="AO332">
        <f t="shared" si="286"/>
        <v>-9.8451555477274078E-2</v>
      </c>
      <c r="AP332" s="41" t="str">
        <f t="shared" si="287"/>
        <v>0,42259892425995-0,211689616501302i</v>
      </c>
      <c r="AQ332">
        <f t="shared" si="288"/>
        <v>-6.5091227344594893</v>
      </c>
      <c r="AR332" s="43">
        <f t="shared" si="289"/>
        <v>-26.607353116525097</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-0,24047202600472+0,502481015678442i</v>
      </c>
      <c r="BG332" s="20">
        <f t="shared" si="300"/>
        <v>-5.0819867753394323</v>
      </c>
      <c r="BH332" s="43">
        <f t="shared" si="301"/>
        <v>115.5743490726954</v>
      </c>
      <c r="BI332" s="41" t="str">
        <f t="shared" si="306"/>
        <v>-0,992048242119138+1,22875731500847i</v>
      </c>
      <c r="BJ332" s="20">
        <f t="shared" si="302"/>
        <v>3.9689718989408043</v>
      </c>
      <c r="BK332" s="43">
        <f t="shared" si="307"/>
        <v>128.91598328667382</v>
      </c>
      <c r="BL332">
        <f t="shared" si="303"/>
        <v>-5.0819867753394323</v>
      </c>
      <c r="BM332" s="43">
        <f t="shared" si="304"/>
        <v>115.5743490726954</v>
      </c>
    </row>
    <row r="333" spans="14:65" x14ac:dyDescent="0.25">
      <c r="N333" s="9">
        <v>15</v>
      </c>
      <c r="O333" s="34">
        <f t="shared" si="308"/>
        <v>14125.375446227561</v>
      </c>
      <c r="P333" s="33" t="str">
        <f t="shared" si="257"/>
        <v>58,3492597405907</v>
      </c>
      <c r="Q333" s="4" t="str">
        <f t="shared" si="258"/>
        <v>1+1038,96344786546i</v>
      </c>
      <c r="R333" s="4">
        <f t="shared" si="270"/>
        <v>1038.9639291142325</v>
      </c>
      <c r="S333" s="4">
        <f t="shared" si="271"/>
        <v>1.5698338293237353</v>
      </c>
      <c r="T333" s="4" t="str">
        <f t="shared" si="259"/>
        <v>1+2,66257054386397i</v>
      </c>
      <c r="U333" s="4">
        <f t="shared" si="272"/>
        <v>2.8441662927916287</v>
      </c>
      <c r="V333" s="4">
        <f t="shared" si="273"/>
        <v>1.2115199741383846</v>
      </c>
      <c r="W333" t="str">
        <f t="shared" si="260"/>
        <v>1-0,296765675201504i</v>
      </c>
      <c r="X333" s="4">
        <f t="shared" si="274"/>
        <v>1.0431058747690978</v>
      </c>
      <c r="Y333" s="4">
        <f t="shared" si="275"/>
        <v>-0.2884868889908026</v>
      </c>
      <c r="Z333" t="str">
        <f t="shared" si="261"/>
        <v>0,999201895074012+0,0501824043313927i</v>
      </c>
      <c r="AA333" s="4">
        <f t="shared" si="276"/>
        <v>1.0004612440389564</v>
      </c>
      <c r="AB333" s="4">
        <f t="shared" si="277"/>
        <v>5.0180325570620542E-2</v>
      </c>
      <c r="AC333" s="47" t="str">
        <f t="shared" si="278"/>
        <v>0,12769996357268-0,106902842618696i</v>
      </c>
      <c r="AD333" s="20">
        <f t="shared" si="279"/>
        <v>-15.569640246678546</v>
      </c>
      <c r="AE333" s="43">
        <f t="shared" si="280"/>
        <v>-39.934073697003491</v>
      </c>
      <c r="AF333" t="str">
        <f t="shared" si="262"/>
        <v>171,020291553806</v>
      </c>
      <c r="AG333" t="str">
        <f t="shared" si="263"/>
        <v>1+1037,11793859894i</v>
      </c>
      <c r="AH333">
        <f t="shared" si="281"/>
        <v>1037.1184207040749</v>
      </c>
      <c r="AI333">
        <f t="shared" si="282"/>
        <v>1.5698321165996219</v>
      </c>
      <c r="AJ333" t="str">
        <f t="shared" si="264"/>
        <v>1+2,66257054386397i</v>
      </c>
      <c r="AK333">
        <f t="shared" si="283"/>
        <v>2.8441662927916287</v>
      </c>
      <c r="AL333">
        <f t="shared" si="284"/>
        <v>1.2115199741383846</v>
      </c>
      <c r="AM333" t="str">
        <f t="shared" si="265"/>
        <v>1-0,101071550373578i</v>
      </c>
      <c r="AN333">
        <f t="shared" si="285"/>
        <v>1.0050947509040722</v>
      </c>
      <c r="AO333">
        <f t="shared" si="286"/>
        <v>-0.10072948050953179</v>
      </c>
      <c r="AP333" s="41" t="str">
        <f t="shared" si="287"/>
        <v>0,422591449443772-0,208868235156203i</v>
      </c>
      <c r="AQ333">
        <f t="shared" si="288"/>
        <v>-6.5323743100636626</v>
      </c>
      <c r="AR333" s="43">
        <f t="shared" si="289"/>
        <v>-26.301147617060675</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-0,235797722518635+0,501892645108609i</v>
      </c>
      <c r="BG333" s="20">
        <f t="shared" si="300"/>
        <v>-5.1215940906116</v>
      </c>
      <c r="BH333" s="43">
        <f t="shared" si="301"/>
        <v>115.16493828879597</v>
      </c>
      <c r="BI333" s="41" t="str">
        <f t="shared" si="306"/>
        <v>-0,983459523259897+1,22327032452219i</v>
      </c>
      <c r="BJ333" s="20">
        <f t="shared" si="302"/>
        <v>3.9156718460032658</v>
      </c>
      <c r="BK333" s="43">
        <f t="shared" si="307"/>
        <v>128.79786436873891</v>
      </c>
      <c r="BL333">
        <f t="shared" si="303"/>
        <v>-5.1215940906116</v>
      </c>
      <c r="BM333" s="43">
        <f t="shared" si="304"/>
        <v>115.16493828879597</v>
      </c>
    </row>
    <row r="334" spans="14:65" x14ac:dyDescent="0.25">
      <c r="N334" s="9">
        <v>16</v>
      </c>
      <c r="O334" s="34">
        <f t="shared" si="308"/>
        <v>14454.397707459291</v>
      </c>
      <c r="P334" s="33" t="str">
        <f t="shared" si="257"/>
        <v>58,3492597405907</v>
      </c>
      <c r="Q334" s="4" t="str">
        <f t="shared" si="258"/>
        <v>1+1063,16401543658i</v>
      </c>
      <c r="R334" s="4">
        <f t="shared" si="270"/>
        <v>1063.1644857307981</v>
      </c>
      <c r="S334" s="4">
        <f t="shared" si="271"/>
        <v>1.5698557384279295</v>
      </c>
      <c r="T334" s="4" t="str">
        <f t="shared" si="259"/>
        <v>1+2,72458977898916i</v>
      </c>
      <c r="U334" s="4">
        <f t="shared" si="272"/>
        <v>2.9023076101220218</v>
      </c>
      <c r="V334" s="4">
        <f t="shared" si="273"/>
        <v>1.219033297249241</v>
      </c>
      <c r="W334" t="str">
        <f t="shared" si="260"/>
        <v>1-0,303678235783166i</v>
      </c>
      <c r="X334" s="4">
        <f t="shared" si="274"/>
        <v>1.0450935225559368</v>
      </c>
      <c r="Y334" s="4">
        <f t="shared" si="275"/>
        <v>-0.29482789717183244</v>
      </c>
      <c r="Z334" t="str">
        <f t="shared" si="261"/>
        <v>0,999164281547658+0,0513513026881135i</v>
      </c>
      <c r="AA334" s="4">
        <f t="shared" si="276"/>
        <v>1.0004829922634435</v>
      </c>
      <c r="AB334" s="4">
        <f t="shared" si="277"/>
        <v>5.1349074991322151E-2</v>
      </c>
      <c r="AC334" s="47" t="str">
        <f t="shared" si="278"/>
        <v>0,127582142973532-0,106808190674563i</v>
      </c>
      <c r="AD334" s="20">
        <f t="shared" si="279"/>
        <v>-15.577524476957649</v>
      </c>
      <c r="AE334" s="43">
        <f t="shared" si="280"/>
        <v>-39.935124707582226</v>
      </c>
      <c r="AF334" t="str">
        <f t="shared" si="262"/>
        <v>171,020291553806</v>
      </c>
      <c r="AG334" t="str">
        <f t="shared" si="263"/>
        <v>1+1061,27551873696i</v>
      </c>
      <c r="AH334">
        <f t="shared" si="281"/>
        <v>1061.2759898680472</v>
      </c>
      <c r="AI334">
        <f t="shared" si="282"/>
        <v>1.5698540646901065</v>
      </c>
      <c r="AJ334" t="str">
        <f t="shared" si="264"/>
        <v>1+2,72458977898916i</v>
      </c>
      <c r="AK334">
        <f t="shared" si="283"/>
        <v>2.9023076101220218</v>
      </c>
      <c r="AL334">
        <f t="shared" si="284"/>
        <v>1.219033297249241</v>
      </c>
      <c r="AM334" t="str">
        <f t="shared" si="265"/>
        <v>1-0,103425809216234i</v>
      </c>
      <c r="AN334">
        <f t="shared" si="285"/>
        <v>1.005334222043611</v>
      </c>
      <c r="AO334">
        <f t="shared" si="286"/>
        <v>-0.10305937970788553</v>
      </c>
      <c r="AP334" s="41" t="str">
        <f t="shared" si="287"/>
        <v>0,422584311049126-0,206157597865145i</v>
      </c>
      <c r="AQ334">
        <f t="shared" si="288"/>
        <v>-6.5545357893217844</v>
      </c>
      <c r="AR334" s="43">
        <f t="shared" si="289"/>
        <v>-26.005416836400187</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-0,230947093412879+0,501401625925924i</v>
      </c>
      <c r="BG334" s="20">
        <f t="shared" si="300"/>
        <v>-5.1607032239532469</v>
      </c>
      <c r="BH334" s="43">
        <f t="shared" si="301"/>
        <v>114.73093920713157</v>
      </c>
      <c r="BI334" s="41" t="str">
        <f t="shared" si="306"/>
        <v>-0,974518939115477+1,2181121148747i</v>
      </c>
      <c r="BJ334" s="20">
        <f t="shared" si="302"/>
        <v>3.8622854636826025</v>
      </c>
      <c r="BK334" s="43">
        <f t="shared" si="307"/>
        <v>128.66064707831367</v>
      </c>
      <c r="BL334">
        <f t="shared" si="303"/>
        <v>-5.1607032239532469</v>
      </c>
      <c r="BM334" s="43">
        <f t="shared" si="304"/>
        <v>114.73093920713157</v>
      </c>
    </row>
    <row r="335" spans="14:65" x14ac:dyDescent="0.25">
      <c r="N335" s="9">
        <v>17</v>
      </c>
      <c r="O335" s="34">
        <f t="shared" si="308"/>
        <v>14791.083881682089</v>
      </c>
      <c r="P335" s="33" t="str">
        <f t="shared" si="257"/>
        <v>58,3492597405907</v>
      </c>
      <c r="Q335" s="4" t="str">
        <f t="shared" si="258"/>
        <v>1+1087,92828664132i</v>
      </c>
      <c r="R335" s="4">
        <f t="shared" si="270"/>
        <v>1087.9287462303394</v>
      </c>
      <c r="S335" s="4">
        <f t="shared" si="271"/>
        <v>1.5698771488208982</v>
      </c>
      <c r="T335" s="4" t="str">
        <f t="shared" si="259"/>
        <v>1+2,78805362767937i</v>
      </c>
      <c r="U335" s="4">
        <f t="shared" si="272"/>
        <v>2.9619660752304533</v>
      </c>
      <c r="V335" s="4">
        <f t="shared" si="273"/>
        <v>1.2264158546132706</v>
      </c>
      <c r="W335" t="str">
        <f t="shared" si="260"/>
        <v>1-0,310751810585096i</v>
      </c>
      <c r="X335" s="4">
        <f t="shared" si="274"/>
        <v>1.0471708016278507</v>
      </c>
      <c r="Y335" s="4">
        <f t="shared" si="275"/>
        <v>-0.30129142010667803</v>
      </c>
      <c r="Z335" t="str">
        <f t="shared" si="261"/>
        <v>0,99912489535042+0,0525474281852344i</v>
      </c>
      <c r="AA335" s="4">
        <f t="shared" si="276"/>
        <v>1.0005057664590795</v>
      </c>
      <c r="AB335" s="4">
        <f t="shared" si="277"/>
        <v>5.2545040868372167E-2</v>
      </c>
      <c r="AC335" s="47" t="str">
        <f t="shared" si="278"/>
        <v>0,127459003682409-0,106769795459669i</v>
      </c>
      <c r="AD335" s="20">
        <f t="shared" si="279"/>
        <v>-15.583741867117041</v>
      </c>
      <c r="AE335" s="43">
        <f t="shared" si="280"/>
        <v>-39.952218435913927</v>
      </c>
      <c r="AF335" t="str">
        <f t="shared" si="262"/>
        <v>171,020291553806</v>
      </c>
      <c r="AG335" t="str">
        <f t="shared" si="263"/>
        <v>1+1085,99580120265i</v>
      </c>
      <c r="AH335">
        <f t="shared" si="281"/>
        <v>1085.9962616094888</v>
      </c>
      <c r="AI335">
        <f t="shared" si="282"/>
        <v>1.5698755131819342</v>
      </c>
      <c r="AJ335" t="str">
        <f t="shared" si="264"/>
        <v>1+2,78805362767937i</v>
      </c>
      <c r="AK335">
        <f t="shared" si="283"/>
        <v>2.9619660752304533</v>
      </c>
      <c r="AL335">
        <f t="shared" si="284"/>
        <v>1.2264158546132706</v>
      </c>
      <c r="AM335" t="str">
        <f t="shared" si="265"/>
        <v>1-0,105834905791938i</v>
      </c>
      <c r="AN335">
        <f t="shared" si="285"/>
        <v>1.0055849179875305</v>
      </c>
      <c r="AO335">
        <f t="shared" si="286"/>
        <v>-0.10544238717878572</v>
      </c>
      <c r="AP335" s="41" t="str">
        <f t="shared" si="287"/>
        <v>0,422577493934606-0,203556267455674i</v>
      </c>
      <c r="AQ335">
        <f t="shared" si="288"/>
        <v>-6.5756371333855537</v>
      </c>
      <c r="AR335" s="43">
        <f t="shared" si="289"/>
        <v>-25.720192636117556</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-0,225918500173564+0,500999459308462i</v>
      </c>
      <c r="BG335" s="20">
        <f t="shared" si="300"/>
        <v>-5.1993607480484041</v>
      </c>
      <c r="BH335" s="43">
        <f t="shared" si="301"/>
        <v>114.27230924098181</v>
      </c>
      <c r="BI335" s="41" t="str">
        <f t="shared" si="306"/>
        <v>-0,965223912547075+1,21326433157729i</v>
      </c>
      <c r="BJ335" s="20">
        <f t="shared" si="302"/>
        <v>3.8087439856831109</v>
      </c>
      <c r="BK335" s="43">
        <f t="shared" si="307"/>
        <v>128.50433504077807</v>
      </c>
      <c r="BL335">
        <f t="shared" si="303"/>
        <v>-5.1993607480484041</v>
      </c>
      <c r="BM335" s="43">
        <f t="shared" si="304"/>
        <v>114.27230924098181</v>
      </c>
    </row>
    <row r="336" spans="14:65" x14ac:dyDescent="0.25">
      <c r="N336" s="9">
        <v>18</v>
      </c>
      <c r="O336" s="34">
        <f t="shared" si="308"/>
        <v>15135.612484362096</v>
      </c>
      <c r="P336" s="33" t="str">
        <f t="shared" si="257"/>
        <v>58,3492597405907</v>
      </c>
      <c r="Q336" s="4" t="str">
        <f t="shared" si="258"/>
        <v>1+1113,26939182407i</v>
      </c>
      <c r="R336" s="4">
        <f t="shared" si="270"/>
        <v>1113.2698409515704</v>
      </c>
      <c r="S336" s="4">
        <f t="shared" si="271"/>
        <v>1.5698980718546367</v>
      </c>
      <c r="T336" s="4" t="str">
        <f t="shared" si="259"/>
        <v>1+2,85299573930724i</v>
      </c>
      <c r="U336" s="4">
        <f t="shared" si="272"/>
        <v>3.0231746043695957</v>
      </c>
      <c r="V336" s="4">
        <f t="shared" si="273"/>
        <v>1.2336683406663926</v>
      </c>
      <c r="W336" t="str">
        <f t="shared" si="260"/>
        <v>1-0,317990150110285i</v>
      </c>
      <c r="X336" s="4">
        <f t="shared" si="274"/>
        <v>1.0493415724001225</v>
      </c>
      <c r="Y336" s="4">
        <f t="shared" si="275"/>
        <v>-0.30787872383182324</v>
      </c>
      <c r="Z336" t="str">
        <f t="shared" si="261"/>
        <v>0,999083652938893+0,0537714150243265i</v>
      </c>
      <c r="AA336" s="4">
        <f t="shared" si="276"/>
        <v>1.000529615075656</v>
      </c>
      <c r="AB336" s="4">
        <f t="shared" si="277"/>
        <v>5.3768856635294363E-2</v>
      </c>
      <c r="AC336" s="47" t="str">
        <f t="shared" si="278"/>
        <v>0,127330285970877-0,106787609900352i</v>
      </c>
      <c r="AD336" s="20">
        <f t="shared" si="279"/>
        <v>-15.588298634207007</v>
      </c>
      <c r="AE336" s="43">
        <f t="shared" si="280"/>
        <v>-39.985424575788102</v>
      </c>
      <c r="AF336" t="str">
        <f t="shared" si="262"/>
        <v>171,020291553806</v>
      </c>
      <c r="AG336" t="str">
        <f t="shared" si="263"/>
        <v>1+1111,291893017i</v>
      </c>
      <c r="AH336">
        <f t="shared" si="281"/>
        <v>1111.2923429437039</v>
      </c>
      <c r="AI336">
        <f t="shared" si="282"/>
        <v>1.5698964734473004</v>
      </c>
      <c r="AJ336" t="str">
        <f t="shared" si="264"/>
        <v>1+2,85299573930724i</v>
      </c>
      <c r="AK336">
        <f t="shared" si="283"/>
        <v>3.0231746043695957</v>
      </c>
      <c r="AL336">
        <f t="shared" si="284"/>
        <v>1.2336683406663926</v>
      </c>
      <c r="AM336" t="str">
        <f t="shared" si="265"/>
        <v>1-0,108300117435584i</v>
      </c>
      <c r="AN336">
        <f t="shared" si="285"/>
        <v>1.0058473618976993</v>
      </c>
      <c r="AO336">
        <f t="shared" si="286"/>
        <v>-0.10787965810567364</v>
      </c>
      <c r="AP336" s="41" t="str">
        <f t="shared" si="287"/>
        <v>0,422570983640272-0,201062864708392i</v>
      </c>
      <c r="AQ336">
        <f t="shared" si="288"/>
        <v>-6.5957073515286595</v>
      </c>
      <c r="AR336" s="43">
        <f t="shared" si="289"/>
        <v>-25.445502066679609</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-0,220710489036687+0,50067744896977i</v>
      </c>
      <c r="BG336" s="20">
        <f t="shared" si="300"/>
        <v>-5.2376121869435313</v>
      </c>
      <c r="BH336" s="43">
        <f t="shared" si="301"/>
        <v>113.78902247345297</v>
      </c>
      <c r="BI336" s="41" t="str">
        <f t="shared" si="306"/>
        <v>-0,95557217970139+1,20870832075398i</v>
      </c>
      <c r="BJ336" s="20">
        <f t="shared" si="302"/>
        <v>3.7549790957348068</v>
      </c>
      <c r="BK336" s="43">
        <f t="shared" si="307"/>
        <v>128.3289449825615</v>
      </c>
      <c r="BL336">
        <f t="shared" si="303"/>
        <v>-5.2376121869435313</v>
      </c>
      <c r="BM336" s="43">
        <f t="shared" si="304"/>
        <v>113.78902247345297</v>
      </c>
    </row>
    <row r="337" spans="14:65" x14ac:dyDescent="0.25">
      <c r="N337" s="9">
        <v>19</v>
      </c>
      <c r="O337" s="34">
        <f t="shared" si="308"/>
        <v>15488.166189124853</v>
      </c>
      <c r="P337" s="33" t="str">
        <f t="shared" si="257"/>
        <v>58,3492597405907</v>
      </c>
      <c r="Q337" s="4" t="str">
        <f t="shared" si="258"/>
        <v>1+1139,20076717423i</v>
      </c>
      <c r="R337" s="4">
        <f t="shared" si="270"/>
        <v>1139.2012060783441</v>
      </c>
      <c r="S337" s="4">
        <f t="shared" si="271"/>
        <v>1.5699185186227416</v>
      </c>
      <c r="T337" s="4" t="str">
        <f t="shared" si="259"/>
        <v>1+2,91945054703995i</v>
      </c>
      <c r="U337" s="4">
        <f t="shared" si="272"/>
        <v>3.0859668657670101</v>
      </c>
      <c r="V337" s="4">
        <f t="shared" si="273"/>
        <v>1.2407915480603384</v>
      </c>
      <c r="W337" t="str">
        <f t="shared" si="260"/>
        <v>1-0,32539709222216i</v>
      </c>
      <c r="X337" s="4">
        <f t="shared" si="274"/>
        <v>1.0516098457254177</v>
      </c>
      <c r="Y337" s="4">
        <f t="shared" si="275"/>
        <v>-0.31459101348532498</v>
      </c>
      <c r="Z337" t="str">
        <f t="shared" si="261"/>
        <v>0,999040466832392+0,0550239121794135i</v>
      </c>
      <c r="AA337" s="4">
        <f t="shared" si="276"/>
        <v>1.0005545888557064</v>
      </c>
      <c r="AB337" s="4">
        <f t="shared" si="277"/>
        <v>5.5021170442655892E-2</v>
      </c>
      <c r="AC337" s="47" t="str">
        <f t="shared" si="278"/>
        <v>0,127195718419335-0,106861614817284i</v>
      </c>
      <c r="AD337" s="20">
        <f t="shared" si="279"/>
        <v>-15.59119942591369</v>
      </c>
      <c r="AE337" s="43">
        <f t="shared" si="280"/>
        <v>-40.034804532838663</v>
      </c>
      <c r="AF337" t="str">
        <f t="shared" si="262"/>
        <v>171,020291553806</v>
      </c>
      <c r="AG337" t="str">
        <f t="shared" si="263"/>
        <v>1+1137,17720650271i</v>
      </c>
      <c r="AH337">
        <f t="shared" si="281"/>
        <v>1137.177646187836</v>
      </c>
      <c r="AI337">
        <f t="shared" si="282"/>
        <v>1.5699169565995412</v>
      </c>
      <c r="AJ337" t="str">
        <f t="shared" si="264"/>
        <v>1+2,91945054703995i</v>
      </c>
      <c r="AK337">
        <f t="shared" si="283"/>
        <v>3.0859668657670101</v>
      </c>
      <c r="AL337">
        <f t="shared" si="284"/>
        <v>1.2407915480603384</v>
      </c>
      <c r="AM337" t="str">
        <f t="shared" si="265"/>
        <v>1-0,110822751235016i</v>
      </c>
      <c r="AN337">
        <f t="shared" si="285"/>
        <v>1.0061221010351071</v>
      </c>
      <c r="AO337">
        <f t="shared" si="286"/>
        <v>-0.11037236887399651</v>
      </c>
      <c r="AP337" s="41" t="str">
        <f t="shared" si="287"/>
        <v>0,422564766356987-0,198676067625888i</v>
      </c>
      <c r="AQ337">
        <f t="shared" si="288"/>
        <v>-6.6147744763151008</v>
      </c>
      <c r="AR337" s="43">
        <f t="shared" si="289"/>
        <v>-25.181367751156436</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-0,215321813201566+0,500426704745714i</v>
      </c>
      <c r="BG337" s="20">
        <f t="shared" si="300"/>
        <v>-5.2755019468789559</v>
      </c>
      <c r="BH337" s="43">
        <f t="shared" si="301"/>
        <v>113.28106995786497</v>
      </c>
      <c r="BI337" s="41" t="str">
        <f t="shared" si="306"/>
        <v>-0,945561833133905+1,20442513471479i</v>
      </c>
      <c r="BJ337" s="20">
        <f t="shared" si="302"/>
        <v>3.7009230027196205</v>
      </c>
      <c r="BK337" s="43">
        <f t="shared" si="307"/>
        <v>128.13450673954728</v>
      </c>
      <c r="BL337">
        <f t="shared" si="303"/>
        <v>-5.2755019468789559</v>
      </c>
      <c r="BM337" s="43">
        <f t="shared" si="304"/>
        <v>113.28106995786497</v>
      </c>
    </row>
    <row r="338" spans="14:65" x14ac:dyDescent="0.25">
      <c r="N338" s="9">
        <v>20</v>
      </c>
      <c r="O338" s="34">
        <f t="shared" si="308"/>
        <v>15848.931924611146</v>
      </c>
      <c r="P338" s="33" t="str">
        <f t="shared" si="257"/>
        <v>58,3492597405907</v>
      </c>
      <c r="Q338" s="4" t="str">
        <f t="shared" si="258"/>
        <v>1+1165,73616185024i</v>
      </c>
      <c r="R338" s="4">
        <f t="shared" si="270"/>
        <v>1165.7365907636806</v>
      </c>
      <c r="S338" s="4">
        <f t="shared" si="271"/>
        <v>1.5699384999662909</v>
      </c>
      <c r="T338" s="4" t="str">
        <f t="shared" si="259"/>
        <v>1+2,98745328609619i</v>
      </c>
      <c r="U338" s="4">
        <f t="shared" si="272"/>
        <v>3.1503773006747817</v>
      </c>
      <c r="V338" s="4">
        <f t="shared" si="273"/>
        <v>1.2477863612297395</v>
      </c>
      <c r="W338" t="str">
        <f t="shared" si="260"/>
        <v>1-0,33297656417947i</v>
      </c>
      <c r="X338" s="4">
        <f t="shared" si="274"/>
        <v>1.053979787421355</v>
      </c>
      <c r="Y338" s="4">
        <f t="shared" si="275"/>
        <v>-0.32142942779878309</v>
      </c>
      <c r="Z338" t="str">
        <f t="shared" si="261"/>
        <v>0,998995245427396+0,0563055837410653i</v>
      </c>
      <c r="AA338" s="4">
        <f t="shared" si="276"/>
        <v>1.0005807409434608</v>
      </c>
      <c r="AB338" s="4">
        <f t="shared" si="277"/>
        <v>5.6302645498139611E-2</v>
      </c>
      <c r="AC338" s="47" t="str">
        <f t="shared" si="278"/>
        <v>0,127055017354937-0,106991818779386i</v>
      </c>
      <c r="AD338" s="20">
        <f t="shared" si="279"/>
        <v>-15.592447307212131</v>
      </c>
      <c r="AE338" s="43">
        <f t="shared" si="280"/>
        <v>-40.100411497357179</v>
      </c>
      <c r="AF338" t="str">
        <f t="shared" si="262"/>
        <v>171,020291553806</v>
      </c>
      <c r="AG338" t="str">
        <f t="shared" si="263"/>
        <v>1+1163,66546639562i</v>
      </c>
      <c r="AH338">
        <f t="shared" si="281"/>
        <v>1163.6658960722941</v>
      </c>
      <c r="AI338">
        <f t="shared" si="282"/>
        <v>1.5699369734990265</v>
      </c>
      <c r="AJ338" t="str">
        <f t="shared" si="264"/>
        <v>1+2,98745328609619i</v>
      </c>
      <c r="AK338">
        <f t="shared" si="283"/>
        <v>3.1503773006747817</v>
      </c>
      <c r="AL338">
        <f t="shared" si="284"/>
        <v>1.2477863612297395</v>
      </c>
      <c r="AM338" t="str">
        <f t="shared" si="265"/>
        <v>1-0,113404144724065i</v>
      </c>
      <c r="AN338">
        <f t="shared" si="285"/>
        <v>1.0064097078429821</v>
      </c>
      <c r="AO338">
        <f t="shared" si="286"/>
        <v>-0.11292171717486464</v>
      </c>
      <c r="AP338" s="41" t="str">
        <f t="shared" si="287"/>
        <v>0,422558828897124-0,19639461073196i</v>
      </c>
      <c r="AQ338">
        <f t="shared" si="288"/>
        <v>-6.6328655418275435</v>
      </c>
      <c r="AR338" s="43">
        <f t="shared" si="289"/>
        <v>-24.927808260075167</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-0,209751455332181+0,500238147878567i</v>
      </c>
      <c r="BG338" s="20">
        <f t="shared" si="300"/>
        <v>-5.3130732477396307</v>
      </c>
      <c r="BH338" s="43">
        <f t="shared" si="301"/>
        <v>112.74846002781915</v>
      </c>
      <c r="BI338" s="41" t="str">
        <f t="shared" si="306"/>
        <v>-0,935191365402302+1,20039554077919i</v>
      </c>
      <c r="BJ338" s="20">
        <f t="shared" si="302"/>
        <v>3.6465085176449321</v>
      </c>
      <c r="BK338" s="43">
        <f t="shared" si="307"/>
        <v>127.92106326510128</v>
      </c>
      <c r="BL338">
        <f t="shared" si="303"/>
        <v>-5.3130732477396307</v>
      </c>
      <c r="BM338" s="43">
        <f t="shared" si="304"/>
        <v>112.74846002781915</v>
      </c>
    </row>
    <row r="339" spans="14:65" x14ac:dyDescent="0.25">
      <c r="N339" s="9">
        <v>21</v>
      </c>
      <c r="O339" s="34">
        <f t="shared" si="308"/>
        <v>16218.100973589309</v>
      </c>
      <c r="P339" s="33" t="str">
        <f t="shared" ref="P339:P402" si="309">COMPLEX(Adc,0)</f>
        <v>58,3492597405907</v>
      </c>
      <c r="Q339" s="4" t="str">
        <f t="shared" ref="Q339:Q402" si="310">IMSUM(COMPLEX(1,0),IMDIV(COMPLEX(0,2*PI()*O339),COMPLEX(wp_lf,0)))</f>
        <v>1+1192,88964526961i</v>
      </c>
      <c r="R339" s="4">
        <f t="shared" si="270"/>
        <v>1192.890064419792</v>
      </c>
      <c r="S339" s="4">
        <f t="shared" si="271"/>
        <v>1.5699580264795938</v>
      </c>
      <c r="T339" s="4" t="str">
        <f t="shared" ref="T339:T402" si="311">IMSUM(COMPLEX(1,0),IMDIV(COMPLEX(0,2*PI()*O339),COMPLEX(wz_esr,0)))</f>
        <v>1+3,05704001242833i</v>
      </c>
      <c r="U339" s="4">
        <f t="shared" si="272"/>
        <v>3.2164411447417787</v>
      </c>
      <c r="V339" s="4">
        <f t="shared" si="273"/>
        <v>1.2546537501096235</v>
      </c>
      <c r="W339" t="str">
        <f t="shared" ref="W339:W402" si="312">IMSUB(COMPLEX(1,0),IMDIV(COMPLEX(0,2*PI()*O339),COMPLEX(wz_rhp,0)))</f>
        <v>1-0,340732584718574i</v>
      </c>
      <c r="X339" s="4">
        <f t="shared" si="274"/>
        <v>1.056455722824672</v>
      </c>
      <c r="Y339" s="4">
        <f t="shared" si="275"/>
        <v>-0.3283950333908604</v>
      </c>
      <c r="Z339" t="str">
        <f t="shared" ref="Z339:Z402" si="313">IMSUM(COMPLEX(1,0),IMDIV(COMPLEX(0,2*PI()*O339),COMPLEX(Q*(wsl/2),0)),IMDIV(IMPOWER(COMPLEX(0,2*PI()*O339),2),IMPOWER(COMPLEX(wsl/2,0),2)))</f>
        <v>0,998947892803242+0,0576171092685092i</v>
      </c>
      <c r="AA339" s="4">
        <f t="shared" si="276"/>
        <v>1.0006081269990248</v>
      </c>
      <c r="AB339" s="4">
        <f t="shared" si="277"/>
        <v>5.7613960414339589E-2</v>
      </c>
      <c r="AC339" s="47" t="str">
        <f t="shared" si="278"/>
        <v>0,126907886264826-0,107178257962787i</v>
      </c>
      <c r="AD339" s="20">
        <f t="shared" si="279"/>
        <v>-15.592043752535229</v>
      </c>
      <c r="AE339" s="43">
        <f t="shared" si="280"/>
        <v>-40.182290497555321</v>
      </c>
      <c r="AF339" t="str">
        <f t="shared" ref="AF339:AF402" si="314">COMPLEX($B$72,0)</f>
        <v>171,020291553806</v>
      </c>
      <c r="AG339" t="str">
        <f t="shared" ref="AG339:AG402" si="315">IMSUM(COMPLEX(1,0),IMDIV(COMPLEX(0,2*PI()*O339),COMPLEX(wp_lf_DCM,0)))</f>
        <v>1+1190,77071712175i</v>
      </c>
      <c r="AH339">
        <f t="shared" si="281"/>
        <v>1190.7711370177929</v>
      </c>
      <c r="AI339">
        <f t="shared" si="282"/>
        <v>1.5699565347589171</v>
      </c>
      <c r="AJ339" t="str">
        <f t="shared" ref="AJ339:AJ402" si="316">IMSUM(COMPLEX(1,0),IMDIV(COMPLEX(0,2*PI()*O339),COMPLEX(wz1_dcm,0)))</f>
        <v>1+3,05704001242833i</v>
      </c>
      <c r="AK339">
        <f t="shared" si="283"/>
        <v>3.2164411447417787</v>
      </c>
      <c r="AL339">
        <f t="shared" si="284"/>
        <v>1.2546537501096235</v>
      </c>
      <c r="AM339" t="str">
        <f t="shared" ref="AM339:AM402" si="317">IMSUB(COMPLEX(1,0),IMDIV(COMPLEX(0,2*PI()*O339),COMPLEX(wz2_dcm,0)))</f>
        <v>1-0,116045666591728i</v>
      </c>
      <c r="AN339">
        <f t="shared" si="285"/>
        <v>1.0067107810760341</v>
      </c>
      <c r="AO339">
        <f t="shared" si="286"/>
        <v>-0.11552892208533154</v>
      </c>
      <c r="AP339" s="41" t="str">
        <f t="shared" si="287"/>
        <v>0,422553158666587-0,194217284400821i</v>
      </c>
      <c r="AQ339">
        <f t="shared" si="288"/>
        <v>-6.6500065647407247</v>
      </c>
      <c r="AR339" s="43">
        <f t="shared" si="289"/>
        <v>-24.684838476311945</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-0,203998650221352+0,500102518091397i</v>
      </c>
      <c r="BG339" s="20">
        <f t="shared" si="300"/>
        <v>-5.3503680550511419</v>
      </c>
      <c r="BH339" s="43">
        <f t="shared" si="301"/>
        <v>112.19121861494921</v>
      </c>
      <c r="BI339" s="41" t="str">
        <f t="shared" si="306"/>
        <v>-0,92445971289526+1,19660003352569i</v>
      </c>
      <c r="BJ339" s="20">
        <f t="shared" si="302"/>
        <v>3.591669132743351</v>
      </c>
      <c r="BK339" s="43">
        <f t="shared" si="307"/>
        <v>127.6886706361927</v>
      </c>
      <c r="BL339">
        <f t="shared" si="303"/>
        <v>-5.3503680550511419</v>
      </c>
      <c r="BM339" s="43">
        <f t="shared" si="304"/>
        <v>112.19121861494921</v>
      </c>
    </row>
    <row r="340" spans="14:65" x14ac:dyDescent="0.25">
      <c r="N340" s="9">
        <v>22</v>
      </c>
      <c r="O340" s="34">
        <f t="shared" si="308"/>
        <v>16595.869074375616</v>
      </c>
      <c r="P340" s="33" t="str">
        <f t="shared" si="309"/>
        <v>58,3492597405907</v>
      </c>
      <c r="Q340" s="4" t="str">
        <f t="shared" si="310"/>
        <v>1+1220,67561456867i</v>
      </c>
      <c r="R340" s="4">
        <f t="shared" ref="R340:R403" si="322">IMABS(Q340)</f>
        <v>1220.6760241778325</v>
      </c>
      <c r="S340" s="4">
        <f t="shared" ref="S340:S403" si="323">IMARGUMENT(Q340)</f>
        <v>1.5699771085158067</v>
      </c>
      <c r="T340" s="4" t="str">
        <f t="shared" si="311"/>
        <v>1+3,12824762183979i</v>
      </c>
      <c r="U340" s="4">
        <f t="shared" ref="U340:U403" si="324">IMABS(T340)</f>
        <v>3.2841944497161406</v>
      </c>
      <c r="V340" s="4">
        <f t="shared" ref="V340:V403" si="325">IMARGUMENT(T340)</f>
        <v>1.2613947640182641</v>
      </c>
      <c r="W340" t="str">
        <f t="shared" si="312"/>
        <v>1-0,348669266184226i</v>
      </c>
      <c r="X340" s="4">
        <f t="shared" ref="X340:X403" si="326">IMABS(W340)</f>
        <v>1.0590421413623947</v>
      </c>
      <c r="Y340" s="4">
        <f t="shared" ref="Y340:Y403" si="327">IMARGUMENT(W340)</f>
        <v>-0.33548881887030324</v>
      </c>
      <c r="Z340" t="str">
        <f t="shared" si="313"/>
        <v>0,998898308518665+0,0589591841499401i</v>
      </c>
      <c r="AA340" s="4">
        <f t="shared" ref="AA340:AA403" si="328">IMABS(Z340)</f>
        <v>1.0006368053180317</v>
      </c>
      <c r="AB340" s="4">
        <f t="shared" ref="AB340:AB403" si="329">IMARGUMENT(Z340)</f>
        <v>5.8955809564438771E-2</v>
      </c>
      <c r="AC340" s="47" t="str">
        <f t="shared" ref="AC340:AC403" si="330">(IMDIV(IMPRODUCT(P340,T340,W340),IMPRODUCT(Q340,Z340)))</f>
        <v>0,126754015183586-0,107420996014055i</v>
      </c>
      <c r="AD340" s="20">
        <f t="shared" ref="AD340:AD403" si="331">20*LOG(IMABS(AC340))</f>
        <v>-15.589988643450445</v>
      </c>
      <c r="AE340" s="43">
        <f t="shared" ref="AE340:AE403" si="332">(180/PI())*IMARGUMENT(AC340)</f>
        <v>-40.280478432877899</v>
      </c>
      <c r="AF340" t="str">
        <f t="shared" si="314"/>
        <v>171,020291553806</v>
      </c>
      <c r="AG340" t="str">
        <f t="shared" si="315"/>
        <v>1+1218,50733024382i</v>
      </c>
      <c r="AH340">
        <f t="shared" ref="AH340:AH403" si="333">IMABS(AG340)</f>
        <v>1218.5077405818652</v>
      </c>
      <c r="AI340">
        <f t="shared" ref="AI340:AI403" si="334">IMARGUMENT(AG340)</f>
        <v>1.569975650750792</v>
      </c>
      <c r="AJ340" t="str">
        <f t="shared" si="316"/>
        <v>1+3,12824762183979i</v>
      </c>
      <c r="AK340">
        <f t="shared" ref="AK340:AK403" si="335">IMABS(AJ340)</f>
        <v>3.2841944497161406</v>
      </c>
      <c r="AL340">
        <f t="shared" ref="AL340:AL403" si="336">IMARGUMENT(AJ340)</f>
        <v>1.2613947640182641</v>
      </c>
      <c r="AM340" t="str">
        <f t="shared" si="317"/>
        <v>1-0,118748717407865i</v>
      </c>
      <c r="AN340">
        <f t="shared" ref="AN340:AN403" si="337">IMABS(AM340)</f>
        <v>1.0070259469775409</v>
      </c>
      <c r="AO340">
        <f t="shared" ref="AO340:AO403" si="338">IMARGUMENT(AM340)</f>
        <v>-0.11819522412315538</v>
      </c>
      <c r="AP340" s="41" t="str">
        <f t="shared" ref="AP340:AP403" si="339">(IMDIV(IMPRODUCT(AF340,AJ340,AM340),IMPRODUCT(AG340)))</f>
        <v>0,42254774363811-0,192142934215893i</v>
      </c>
      <c r="AQ340">
        <f t="shared" ref="AQ340:AQ403" si="340">20*LOG(IMABS(AP340))</f>
        <v>-6.6662225280255498</v>
      </c>
      <c r="AR340" s="43">
        <f t="shared" ref="AR340:AR403" si="341">(180/PI())*IMARGUMENT(AP340)</f>
        <v>-24.452469949037965</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-0,198062907478073+0,500010382537423i</v>
      </c>
      <c r="BG340" s="20">
        <f t="shared" ref="BG340:BG403" si="352">20*LOG(IMABS(BF340))</f>
        <v>-5.3874270124817141</v>
      </c>
      <c r="BH340" s="43">
        <f t="shared" ref="BH340:BH403" si="353">(180/PI())*IMARGUMENT(BF340)</f>
        <v>111.60938957199505</v>
      </c>
      <c r="BI340" s="41" t="str">
        <f t="shared" si="306"/>
        <v>-0,91336629963391+1,19301885062668i</v>
      </c>
      <c r="BJ340" s="20">
        <f t="shared" ref="BJ340:BJ403" si="354">20*LOG(IMABS(BI340))</f>
        <v>3.5363391029432085</v>
      </c>
      <c r="BK340" s="43">
        <f t="shared" si="307"/>
        <v>127.43739805583488</v>
      </c>
      <c r="BL340">
        <f t="shared" ref="BL340:BL403" si="355">IF($B$31=0,BJ340,BG340)</f>
        <v>-5.3874270124817141</v>
      </c>
      <c r="BM340" s="43">
        <f t="shared" ref="BM340:BM403" si="356">IF($B$31=0,BK340,BH340)</f>
        <v>111.60938957199505</v>
      </c>
    </row>
    <row r="341" spans="14:65" x14ac:dyDescent="0.25">
      <c r="N341" s="9">
        <v>23</v>
      </c>
      <c r="O341" s="34">
        <f t="shared" si="308"/>
        <v>16982.436524617482</v>
      </c>
      <c r="P341" s="33" t="str">
        <f t="shared" si="309"/>
        <v>58,3492597405907</v>
      </c>
      <c r="Q341" s="4" t="str">
        <f t="shared" si="310"/>
        <v>1+1249,10880223614i</v>
      </c>
      <c r="R341" s="4">
        <f t="shared" si="322"/>
        <v>1249.1092025214625</v>
      </c>
      <c r="S341" s="4">
        <f t="shared" si="323"/>
        <v>1.5699957561924223</v>
      </c>
      <c r="T341" s="4" t="str">
        <f t="shared" si="311"/>
        <v>1+3,20111386954761i</v>
      </c>
      <c r="U341" s="4">
        <f t="shared" si="324"/>
        <v>3.3536741054864097</v>
      </c>
      <c r="V341" s="4">
        <f t="shared" si="325"/>
        <v>1.2680105257179872</v>
      </c>
      <c r="W341" t="str">
        <f t="shared" si="312"/>
        <v>1-0,356790816709994i</v>
      </c>
      <c r="X341" s="4">
        <f t="shared" si="326"/>
        <v>1.0617437011296957</v>
      </c>
      <c r="Y341" s="4">
        <f t="shared" si="327"/>
        <v>-0.34271168875842567</v>
      </c>
      <c r="Z341" t="str">
        <f t="shared" si="313"/>
        <v>0,998846387398749+0,0603325199712246i</v>
      </c>
      <c r="AA341" s="4">
        <f t="shared" si="328"/>
        <v>1.0006668369570413</v>
      </c>
      <c r="AB341" s="4">
        <f t="shared" si="329"/>
        <v>6.0328903445940364E-2</v>
      </c>
      <c r="AC341" s="47" t="str">
        <f t="shared" si="330"/>
        <v>0,126593080053722-0,10772012391691i</v>
      </c>
      <c r="AD341" s="20">
        <f t="shared" si="331"/>
        <v>-15.586280271843595</v>
      </c>
      <c r="AE341" s="43">
        <f t="shared" si="332"/>
        <v>-40.395004087234121</v>
      </c>
      <c r="AF341" t="str">
        <f t="shared" si="314"/>
        <v>171,020291553806</v>
      </c>
      <c r="AG341" t="str">
        <f t="shared" si="315"/>
        <v>1+1246,89001208124i</v>
      </c>
      <c r="AH341">
        <f t="shared" si="333"/>
        <v>1246.890413078854</v>
      </c>
      <c r="AI341">
        <f t="shared" si="334"/>
        <v>1.5699943316101472</v>
      </c>
      <c r="AJ341" t="str">
        <f t="shared" si="316"/>
        <v>1+3,20111386954761i</v>
      </c>
      <c r="AK341">
        <f t="shared" si="335"/>
        <v>3.3536741054864097</v>
      </c>
      <c r="AL341">
        <f t="shared" si="336"/>
        <v>1.2680105257179872</v>
      </c>
      <c r="AM341" t="str">
        <f t="shared" si="317"/>
        <v>1-0,121514730365796i</v>
      </c>
      <c r="AN341">
        <f t="shared" si="337"/>
        <v>1.007355860506044</v>
      </c>
      <c r="AO341">
        <f t="shared" si="338"/>
        <v>-0.12092188527376192</v>
      </c>
      <c r="AP341" s="41" t="str">
        <f t="shared" si="339"/>
        <v>0,422542572325741-0,190170460357868i</v>
      </c>
      <c r="AQ341">
        <f t="shared" si="340"/>
        <v>-6.6815373670717912</v>
      </c>
      <c r="AR341" s="43">
        <f t="shared" si="341"/>
        <v>-24.230711235870352</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-0,191944034083381+0,499952146698527i</v>
      </c>
      <c r="BG341" s="20">
        <f t="shared" si="352"/>
        <v>-5.4242893748539665</v>
      </c>
      <c r="BH341" s="43">
        <f t="shared" si="353"/>
        <v>111.00303499843594</v>
      </c>
      <c r="BI341" s="41" t="str">
        <f t="shared" si="306"/>
        <v>-0,901911080754892+1,18963199240823i</v>
      </c>
      <c r="BJ341" s="20">
        <f t="shared" si="354"/>
        <v>3.4804535299178512</v>
      </c>
      <c r="BK341" s="43">
        <f t="shared" si="307"/>
        <v>127.16732784979962</v>
      </c>
      <c r="BL341">
        <f t="shared" si="355"/>
        <v>-5.4242893748539665</v>
      </c>
      <c r="BM341" s="43">
        <f t="shared" si="356"/>
        <v>111.00303499843594</v>
      </c>
    </row>
    <row r="342" spans="14:65" x14ac:dyDescent="0.25">
      <c r="N342" s="9">
        <v>24</v>
      </c>
      <c r="O342" s="34">
        <f t="shared" si="308"/>
        <v>17378.008287493791</v>
      </c>
      <c r="P342" s="33" t="str">
        <f t="shared" si="309"/>
        <v>58,3492597405907</v>
      </c>
      <c r="Q342" s="4" t="str">
        <f t="shared" si="310"/>
        <v>1+1278,20428392444i</v>
      </c>
      <c r="R342" s="4">
        <f t="shared" si="322"/>
        <v>1278.2046750981592</v>
      </c>
      <c r="S342" s="4">
        <f t="shared" si="323"/>
        <v>1.5700139793966332</v>
      </c>
      <c r="T342" s="4" t="str">
        <f t="shared" si="311"/>
        <v>1+3,27567739020078i</v>
      </c>
      <c r="U342" s="4">
        <f t="shared" si="324"/>
        <v>3.4249178624709518</v>
      </c>
      <c r="V342" s="4">
        <f t="shared" si="325"/>
        <v>1.2745022256643859</v>
      </c>
      <c r="W342" t="str">
        <f t="shared" si="312"/>
        <v>1-0,365101542449462i</v>
      </c>
      <c r="X342" s="4">
        <f t="shared" si="326"/>
        <v>1.0645652334633968</v>
      </c>
      <c r="Y342" s="4">
        <f t="shared" si="327"/>
        <v>-0.35006445724315693</v>
      </c>
      <c r="Z342" t="str">
        <f t="shared" si="313"/>
        <v>0,998792019311839+0,0617378448931924i</v>
      </c>
      <c r="AA342" s="4">
        <f t="shared" si="328"/>
        <v>1.0006982858649638</v>
      </c>
      <c r="AB342" s="4">
        <f t="shared" si="329"/>
        <v>6.1733969052620713E-2</v>
      </c>
      <c r="AC342" s="47" t="str">
        <f t="shared" si="330"/>
        <v>0,126424742057999-0,108075759861562i</v>
      </c>
      <c r="AD342" s="20">
        <f t="shared" si="331"/>
        <v>-15.580915348612974</v>
      </c>
      <c r="AE342" s="43">
        <f t="shared" si="332"/>
        <v>-40.525888122244254</v>
      </c>
      <c r="AF342" t="str">
        <f t="shared" si="314"/>
        <v>171,020291553806</v>
      </c>
      <c r="AG342" t="str">
        <f t="shared" si="315"/>
        <v>1+1275,93381150759i</v>
      </c>
      <c r="AH342">
        <f t="shared" si="333"/>
        <v>1275.9342033773869</v>
      </c>
      <c r="AI342">
        <f t="shared" si="334"/>
        <v>1.5700125872417694</v>
      </c>
      <c r="AJ342" t="str">
        <f t="shared" si="316"/>
        <v>1+3,27567739020078i</v>
      </c>
      <c r="AK342">
        <f t="shared" si="335"/>
        <v>3.4249178624709518</v>
      </c>
      <c r="AL342">
        <f t="shared" si="336"/>
        <v>1.2745022256643859</v>
      </c>
      <c r="AM342" t="str">
        <f t="shared" si="317"/>
        <v>1-0,124345172042204i</v>
      </c>
      <c r="AN342">
        <f t="shared" si="337"/>
        <v>1.0077012066134512</v>
      </c>
      <c r="AO342">
        <f t="shared" si="338"/>
        <v>-0.12371018898700172</v>
      </c>
      <c r="AP342" s="41" t="str">
        <f t="shared" si="339"/>
        <v>0,422537633760477-0,188298817021706i</v>
      </c>
      <c r="AQ342">
        <f t="shared" si="340"/>
        <v>-6.6959739580198452</v>
      </c>
      <c r="AR342" s="43">
        <f t="shared" si="341"/>
        <v>-24.01956823248997</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-0,185642156646439+0,499918067294628i</v>
      </c>
      <c r="BG342" s="20">
        <f t="shared" si="352"/>
        <v>-5.4609929417105256</v>
      </c>
      <c r="BH342" s="43">
        <f t="shared" si="353"/>
        <v>110.37223556560116</v>
      </c>
      <c r="BI342" s="41" t="str">
        <f t="shared" si="306"/>
        <v>-0,890094585357734+1,18641924525071i</v>
      </c>
      <c r="BJ342" s="20">
        <f t="shared" si="354"/>
        <v>3.4239484488826131</v>
      </c>
      <c r="BK342" s="43">
        <f t="shared" si="307"/>
        <v>126.87855545535537</v>
      </c>
      <c r="BL342">
        <f t="shared" si="355"/>
        <v>-5.4609929417105256</v>
      </c>
      <c r="BM342" s="43">
        <f t="shared" si="356"/>
        <v>110.37223556560116</v>
      </c>
    </row>
    <row r="343" spans="14:65" x14ac:dyDescent="0.25">
      <c r="N343" s="9">
        <v>25</v>
      </c>
      <c r="O343" s="34">
        <f t="shared" si="308"/>
        <v>17782.794100389234</v>
      </c>
      <c r="P343" s="33" t="str">
        <f t="shared" si="309"/>
        <v>58,3492597405907</v>
      </c>
      <c r="Q343" s="4" t="str">
        <f t="shared" si="310"/>
        <v>1+1307,97748644311i</v>
      </c>
      <c r="R343" s="4">
        <f t="shared" si="322"/>
        <v>1307.9778687126307</v>
      </c>
      <c r="S343" s="4">
        <f t="shared" si="323"/>
        <v>1.5700317877905752</v>
      </c>
      <c r="T343" s="4" t="str">
        <f t="shared" si="311"/>
        <v>1+3,35197771836495i</v>
      </c>
      <c r="U343" s="4">
        <f t="shared" si="324"/>
        <v>3.4979643543659926</v>
      </c>
      <c r="V343" s="4">
        <f t="shared" si="325"/>
        <v>1.2808711164523463</v>
      </c>
      <c r="W343" t="str">
        <f t="shared" si="312"/>
        <v>1-0,373605849859426i</v>
      </c>
      <c r="X343" s="4">
        <f t="shared" si="326"/>
        <v>1.0675117474993818</v>
      </c>
      <c r="Y343" s="4">
        <f t="shared" si="327"/>
        <v>-0.35754784177906879</v>
      </c>
      <c r="Z343" t="str">
        <f t="shared" si="313"/>
        <v>0,998735088935933+0,0631759040377196i</v>
      </c>
      <c r="AA343" s="4">
        <f t="shared" si="328"/>
        <v>1.0007312190207964</v>
      </c>
      <c r="AB343" s="4">
        <f t="shared" si="329"/>
        <v>6.317175025488149E-2</v>
      </c>
      <c r="AC343" s="47" t="str">
        <f t="shared" si="330"/>
        <v>0,126248646922349-0,108488049115755i</v>
      </c>
      <c r="AD343" s="20">
        <f t="shared" si="331"/>
        <v>-15.573889017886703</v>
      </c>
      <c r="AE343" s="43">
        <f t="shared" si="332"/>
        <v>-40.673143050861327</v>
      </c>
      <c r="AF343" t="str">
        <f t="shared" si="314"/>
        <v>171,020291553806</v>
      </c>
      <c r="AG343" t="str">
        <f t="shared" si="315"/>
        <v>1+1305,65412792979i</v>
      </c>
      <c r="AH343">
        <f t="shared" si="333"/>
        <v>1305.6545108795437</v>
      </c>
      <c r="AI343">
        <f t="shared" si="334"/>
        <v>1.5700304273249877</v>
      </c>
      <c r="AJ343" t="str">
        <f t="shared" si="316"/>
        <v>1+3,35197771836495i</v>
      </c>
      <c r="AK343">
        <f t="shared" si="335"/>
        <v>3.4979643543659926</v>
      </c>
      <c r="AL343">
        <f t="shared" si="336"/>
        <v>1.2808711164523463</v>
      </c>
      <c r="AM343" t="str">
        <f t="shared" si="317"/>
        <v>1-0,127241543174731i</v>
      </c>
      <c r="AN343">
        <f t="shared" si="337"/>
        <v>1.0080627015763886</v>
      </c>
      <c r="AO343">
        <f t="shared" si="338"/>
        <v>-0.12656144014111873</v>
      </c>
      <c r="AP343" s="41" t="str">
        <f t="shared" si="339"/>
        <v>0,422532917466994-0,186527011862259i</v>
      </c>
      <c r="AQ343">
        <f t="shared" si="340"/>
        <v>-6.7095541080969205</v>
      </c>
      <c r="AR343" s="43">
        <f t="shared" si="341"/>
        <v>-23.81904448909749</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-0,179157743178811+0,499898267250619i</v>
      </c>
      <c r="BG343" s="20">
        <f t="shared" si="352"/>
        <v>-5.4975739915310022</v>
      </c>
      <c r="BH343" s="43">
        <f t="shared" si="353"/>
        <v>109.71709083781381</v>
      </c>
      <c r="BI343" s="41" t="str">
        <f t="shared" si="306"/>
        <v>-0,877917958373357+1,18336020891777i</v>
      </c>
      <c r="BJ343" s="20">
        <f t="shared" si="354"/>
        <v>3.366760918258787</v>
      </c>
      <c r="BK343" s="43">
        <f t="shared" si="307"/>
        <v>126.57118939957759</v>
      </c>
      <c r="BL343">
        <f t="shared" si="355"/>
        <v>-5.4975739915310022</v>
      </c>
      <c r="BM343" s="43">
        <f t="shared" si="356"/>
        <v>109.71709083781381</v>
      </c>
    </row>
    <row r="344" spans="14:65" x14ac:dyDescent="0.25">
      <c r="N344" s="9">
        <v>26</v>
      </c>
      <c r="O344" s="34">
        <f t="shared" si="308"/>
        <v>18197.008586099837</v>
      </c>
      <c r="P344" s="33" t="str">
        <f t="shared" si="309"/>
        <v>58,3492597405907</v>
      </c>
      <c r="Q344" s="4" t="str">
        <f t="shared" si="310"/>
        <v>1+1338,44419593823i</v>
      </c>
      <c r="R344" s="4">
        <f t="shared" si="322"/>
        <v>1338.4445695062368</v>
      </c>
      <c r="S344" s="4">
        <f t="shared" si="323"/>
        <v>1.5700491908164493</v>
      </c>
      <c r="T344" s="4" t="str">
        <f t="shared" si="311"/>
        <v>1+3,43005530948409i</v>
      </c>
      <c r="U344" s="4">
        <f t="shared" si="324"/>
        <v>3.5728531212631731</v>
      </c>
      <c r="V344" s="4">
        <f t="shared" si="325"/>
        <v>1.2871185074653799</v>
      </c>
      <c r="W344" t="str">
        <f t="shared" si="312"/>
        <v>1-0,382308248036247i</v>
      </c>
      <c r="X344" s="4">
        <f t="shared" si="326"/>
        <v>1.0705884347014705</v>
      </c>
      <c r="Y344" s="4">
        <f t="shared" si="327"/>
        <v>-0.36516245655016621</v>
      </c>
      <c r="Z344" t="str">
        <f t="shared" si="313"/>
        <v>0,99867547551407+0,0646474598828i</v>
      </c>
      <c r="AA344" s="4">
        <f t="shared" si="328"/>
        <v>1.0007657065779942</v>
      </c>
      <c r="AB344" s="4">
        <f t="shared" si="329"/>
        <v>6.4643008188666931E-2</v>
      </c>
      <c r="AC344" s="47" t="str">
        <f t="shared" si="330"/>
        <v>0,126064424188095-0,108957163896568i</v>
      </c>
      <c r="AD344" s="20">
        <f t="shared" si="331"/>
        <v>-15.565194876777269</v>
      </c>
      <c r="AE344" s="43">
        <f t="shared" si="332"/>
        <v>-40.836773191962642</v>
      </c>
      <c r="AF344" t="str">
        <f t="shared" si="314"/>
        <v>171,020291553806</v>
      </c>
      <c r="AG344" t="str">
        <f t="shared" si="315"/>
        <v>1+1336,06671945299i</v>
      </c>
      <c r="AH344">
        <f t="shared" si="333"/>
        <v>1336.0670936857455</v>
      </c>
      <c r="AI344">
        <f t="shared" si="334"/>
        <v>1.5700478613188042</v>
      </c>
      <c r="AJ344" t="str">
        <f t="shared" si="316"/>
        <v>1+3,43005530948409i</v>
      </c>
      <c r="AK344">
        <f t="shared" si="335"/>
        <v>3.5728531212631731</v>
      </c>
      <c r="AL344">
        <f t="shared" si="336"/>
        <v>1.2871185074653799</v>
      </c>
      <c r="AM344" t="str">
        <f t="shared" si="317"/>
        <v>1-0,130205379457692i</v>
      </c>
      <c r="AN344">
        <f t="shared" si="337"/>
        <v>1.0084410943826723</v>
      </c>
      <c r="AO344">
        <f t="shared" si="338"/>
        <v>-0.12947696497122144</v>
      </c>
      <c r="AP344" s="41" t="str">
        <f t="shared" si="339"/>
        <v>0,422528413441446-0,18485410546824i</v>
      </c>
      <c r="AQ344">
        <f t="shared" si="340"/>
        <v>-6.7222985477582125</v>
      </c>
      <c r="AR344" s="43">
        <f t="shared" si="341"/>
        <v>-23.629141513178805</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-0,172491624193121+0,499882752750951i</v>
      </c>
      <c r="BG344" s="20">
        <f t="shared" si="352"/>
        <v>-5.5340672167407066</v>
      </c>
      <c r="BH344" s="43">
        <f t="shared" si="353"/>
        <v>109.03771958584279</v>
      </c>
      <c r="BI344" s="41" t="str">
        <f t="shared" si="306"/>
        <v>-0,865383001087875+1,18043432786966i</v>
      </c>
      <c r="BJ344" s="20">
        <f t="shared" si="354"/>
        <v>3.3088291122783486</v>
      </c>
      <c r="BK344" s="43">
        <f t="shared" si="307"/>
        <v>126.24535126462658</v>
      </c>
      <c r="BL344">
        <f t="shared" si="355"/>
        <v>-5.5340672167407066</v>
      </c>
      <c r="BM344" s="43">
        <f t="shared" si="356"/>
        <v>109.03771958584279</v>
      </c>
    </row>
    <row r="345" spans="14:65" x14ac:dyDescent="0.25">
      <c r="N345" s="9">
        <v>27</v>
      </c>
      <c r="O345" s="34">
        <f t="shared" si="308"/>
        <v>18620.871366628675</v>
      </c>
      <c r="P345" s="33" t="str">
        <f t="shared" si="309"/>
        <v>58,3492597405907</v>
      </c>
      <c r="Q345" s="4" t="str">
        <f t="shared" si="310"/>
        <v>1+1369,62056626244i</v>
      </c>
      <c r="R345" s="4">
        <f t="shared" si="322"/>
        <v>1369.6209313270028</v>
      </c>
      <c r="S345" s="4">
        <f t="shared" si="323"/>
        <v>1.5700661977015282</v>
      </c>
      <c r="T345" s="4" t="str">
        <f t="shared" si="311"/>
        <v>1+3,50995156133046i</v>
      </c>
      <c r="U345" s="4">
        <f t="shared" si="324"/>
        <v>3.6496246331487479</v>
      </c>
      <c r="V345" s="4">
        <f t="shared" si="325"/>
        <v>1.293245759733076</v>
      </c>
      <c r="W345" t="str">
        <f t="shared" si="312"/>
        <v>1-0,391213351106624i</v>
      </c>
      <c r="X345" s="4">
        <f t="shared" si="326"/>
        <v>1.0738006733486782</v>
      </c>
      <c r="Y345" s="4">
        <f t="shared" si="327"/>
        <v>-0.37290880581484326</v>
      </c>
      <c r="Z345" t="str">
        <f t="shared" si="313"/>
        <v>0,99861305259819+0,0661532926668204i</v>
      </c>
      <c r="AA345" s="4">
        <f t="shared" si="328"/>
        <v>1.0008018220157961</v>
      </c>
      <c r="AB345" s="4">
        <f t="shared" si="329"/>
        <v>6.6148521653131037E-2</v>
      </c>
      <c r="AC345" s="47" t="str">
        <f t="shared" si="330"/>
        <v>0,125871686452109-0,109483303241934i</v>
      </c>
      <c r="AD345" s="20">
        <f t="shared" si="331"/>
        <v>-15.55482500069612</v>
      </c>
      <c r="AE345" s="43">
        <f t="shared" si="332"/>
        <v>-41.016774606763782</v>
      </c>
      <c r="AF345" t="str">
        <f t="shared" si="314"/>
        <v>171,020291553806</v>
      </c>
      <c r="AG345" t="str">
        <f t="shared" si="315"/>
        <v>1+1367,18771123578i</v>
      </c>
      <c r="AH345">
        <f t="shared" si="333"/>
        <v>1367.1880769499603</v>
      </c>
      <c r="AI345">
        <f t="shared" si="334"/>
        <v>1.5700648984669117</v>
      </c>
      <c r="AJ345" t="str">
        <f t="shared" si="316"/>
        <v>1+3,50995156133046i</v>
      </c>
      <c r="AK345">
        <f t="shared" si="335"/>
        <v>3.6496246331487479</v>
      </c>
      <c r="AL345">
        <f t="shared" si="336"/>
        <v>1.293245759733076</v>
      </c>
      <c r="AM345" t="str">
        <f t="shared" si="317"/>
        <v>1-0,133238252356312i</v>
      </c>
      <c r="AN345">
        <f t="shared" si="337"/>
        <v>1.0088371681748072</v>
      </c>
      <c r="AO345">
        <f t="shared" si="338"/>
        <v>-0.13245811095935819</v>
      </c>
      <c r="AP345" s="41" t="str">
        <f t="shared" si="339"/>
        <v>0,422524112130216-0,183279210864243i</v>
      </c>
      <c r="AQ345">
        <f t="shared" si="340"/>
        <v>-6.7342269244420603</v>
      </c>
      <c r="AR345" s="43">
        <f t="shared" si="341"/>
        <v>-23.449859058141907</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-0,165645012921213+0,499861432392642i</v>
      </c>
      <c r="BG345" s="20">
        <f t="shared" si="352"/>
        <v>-5.5705056597086955</v>
      </c>
      <c r="BH345" s="43">
        <f t="shared" si="353"/>
        <v>108.33426008863476</v>
      </c>
      <c r="BI345" s="41" t="str">
        <f t="shared" si="306"/>
        <v>-0,852492209934801+1,1776209265803i</v>
      </c>
      <c r="BJ345" s="20">
        <f t="shared" si="354"/>
        <v>3.2500924165453431</v>
      </c>
      <c r="BK345" s="43">
        <f t="shared" si="307"/>
        <v>125.90117563725671</v>
      </c>
      <c r="BL345">
        <f t="shared" si="355"/>
        <v>-5.5705056597086955</v>
      </c>
      <c r="BM345" s="43">
        <f t="shared" si="356"/>
        <v>108.33426008863476</v>
      </c>
    </row>
    <row r="346" spans="14:65" x14ac:dyDescent="0.25">
      <c r="N346" s="9">
        <v>28</v>
      </c>
      <c r="O346" s="34">
        <f t="shared" si="308"/>
        <v>19054.607179632505</v>
      </c>
      <c r="P346" s="33" t="str">
        <f t="shared" si="309"/>
        <v>58,3492597405907</v>
      </c>
      <c r="Q346" s="4" t="str">
        <f t="shared" si="310"/>
        <v>1+1401,52312753996i</v>
      </c>
      <c r="R346" s="4">
        <f t="shared" si="322"/>
        <v>1401.5234842946409</v>
      </c>
      <c r="S346" s="4">
        <f t="shared" si="323"/>
        <v>1.5700828174630479</v>
      </c>
      <c r="T346" s="4" t="str">
        <f t="shared" si="311"/>
        <v>1+3,59170883595438i</v>
      </c>
      <c r="U346" s="4">
        <f t="shared" si="324"/>
        <v>3.7283203137971883</v>
      </c>
      <c r="V346" s="4">
        <f t="shared" si="325"/>
        <v>1.2992542809998886</v>
      </c>
      <c r="W346" t="str">
        <f t="shared" si="312"/>
        <v>1-0,400325880674081i</v>
      </c>
      <c r="X346" s="4">
        <f t="shared" si="326"/>
        <v>1.0771540329671883</v>
      </c>
      <c r="Y346" s="4">
        <f t="shared" si="327"/>
        <v>-0.38078727715508187</v>
      </c>
      <c r="Z346" t="str">
        <f t="shared" si="313"/>
        <v>0,99854768778092+0,0676942008022556i</v>
      </c>
      <c r="AA346" s="4">
        <f t="shared" si="328"/>
        <v>1.0008396422978445</v>
      </c>
      <c r="AB346" s="4">
        <f t="shared" si="329"/>
        <v>6.7689087517235902E-2</v>
      </c>
      <c r="AC346" s="47" t="str">
        <f t="shared" si="330"/>
        <v>0,125670028573539-0,110066692880777i</v>
      </c>
      <c r="AD346" s="20">
        <f t="shared" si="331"/>
        <v>-15.54276997425178</v>
      </c>
      <c r="AE346" s="43">
        <f t="shared" si="332"/>
        <v>-41.213135018137848</v>
      </c>
      <c r="AF346" t="str">
        <f t="shared" si="314"/>
        <v>171,020291553806</v>
      </c>
      <c r="AG346" t="str">
        <f t="shared" si="315"/>
        <v>1+1399,03360403995i</v>
      </c>
      <c r="AH346">
        <f t="shared" si="333"/>
        <v>1399.0339614294614</v>
      </c>
      <c r="AI346">
        <f t="shared" si="334"/>
        <v>1.5700815478025913</v>
      </c>
      <c r="AJ346" t="str">
        <f t="shared" si="316"/>
        <v>1+3,59170883595438i</v>
      </c>
      <c r="AK346">
        <f t="shared" si="335"/>
        <v>3.7283203137971883</v>
      </c>
      <c r="AL346">
        <f t="shared" si="336"/>
        <v>1.2992542809998886</v>
      </c>
      <c r="AM346" t="str">
        <f t="shared" si="317"/>
        <v>1-0,13634176993995i</v>
      </c>
      <c r="AN346">
        <f t="shared" si="337"/>
        <v>1.009251741752452</v>
      </c>
      <c r="AO346">
        <f t="shared" si="338"/>
        <v>-0.13550624668318056</v>
      </c>
      <c r="AP346" s="41" t="str">
        <f t="shared" si="339"/>
        <v>0,422520004409678-0,181801493040563i</v>
      </c>
      <c r="AQ346">
        <f t="shared" si="340"/>
        <v>-6.7453577977524297</v>
      </c>
      <c r="AR346" s="43">
        <f t="shared" si="341"/>
        <v>-23.281195397463232</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-0,158619524438278+0,499824138426447i</v>
      </c>
      <c r="BG346" s="20">
        <f t="shared" si="352"/>
        <v>-5.6069206499826549</v>
      </c>
      <c r="BH346" s="43">
        <f t="shared" si="353"/>
        <v>107.60687041907825</v>
      </c>
      <c r="BI346" s="41" t="str">
        <f t="shared" si="306"/>
        <v>-0,839248813152349+1,17489924883777i</v>
      </c>
      <c r="BJ346" s="20">
        <f t="shared" si="354"/>
        <v>3.19049152651667</v>
      </c>
      <c r="BK346" s="43">
        <f t="shared" si="307"/>
        <v>125.53881003975305</v>
      </c>
      <c r="BL346">
        <f t="shared" si="355"/>
        <v>-5.6069206499826549</v>
      </c>
      <c r="BM346" s="43">
        <f t="shared" si="356"/>
        <v>107.60687041907825</v>
      </c>
    </row>
    <row r="347" spans="14:65" x14ac:dyDescent="0.25">
      <c r="N347" s="9">
        <v>29</v>
      </c>
      <c r="O347" s="34">
        <f t="shared" si="308"/>
        <v>19498.445997580486</v>
      </c>
      <c r="P347" s="33" t="str">
        <f t="shared" si="309"/>
        <v>58,3492597405907</v>
      </c>
      <c r="Q347" s="4" t="str">
        <f t="shared" si="310"/>
        <v>1+1434,16879493104i</v>
      </c>
      <c r="R347" s="4">
        <f t="shared" si="322"/>
        <v>1434.1691435649952</v>
      </c>
      <c r="S347" s="4">
        <f t="shared" si="323"/>
        <v>1.5700990589129893</v>
      </c>
      <c r="T347" s="4" t="str">
        <f t="shared" si="311"/>
        <v>1+3,67537048214496i</v>
      </c>
      <c r="U347" s="4">
        <f t="shared" si="324"/>
        <v>3.8089825650720002</v>
      </c>
      <c r="V347" s="4">
        <f t="shared" si="325"/>
        <v>1.3051455210069942</v>
      </c>
      <c r="W347" t="str">
        <f t="shared" si="312"/>
        <v>1-0,409650668322406i</v>
      </c>
      <c r="X347" s="4">
        <f t="shared" si="326"/>
        <v>1.0806542786927713</v>
      </c>
      <c r="Y347" s="4">
        <f t="shared" si="327"/>
        <v>-0.38879813465466673</v>
      </c>
      <c r="Z347" t="str">
        <f t="shared" si="313"/>
        <v>0,998479242414718+0,069271001298994i</v>
      </c>
      <c r="AA347" s="4">
        <f t="shared" si="328"/>
        <v>1.0008792480384605</v>
      </c>
      <c r="AB347" s="4">
        <f t="shared" si="329"/>
        <v>6.9265521135455671E-2</v>
      </c>
      <c r="AC347" s="47" t="str">
        <f t="shared" si="330"/>
        <v>0,125459026845648-0,110707585100619i</v>
      </c>
      <c r="AD347" s="20">
        <f t="shared" si="331"/>
        <v>-15.529018927757379</v>
      </c>
      <c r="AE347" s="43">
        <f t="shared" si="332"/>
        <v>-41.425833714180293</v>
      </c>
      <c r="AF347" t="str">
        <f t="shared" si="314"/>
        <v>171,020291553806</v>
      </c>
      <c r="AG347" t="str">
        <f t="shared" si="315"/>
        <v>1+1431,62128297936i</v>
      </c>
      <c r="AH347">
        <f t="shared" si="333"/>
        <v>1431.621632233695</v>
      </c>
      <c r="AI347">
        <f t="shared" si="334"/>
        <v>1.5700978181535046</v>
      </c>
      <c r="AJ347" t="str">
        <f t="shared" si="316"/>
        <v>1+3,67537048214496i</v>
      </c>
      <c r="AK347">
        <f t="shared" si="335"/>
        <v>3.8089825650720002</v>
      </c>
      <c r="AL347">
        <f t="shared" si="336"/>
        <v>1.3051455210069942</v>
      </c>
      <c r="AM347" t="str">
        <f t="shared" si="317"/>
        <v>1-0,139517577734705i</v>
      </c>
      <c r="AN347">
        <f t="shared" si="337"/>
        <v>1.0096856711358042</v>
      </c>
      <c r="AO347">
        <f t="shared" si="338"/>
        <v>-0.13862276161992881</v>
      </c>
      <c r="AP347" s="41" t="str">
        <f t="shared" si="339"/>
        <v>0,422516081566835-0,180420168510557i</v>
      </c>
      <c r="AQ347">
        <f t="shared" si="340"/>
        <v>-6.7557086358937015</v>
      </c>
      <c r="AR347" s="43">
        <f t="shared" si="341"/>
        <v>-23.123147584061094</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-0,151417193472418+0,499760650053047i</v>
      </c>
      <c r="BG347" s="20">
        <f t="shared" si="352"/>
        <v>-5.6433417430601516</v>
      </c>
      <c r="BH347" s="43">
        <f t="shared" si="353"/>
        <v>106.85572870931719</v>
      </c>
      <c r="BI347" s="41" t="str">
        <f t="shared" si="306"/>
        <v>-0,825656804889033+1,17224850096421i</v>
      </c>
      <c r="BJ347" s="20">
        <f t="shared" si="354"/>
        <v>3.1299685488035367</v>
      </c>
      <c r="BK347" s="43">
        <f t="shared" si="307"/>
        <v>125.1584148394363</v>
      </c>
      <c r="BL347">
        <f t="shared" si="355"/>
        <v>-5.6433417430601516</v>
      </c>
      <c r="BM347" s="43">
        <f t="shared" si="356"/>
        <v>106.85572870931719</v>
      </c>
    </row>
    <row r="348" spans="14:65" x14ac:dyDescent="0.25">
      <c r="N348" s="9">
        <v>30</v>
      </c>
      <c r="O348" s="34">
        <f t="shared" si="308"/>
        <v>19952.623149688792</v>
      </c>
      <c r="P348" s="33" t="str">
        <f t="shared" si="309"/>
        <v>58,3492597405907</v>
      </c>
      <c r="Q348" s="4" t="str">
        <f t="shared" si="310"/>
        <v>1+1467,57487760067i</v>
      </c>
      <c r="R348" s="4">
        <f t="shared" si="322"/>
        <v>1467.5752182987494</v>
      </c>
      <c r="S348" s="4">
        <f t="shared" si="323"/>
        <v>1.5701149306627498</v>
      </c>
      <c r="T348" s="4" t="str">
        <f t="shared" si="311"/>
        <v>1+3,76098085841448i</v>
      </c>
      <c r="U348" s="4">
        <f t="shared" si="324"/>
        <v>3.8916547916484214</v>
      </c>
      <c r="V348" s="4">
        <f t="shared" si="325"/>
        <v>1.3109209669877548</v>
      </c>
      <c r="W348" t="str">
        <f t="shared" si="312"/>
        <v>1-0,419192658177447i</v>
      </c>
      <c r="X348" s="4">
        <f t="shared" si="326"/>
        <v>1.0843073755489603</v>
      </c>
      <c r="Y348" s="4">
        <f t="shared" si="327"/>
        <v>-0.39694151203416234</v>
      </c>
      <c r="Z348" t="str">
        <f t="shared" si="313"/>
        <v>0,998407571317786+0,0708845301975316i</v>
      </c>
      <c r="AA348" s="4">
        <f t="shared" si="328"/>
        <v>1.0009207236769577</v>
      </c>
      <c r="AB348" s="4">
        <f t="shared" si="329"/>
        <v>7.0878656772783516E-2</v>
      </c>
      <c r="AC348" s="47" t="str">
        <f t="shared" si="330"/>
        <v>0,12523823813128-0,111406258611385i</v>
      </c>
      <c r="AD348" s="20">
        <f t="shared" si="331"/>
        <v>-15.513559579373855</v>
      </c>
      <c r="AE348" s="43">
        <f t="shared" si="332"/>
        <v>-41.654841437580046</v>
      </c>
      <c r="AF348" t="str">
        <f t="shared" si="314"/>
        <v>171,020291553806</v>
      </c>
      <c r="AG348" t="str">
        <f t="shared" si="315"/>
        <v>1+1464,96802647276i</v>
      </c>
      <c r="AH348">
        <f t="shared" si="333"/>
        <v>1464.9683677770975</v>
      </c>
      <c r="AI348">
        <f t="shared" si="334"/>
        <v>1.5701137181463725</v>
      </c>
      <c r="AJ348" t="str">
        <f t="shared" si="316"/>
        <v>1+3,76098085841448i</v>
      </c>
      <c r="AK348">
        <f t="shared" si="335"/>
        <v>3.8916547916484214</v>
      </c>
      <c r="AL348">
        <f t="shared" si="336"/>
        <v>1.3109209669877548</v>
      </c>
      <c r="AM348" t="str">
        <f t="shared" si="317"/>
        <v>1-0,142767359595909i</v>
      </c>
      <c r="AN348">
        <f t="shared" si="337"/>
        <v>1.0101398511918969</v>
      </c>
      <c r="AO348">
        <f t="shared" si="338"/>
        <v>-0.14180906590239403</v>
      </c>
      <c r="AP348" s="41" t="str">
        <f t="shared" si="339"/>
        <v>0,422512335280837-0,179134504895321i</v>
      </c>
      <c r="AQ348">
        <f t="shared" si="340"/>
        <v>-6.7652958131890735</v>
      </c>
      <c r="AR348" s="43">
        <f t="shared" si="341"/>
        <v>-22.975711694673105</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-0,144040490674961+0,499660718716216i</v>
      </c>
      <c r="BG348" s="20">
        <f t="shared" si="352"/>
        <v>-5.679796661049858</v>
      </c>
      <c r="BH348" s="43">
        <f t="shared" si="353"/>
        <v>106.08103339098523</v>
      </c>
      <c r="BI348" s="41" t="str">
        <f t="shared" si="306"/>
        <v>-0,811720976332763+1,1696478988443i</v>
      </c>
      <c r="BJ348" s="20">
        <f t="shared" si="354"/>
        <v>3.0684671051348991</v>
      </c>
      <c r="BK348" s="43">
        <f t="shared" si="307"/>
        <v>124.76016313389231</v>
      </c>
      <c r="BL348">
        <f t="shared" si="355"/>
        <v>-5.679796661049858</v>
      </c>
      <c r="BM348" s="43">
        <f t="shared" si="356"/>
        <v>106.08103339098523</v>
      </c>
    </row>
    <row r="349" spans="14:65" x14ac:dyDescent="0.25">
      <c r="N349" s="9">
        <v>31</v>
      </c>
      <c r="O349" s="34">
        <f t="shared" si="308"/>
        <v>20417.379446695286</v>
      </c>
      <c r="P349" s="33" t="str">
        <f t="shared" si="309"/>
        <v>58,3492597405907</v>
      </c>
      <c r="Q349" s="4" t="str">
        <f t="shared" si="310"/>
        <v>1+1501,75908789605i</v>
      </c>
      <c r="R349" s="4">
        <f t="shared" si="322"/>
        <v>1501.7594208388957</v>
      </c>
      <c r="S349" s="4">
        <f t="shared" si="323"/>
        <v>1.5701304411277091</v>
      </c>
      <c r="T349" s="4" t="str">
        <f t="shared" si="311"/>
        <v>1+3,84858535651758i</v>
      </c>
      <c r="U349" s="4">
        <f t="shared" si="324"/>
        <v>3.976381426171482</v>
      </c>
      <c r="V349" s="4">
        <f t="shared" si="325"/>
        <v>1.3165821393760295</v>
      </c>
      <c r="W349" t="str">
        <f t="shared" si="312"/>
        <v>1-0,428956909528521i</v>
      </c>
      <c r="X349" s="4">
        <f t="shared" si="326"/>
        <v>1.0881194926258144</v>
      </c>
      <c r="Y349" s="4">
        <f t="shared" si="327"/>
        <v>-0.40521740577314558</v>
      </c>
      <c r="Z349" t="str">
        <f t="shared" si="313"/>
        <v>0,998332522466119+0,0725356430122474i</v>
      </c>
      <c r="AA349" s="4">
        <f t="shared" si="328"/>
        <v>1.0009641576603852</v>
      </c>
      <c r="AB349" s="4">
        <f t="shared" si="329"/>
        <v>7.2529348039212224E-2</v>
      </c>
      <c r="AC349" s="47" t="str">
        <f t="shared" si="330"/>
        <v>0,125007198960401-0,11216301840409i</v>
      </c>
      <c r="AD349" s="20">
        <f t="shared" si="331"/>
        <v>-15.496378282911877</v>
      </c>
      <c r="AE349" s="43">
        <f t="shared" si="332"/>
        <v>-41.900120262604439</v>
      </c>
      <c r="AF349" t="str">
        <f t="shared" si="314"/>
        <v>171,020291553806</v>
      </c>
      <c r="AG349" t="str">
        <f t="shared" si="315"/>
        <v>1+1499,09151540494i</v>
      </c>
      <c r="AH349">
        <f t="shared" si="333"/>
        <v>1499.0918489402443</v>
      </c>
      <c r="AI349">
        <f t="shared" si="334"/>
        <v>1.5701292562115492</v>
      </c>
      <c r="AJ349" t="str">
        <f t="shared" si="316"/>
        <v>1+3,84858535651758i</v>
      </c>
      <c r="AK349">
        <f t="shared" si="335"/>
        <v>3.976381426171482</v>
      </c>
      <c r="AL349">
        <f t="shared" si="336"/>
        <v>1.3165821393760295</v>
      </c>
      <c r="AM349" t="str">
        <f t="shared" si="317"/>
        <v>1-0,14609283860092i</v>
      </c>
      <c r="AN349">
        <f t="shared" si="337"/>
        <v>1.0106152173258003</v>
      </c>
      <c r="AO349">
        <f t="shared" si="338"/>
        <v>-0.14506659002322794</v>
      </c>
      <c r="AP349" s="41" t="str">
        <f t="shared" si="339"/>
        <v>0,422508757605327-0,177943820535453i</v>
      </c>
      <c r="AQ349">
        <f t="shared" si="340"/>
        <v>-6.7741346085240792</v>
      </c>
      <c r="AR349" s="43">
        <f t="shared" si="341"/>
        <v>-22.83888305907119</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-0,136492337125302+0,499514095308877i</v>
      </c>
      <c r="BG349" s="20">
        <f t="shared" si="352"/>
        <v>-5.7163112356256498</v>
      </c>
      <c r="BH349" s="43">
        <f t="shared" si="353"/>
        <v>105.28300340559744</v>
      </c>
      <c r="BI349" s="41" t="str">
        <f t="shared" si="306"/>
        <v>-0,797446943435674+1,16707671860199i</v>
      </c>
      <c r="BJ349" s="20">
        <f t="shared" si="354"/>
        <v>3.0059324387621444</v>
      </c>
      <c r="BK349" s="43">
        <f t="shared" si="307"/>
        <v>124.34424060913072</v>
      </c>
      <c r="BL349">
        <f t="shared" si="355"/>
        <v>-5.7163112356256498</v>
      </c>
      <c r="BM349" s="43">
        <f t="shared" si="356"/>
        <v>105.28300340559744</v>
      </c>
    </row>
    <row r="350" spans="14:65" x14ac:dyDescent="0.25">
      <c r="N350" s="9">
        <v>32</v>
      </c>
      <c r="O350" s="34">
        <f t="shared" si="308"/>
        <v>20892.961308540423</v>
      </c>
      <c r="P350" s="33" t="str">
        <f t="shared" si="309"/>
        <v>58,3492597405907</v>
      </c>
      <c r="Q350" s="4" t="str">
        <f t="shared" si="310"/>
        <v>1+1536,73955073797i</v>
      </c>
      <c r="R350" s="4">
        <f t="shared" si="322"/>
        <v>1536.7398761021132</v>
      </c>
      <c r="S350" s="4">
        <f t="shared" si="323"/>
        <v>1.5701455985316912</v>
      </c>
      <c r="T350" s="4" t="str">
        <f t="shared" si="311"/>
        <v>1+3,93823042551879i</v>
      </c>
      <c r="U350" s="4">
        <f t="shared" si="324"/>
        <v>4.0632079548654545</v>
      </c>
      <c r="V350" s="4">
        <f t="shared" si="325"/>
        <v>1.3221305877256981</v>
      </c>
      <c r="W350" t="str">
        <f t="shared" si="312"/>
        <v>1-0,438948599510948i</v>
      </c>
      <c r="X350" s="4">
        <f t="shared" si="326"/>
        <v>1.0920970071438811</v>
      </c>
      <c r="Y350" s="4">
        <f t="shared" si="327"/>
        <v>-0.41362566825331498</v>
      </c>
      <c r="Z350" t="str">
        <f t="shared" si="313"/>
        <v>0,998253936671039+0,0742252151850116i</v>
      </c>
      <c r="AA350" s="4">
        <f t="shared" si="328"/>
        <v>1.0010096426351187</v>
      </c>
      <c r="AB350" s="4">
        <f t="shared" si="329"/>
        <v>7.4218468333893992E-2</v>
      </c>
      <c r="AC350" s="47" t="str">
        <f t="shared" si="330"/>
        <v>0,124765424588129-0,112978195602991i</v>
      </c>
      <c r="AD350" s="20">
        <f t="shared" si="331"/>
        <v>-15.477460081309644</v>
      </c>
      <c r="AE350" s="43">
        <f t="shared" si="332"/>
        <v>-42.161623461725661</v>
      </c>
      <c r="AF350" t="str">
        <f t="shared" si="314"/>
        <v>171,020291553806</v>
      </c>
      <c r="AG350" t="str">
        <f t="shared" si="315"/>
        <v>1+1534,00984250142i</v>
      </c>
      <c r="AH350">
        <f t="shared" si="333"/>
        <v>1534.0101684445353</v>
      </c>
      <c r="AI350">
        <f t="shared" si="334"/>
        <v>1.5701444405874929</v>
      </c>
      <c r="AJ350" t="str">
        <f t="shared" si="316"/>
        <v>1+3,93823042551879i</v>
      </c>
      <c r="AK350">
        <f t="shared" si="335"/>
        <v>4.0632079548654545</v>
      </c>
      <c r="AL350">
        <f t="shared" si="336"/>
        <v>1.3221305877256981</v>
      </c>
      <c r="AM350" t="str">
        <f t="shared" si="317"/>
        <v>1-0,149495777962726i</v>
      </c>
      <c r="AN350">
        <f t="shared" si="337"/>
        <v>1.0111127472387442</v>
      </c>
      <c r="AO350">
        <f t="shared" si="338"/>
        <v>-0.14839678448386975</v>
      </c>
      <c r="AP350" s="41" t="str">
        <f t="shared" si="339"/>
        <v>0,422505340951601-0,176847484129716i</v>
      </c>
      <c r="AQ350">
        <f t="shared" si="340"/>
        <v>-6.7822392045654523</v>
      </c>
      <c r="AR350" s="43">
        <f t="shared" si="341"/>
        <v>-22.712656473997622</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-0,128776116845634+0,49931055918077i</v>
      </c>
      <c r="BG350" s="20">
        <f t="shared" si="352"/>
        <v>-5.7529093537232336</v>
      </c>
      <c r="BH350" s="43">
        <f t="shared" si="353"/>
        <v>104.46187838025098</v>
      </c>
      <c r="BI350" s="41" t="str">
        <f t="shared" si="306"/>
        <v>-0,782841170809811+1,16451435071339i</v>
      </c>
      <c r="BJ350" s="20">
        <f t="shared" si="354"/>
        <v>2.9423115230209724</v>
      </c>
      <c r="BK350" s="43">
        <f t="shared" si="307"/>
        <v>123.91084536797894</v>
      </c>
      <c r="BL350">
        <f t="shared" si="355"/>
        <v>-5.7529093537232336</v>
      </c>
      <c r="BM350" s="43">
        <f t="shared" si="356"/>
        <v>104.46187838025098</v>
      </c>
    </row>
    <row r="351" spans="14:65" x14ac:dyDescent="0.25">
      <c r="N351" s="9">
        <v>33</v>
      </c>
      <c r="O351" s="34">
        <f t="shared" si="308"/>
        <v>21379.620895022348</v>
      </c>
      <c r="P351" s="33" t="str">
        <f t="shared" si="309"/>
        <v>58,3492597405907</v>
      </c>
      <c r="Q351" s="4" t="str">
        <f t="shared" si="310"/>
        <v>1+1572,53481323084i</v>
      </c>
      <c r="R351" s="4">
        <f t="shared" si="322"/>
        <v>1572.5351311887925</v>
      </c>
      <c r="S351" s="4">
        <f t="shared" si="323"/>
        <v>1.5701604109113245</v>
      </c>
      <c r="T351" s="4" t="str">
        <f t="shared" si="311"/>
        <v>1+4,02996359642022i</v>
      </c>
      <c r="U351" s="4">
        <f t="shared" si="324"/>
        <v>4.1521809436092978</v>
      </c>
      <c r="V351" s="4">
        <f t="shared" si="325"/>
        <v>1.3275678868387175</v>
      </c>
      <c r="W351" t="str">
        <f t="shared" si="312"/>
        <v>1-0,449173025851003i</v>
      </c>
      <c r="X351" s="4">
        <f t="shared" si="326"/>
        <v>1.0962465083876645</v>
      </c>
      <c r="Y351" s="4">
        <f t="shared" si="327"/>
        <v>-0.42216600095880746</v>
      </c>
      <c r="Z351" t="str">
        <f t="shared" si="313"/>
        <v>0,998171647241541+0,0759541425493532i</v>
      </c>
      <c r="AA351" s="4">
        <f t="shared" si="328"/>
        <v>1.0010572756477516</v>
      </c>
      <c r="AB351" s="4">
        <f t="shared" si="329"/>
        <v>7.5946911299154971E-2</v>
      </c>
      <c r="AC351" s="47" t="str">
        <f t="shared" si="330"/>
        <v>0,124512408011583-0,11385214730967i</v>
      </c>
      <c r="AD351" s="20">
        <f t="shared" si="331"/>
        <v>-15.45678876579775</v>
      </c>
      <c r="AE351" s="43">
        <f t="shared" si="332"/>
        <v>-42.43929536413787</v>
      </c>
      <c r="AF351" t="str">
        <f t="shared" si="314"/>
        <v>171,020291553806</v>
      </c>
      <c r="AG351" t="str">
        <f t="shared" si="315"/>
        <v>1+1569,7415219214i</v>
      </c>
      <c r="AH351">
        <f t="shared" si="333"/>
        <v>1569.7418404451455</v>
      </c>
      <c r="AI351">
        <f t="shared" si="334"/>
        <v>1.5701592793251327</v>
      </c>
      <c r="AJ351" t="str">
        <f t="shared" si="316"/>
        <v>1+4,02996359642022i</v>
      </c>
      <c r="AK351">
        <f t="shared" si="335"/>
        <v>4.1521809436092978</v>
      </c>
      <c r="AL351">
        <f t="shared" si="336"/>
        <v>1.3275678868387175</v>
      </c>
      <c r="AM351" t="str">
        <f t="shared" si="317"/>
        <v>1-0,152977981964816i</v>
      </c>
      <c r="AN351">
        <f t="shared" si="337"/>
        <v>1.0116334627551757</v>
      </c>
      <c r="AO351">
        <f t="shared" si="338"/>
        <v>-0.15180111938410293</v>
      </c>
      <c r="AP351" s="41" t="str">
        <f t="shared" si="339"/>
        <v>0,422502078072497-0,175844914400377i</v>
      </c>
      <c r="AQ351">
        <f t="shared" si="340"/>
        <v>-6.789622687616891</v>
      </c>
      <c r="AR351" s="43">
        <f t="shared" si="341"/>
        <v>-22.597026401743854</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-0,120895687106106+0,499039948808308i</v>
      </c>
      <c r="BG351" s="20">
        <f t="shared" si="352"/>
        <v>-5.7896129064747246</v>
      </c>
      <c r="BH351" s="43">
        <f t="shared" si="353"/>
        <v>103.61791876377711</v>
      </c>
      <c r="BI351" s="41" t="str">
        <f t="shared" si="306"/>
        <v>-0,767910991378436+1,16194035729081i</v>
      </c>
      <c r="BJ351" s="20">
        <f t="shared" si="354"/>
        <v>2.8775531717061211</v>
      </c>
      <c r="BK351" s="43">
        <f t="shared" si="307"/>
        <v>123.4601877261712</v>
      </c>
      <c r="BL351">
        <f t="shared" si="355"/>
        <v>-5.7896129064747246</v>
      </c>
      <c r="BM351" s="43">
        <f t="shared" si="356"/>
        <v>103.61791876377711</v>
      </c>
    </row>
    <row r="352" spans="14:65" x14ac:dyDescent="0.25">
      <c r="N352" s="9">
        <v>34</v>
      </c>
      <c r="O352" s="34">
        <f t="shared" si="308"/>
        <v>21877.61623949555</v>
      </c>
      <c r="P352" s="33" t="str">
        <f t="shared" si="309"/>
        <v>58,3492597405907</v>
      </c>
      <c r="Q352" s="4" t="str">
        <f t="shared" si="310"/>
        <v>1+1609,16385449664i</v>
      </c>
      <c r="R352" s="4">
        <f t="shared" si="322"/>
        <v>1609.1641652169874</v>
      </c>
      <c r="S352" s="4">
        <f t="shared" si="323"/>
        <v>1.5701748861203026</v>
      </c>
      <c r="T352" s="4" t="str">
        <f t="shared" si="311"/>
        <v>1+4,12383350736336i</v>
      </c>
      <c r="U352" s="4">
        <f t="shared" si="324"/>
        <v>4.2433480644949206</v>
      </c>
      <c r="V352" s="4">
        <f t="shared" si="325"/>
        <v>1.3328956330983595</v>
      </c>
      <c r="W352" t="str">
        <f t="shared" si="312"/>
        <v>1-0,459635609674874i</v>
      </c>
      <c r="X352" s="4">
        <f t="shared" si="326"/>
        <v>1.100574801492926</v>
      </c>
      <c r="Y352" s="4">
        <f t="shared" si="327"/>
        <v>-0.43083794777316109</v>
      </c>
      <c r="Z352" t="str">
        <f t="shared" si="313"/>
        <v>0,998085479630709+0,0777233418054467i</v>
      </c>
      <c r="AA352" s="4">
        <f t="shared" si="328"/>
        <v>1.0011071583557221</v>
      </c>
      <c r="AB352" s="4">
        <f t="shared" si="329"/>
        <v>7.7715591284572533E-2</v>
      </c>
      <c r="AC352" s="47" t="str">
        <f t="shared" si="330"/>
        <v>0,124247618943877-0,114785256437452i</v>
      </c>
      <c r="AD352" s="20">
        <f t="shared" si="331"/>
        <v>-15.434346940747446</v>
      </c>
      <c r="AE352" s="43">
        <f t="shared" si="332"/>
        <v>-42.733071208623876</v>
      </c>
      <c r="AF352" t="str">
        <f t="shared" si="314"/>
        <v>171,020291553806</v>
      </c>
      <c r="AG352" t="str">
        <f t="shared" si="315"/>
        <v>1+1606,3054990743i</v>
      </c>
      <c r="AH352">
        <f t="shared" si="333"/>
        <v>1606.3058103475614</v>
      </c>
      <c r="AI352">
        <f t="shared" si="334"/>
        <v>1.5701737802921372</v>
      </c>
      <c r="AJ352" t="str">
        <f t="shared" si="316"/>
        <v>1+4,12383350736336i</v>
      </c>
      <c r="AK352">
        <f t="shared" si="335"/>
        <v>4.2433480644949206</v>
      </c>
      <c r="AL352">
        <f t="shared" si="336"/>
        <v>1.3328956330983595</v>
      </c>
      <c r="AM352" t="str">
        <f t="shared" si="317"/>
        <v>1-0,156541296917848i</v>
      </c>
      <c r="AN352">
        <f t="shared" si="337"/>
        <v>1.0121784317207723</v>
      </c>
      <c r="AO352">
        <f t="shared" si="338"/>
        <v>-0.15528108394812076</v>
      </c>
      <c r="AP352" s="41" t="str">
        <f t="shared" si="339"/>
        <v>0,422498962047025-0,174935579785081i</v>
      </c>
      <c r="AQ352">
        <f t="shared" si="340"/>
        <v>-6.7962970479811329</v>
      </c>
      <c r="AR352" s="43">
        <f t="shared" si="341"/>
        <v>-22.491987153331387</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-0,112855386309452+0,498692193959069i</v>
      </c>
      <c r="BG352" s="20">
        <f t="shared" si="352"/>
        <v>-5.8264417419139347</v>
      </c>
      <c r="BH352" s="43">
        <f t="shared" si="353"/>
        <v>102.75140591849089</v>
      </c>
      <c r="BI352" s="41" t="str">
        <f t="shared" si="306"/>
        <v>-0,752664621383654+1,15933453221923i</v>
      </c>
      <c r="BJ352" s="20">
        <f t="shared" si="354"/>
        <v>2.8116081508523632</v>
      </c>
      <c r="BK352" s="43">
        <f t="shared" si="307"/>
        <v>122.99248997378341</v>
      </c>
      <c r="BL352">
        <f t="shared" si="355"/>
        <v>-5.8264417419139347</v>
      </c>
      <c r="BM352" s="43">
        <f t="shared" si="356"/>
        <v>102.75140591849089</v>
      </c>
    </row>
    <row r="353" spans="14:65" x14ac:dyDescent="0.25">
      <c r="N353" s="9">
        <v>35</v>
      </c>
      <c r="O353" s="34">
        <f t="shared" si="308"/>
        <v>22387.211385683382</v>
      </c>
      <c r="P353" s="33" t="str">
        <f t="shared" si="309"/>
        <v>58,3492597405907</v>
      </c>
      <c r="Q353" s="4" t="str">
        <f t="shared" si="310"/>
        <v>1+1646,64609573789i</v>
      </c>
      <c r="R353" s="4">
        <f t="shared" si="322"/>
        <v>1646.6463993853797</v>
      </c>
      <c r="S353" s="4">
        <f t="shared" si="323"/>
        <v>1.570189031833549</v>
      </c>
      <c r="T353" s="4" t="str">
        <f t="shared" si="311"/>
        <v>1+4,21988992941747i</v>
      </c>
      <c r="U353" s="4">
        <f t="shared" si="324"/>
        <v>4.3367581228838414</v>
      </c>
      <c r="V353" s="4">
        <f t="shared" si="325"/>
        <v>1.3381154410034879</v>
      </c>
      <c r="W353" t="str">
        <f t="shared" si="312"/>
        <v>1-0,470341898382988i</v>
      </c>
      <c r="X353" s="4">
        <f t="shared" si="326"/>
        <v>1.1050889110720969</v>
      </c>
      <c r="Y353" s="4">
        <f t="shared" si="327"/>
        <v>-0.43964088841494131</v>
      </c>
      <c r="Z353" t="str">
        <f t="shared" si="313"/>
        <v>0,997995251065491+0,079533751006155i</v>
      </c>
      <c r="AA353" s="4">
        <f t="shared" si="328"/>
        <v>1.0011593972482014</v>
      </c>
      <c r="AB353" s="4">
        <f t="shared" si="329"/>
        <v>7.9525443821291703E-2</v>
      </c>
      <c r="AC353" s="47" t="str">
        <f t="shared" si="330"/>
        <v>0,123970502743459-0,11577793153439i</v>
      </c>
      <c r="AD353" s="20">
        <f t="shared" si="331"/>
        <v>-15.410116094188952</v>
      </c>
      <c r="AE353" s="43">
        <f t="shared" si="332"/>
        <v>-43.042876993431392</v>
      </c>
      <c r="AF353" t="str">
        <f t="shared" si="314"/>
        <v>171,020291553806</v>
      </c>
      <c r="AG353" t="str">
        <f t="shared" si="315"/>
        <v>1+1643,72116066476i</v>
      </c>
      <c r="AH353">
        <f t="shared" si="333"/>
        <v>1643.7214648525783</v>
      </c>
      <c r="AI353">
        <f t="shared" si="334"/>
        <v>1.5701879511770869</v>
      </c>
      <c r="AJ353" t="str">
        <f t="shared" si="316"/>
        <v>1+4,21988992941747i</v>
      </c>
      <c r="AK353">
        <f t="shared" si="335"/>
        <v>4.3367581228838414</v>
      </c>
      <c r="AL353">
        <f t="shared" si="336"/>
        <v>1.3381154410034879</v>
      </c>
      <c r="AM353" t="str">
        <f t="shared" si="317"/>
        <v>1-0,160187612138574i</v>
      </c>
      <c r="AN353">
        <f t="shared" si="337"/>
        <v>1.0127487699734117</v>
      </c>
      <c r="AO353">
        <f t="shared" si="338"/>
        <v>-0.15883818598270161</v>
      </c>
      <c r="AP353" s="41" t="str">
        <f t="shared" si="339"/>
        <v>0,422495986265697-0,17411899815507i</v>
      </c>
      <c r="AQ353">
        <f t="shared" si="340"/>
        <v>-6.8022731807091219</v>
      </c>
      <c r="AR353" s="43">
        <f t="shared" si="341"/>
        <v>-22.397533056276966</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-0,104660039256677+0,498257349155028i</v>
      </c>
      <c r="BG353" s="20">
        <f t="shared" si="352"/>
        <v>-5.8634136220219188</v>
      </c>
      <c r="BH353" s="43">
        <f t="shared" si="353"/>
        <v>101.86264216277969</v>
      </c>
      <c r="BI353" s="41" t="str">
        <f t="shared" si="306"/>
        <v>-0,73711117037496+1,15667696377304i</v>
      </c>
      <c r="BJ353" s="20">
        <f t="shared" si="354"/>
        <v>2.7444292914578905</v>
      </c>
      <c r="BK353" s="43">
        <f t="shared" si="307"/>
        <v>122.50798609993413</v>
      </c>
      <c r="BL353">
        <f t="shared" si="355"/>
        <v>-5.8634136220219188</v>
      </c>
      <c r="BM353" s="43">
        <f t="shared" si="356"/>
        <v>101.86264216277969</v>
      </c>
    </row>
    <row r="354" spans="14:65" x14ac:dyDescent="0.25">
      <c r="N354" s="9">
        <v>36</v>
      </c>
      <c r="O354" s="34">
        <f t="shared" si="308"/>
        <v>22908.676527677751</v>
      </c>
      <c r="P354" s="33" t="str">
        <f t="shared" si="309"/>
        <v>58,3492597405907</v>
      </c>
      <c r="Q354" s="4" t="str">
        <f t="shared" si="310"/>
        <v>1+1685,00141053506i</v>
      </c>
      <c r="R354" s="4">
        <f t="shared" si="322"/>
        <v>1685.0017072706905</v>
      </c>
      <c r="S354" s="4">
        <f t="shared" si="323"/>
        <v>1.5702028555512852</v>
      </c>
      <c r="T354" s="4" t="str">
        <f t="shared" si="311"/>
        <v>1+4,31818379296905i</v>
      </c>
      <c r="U354" s="4">
        <f t="shared" si="324"/>
        <v>4.4324610849798294</v>
      </c>
      <c r="V354" s="4">
        <f t="shared" si="325"/>
        <v>1.3432289398992567</v>
      </c>
      <c r="W354" t="str">
        <f t="shared" si="312"/>
        <v>1-0,481297568591341i</v>
      </c>
      <c r="X354" s="4">
        <f t="shared" si="326"/>
        <v>1.1097960846623747</v>
      </c>
      <c r="Y354" s="4">
        <f t="shared" si="327"/>
        <v>-0.44857403205691931</v>
      </c>
      <c r="Z354" t="str">
        <f t="shared" si="313"/>
        <v>0,997900770159001+0,0813863300544013i</v>
      </c>
      <c r="AA354" s="4">
        <f t="shared" si="328"/>
        <v>1.0012141038777127</v>
      </c>
      <c r="AB354" s="4">
        <f t="shared" si="329"/>
        <v>8.1377426106794035E-2</v>
      </c>
      <c r="AC354" s="47" t="str">
        <f t="shared" si="330"/>
        <v>0,123680479297024-0,116830606593003i</v>
      </c>
      <c r="AD354" s="20">
        <f t="shared" si="331"/>
        <v>-15.384076673962594</v>
      </c>
      <c r="AE354" s="43">
        <f t="shared" si="332"/>
        <v>-43.368629326004161</v>
      </c>
      <c r="AF354" t="str">
        <f t="shared" si="314"/>
        <v>171,020291553806</v>
      </c>
      <c r="AG354" t="str">
        <f t="shared" si="315"/>
        <v>1+1682,00834497185i</v>
      </c>
      <c r="AH354">
        <f t="shared" si="333"/>
        <v>1682.0086422355093</v>
      </c>
      <c r="AI354">
        <f t="shared" si="334"/>
        <v>1.5702017994935498</v>
      </c>
      <c r="AJ354" t="str">
        <f t="shared" si="316"/>
        <v>1+4,31818379296905i</v>
      </c>
      <c r="AK354">
        <f t="shared" si="335"/>
        <v>4.4324610849798294</v>
      </c>
      <c r="AL354">
        <f t="shared" si="336"/>
        <v>1.3432289398992567</v>
      </c>
      <c r="AM354" t="str">
        <f t="shared" si="317"/>
        <v>1-0,163918860951591i</v>
      </c>
      <c r="AN354">
        <f t="shared" si="337"/>
        <v>1.013345643389099</v>
      </c>
      <c r="AO354">
        <f t="shared" si="338"/>
        <v>-0.16247395126299047</v>
      </c>
      <c r="AP354" s="41" t="str">
        <f t="shared" si="339"/>
        <v>0,422493144416493-0,173394736559611i</v>
      </c>
      <c r="AQ354">
        <f t="shared" si="340"/>
        <v>-6.8075608866273285</v>
      </c>
      <c r="AR354" s="43">
        <f t="shared" si="341"/>
        <v>-22.313658606951947</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-0,0963149596117062+0,497725628211645i</v>
      </c>
      <c r="BG354" s="20">
        <f t="shared" si="352"/>
        <v>-5.900544184702631</v>
      </c>
      <c r="BH354" s="43">
        <f t="shared" si="353"/>
        <v>100.95195075989464</v>
      </c>
      <c r="BI354" s="41" t="str">
        <f t="shared" si="306"/>
        <v>-0,721260645833786+1,15394809928947i</v>
      </c>
      <c r="BJ354" s="20">
        <f t="shared" si="354"/>
        <v>2.6759716026326421</v>
      </c>
      <c r="BK354" s="43">
        <f t="shared" si="307"/>
        <v>122.00692147894684</v>
      </c>
      <c r="BL354">
        <f t="shared" si="355"/>
        <v>-5.900544184702631</v>
      </c>
      <c r="BM354" s="43">
        <f t="shared" si="356"/>
        <v>100.95195075989464</v>
      </c>
    </row>
    <row r="355" spans="14:65" x14ac:dyDescent="0.25">
      <c r="N355" s="9">
        <v>37</v>
      </c>
      <c r="O355" s="34">
        <f t="shared" si="308"/>
        <v>23442.288153199243</v>
      </c>
      <c r="P355" s="33" t="str">
        <f t="shared" si="309"/>
        <v>58,3492597405907</v>
      </c>
      <c r="Q355" s="4" t="str">
        <f t="shared" si="310"/>
        <v>1+1724,25013538371i</v>
      </c>
      <c r="R355" s="4">
        <f t="shared" si="322"/>
        <v>1724.2504253648142</v>
      </c>
      <c r="S355" s="4">
        <f t="shared" si="323"/>
        <v>1.5702163646030081</v>
      </c>
      <c r="T355" s="4" t="str">
        <f t="shared" si="311"/>
        <v>1+4,41876721472557i</v>
      </c>
      <c r="U355" s="4">
        <f t="shared" si="324"/>
        <v>4.530508105933988</v>
      </c>
      <c r="V355" s="4">
        <f t="shared" si="325"/>
        <v>1.3482377708990254</v>
      </c>
      <c r="W355" t="str">
        <f t="shared" si="312"/>
        <v>1-0,492508429141286i</v>
      </c>
      <c r="X355" s="4">
        <f t="shared" si="326"/>
        <v>1.1147037959813437</v>
      </c>
      <c r="Y355" s="4">
        <f t="shared" si="327"/>
        <v>-0.45763641117600523</v>
      </c>
      <c r="Z355" t="str">
        <f t="shared" si="313"/>
        <v>0,997801836504569+0,0832820612121175i</v>
      </c>
      <c r="AA355" s="4">
        <f t="shared" si="328"/>
        <v>1.0012713951030607</v>
      </c>
      <c r="AB355" s="4">
        <f t="shared" si="329"/>
        <v>8.3272517500296003E-2</v>
      </c>
      <c r="AC355" s="47" t="str">
        <f t="shared" si="330"/>
        <v>0,123376941854102-0,11794374084475i</v>
      </c>
      <c r="AD355" s="20">
        <f t="shared" si="331"/>
        <v>-15.35620816944922</v>
      </c>
      <c r="AE355" s="43">
        <f t="shared" si="332"/>
        <v>-43.710235275582384</v>
      </c>
      <c r="AF355" t="str">
        <f t="shared" si="314"/>
        <v>171,020291553806</v>
      </c>
      <c r="AG355" t="str">
        <f t="shared" si="315"/>
        <v>1+1721,18735236744i</v>
      </c>
      <c r="AH355">
        <f t="shared" si="333"/>
        <v>1721.1876428645537</v>
      </c>
      <c r="AI355">
        <f t="shared" si="334"/>
        <v>1.5702153325840651</v>
      </c>
      <c r="AJ355" t="str">
        <f t="shared" si="316"/>
        <v>1+4,41876721472557i</v>
      </c>
      <c r="AK355">
        <f t="shared" si="335"/>
        <v>4.530508105933988</v>
      </c>
      <c r="AL355">
        <f t="shared" si="336"/>
        <v>1.3482377708990254</v>
      </c>
      <c r="AM355" t="str">
        <f t="shared" si="317"/>
        <v>1-0,167737021714407i</v>
      </c>
      <c r="AN355">
        <f t="shared" si="337"/>
        <v>1.0139702700048061</v>
      </c>
      <c r="AO355">
        <f t="shared" si="338"/>
        <v>-0.16618992284109216</v>
      </c>
      <c r="AP355" s="41" t="str">
        <f t="shared" si="339"/>
        <v>0,422490430471486-0,172762410996504i</v>
      </c>
      <c r="AQ355">
        <f t="shared" si="340"/>
        <v>-6.8121688735429933</v>
      </c>
      <c r="AR355" s="43">
        <f t="shared" si="341"/>
        <v>-22.24035860755713</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-0,0878259494031768+0,497087439603281i</v>
      </c>
      <c r="BG355" s="20">
        <f t="shared" si="352"/>
        <v>-5.9378469113060497</v>
      </c>
      <c r="BH355" s="43">
        <f t="shared" si="353"/>
        <v>100.01967584851749</v>
      </c>
      <c r="BI355" s="41" t="str">
        <f t="shared" si="306"/>
        <v>-0,705123952127639+1,15112881142481i</v>
      </c>
      <c r="BJ355" s="20">
        <f t="shared" si="354"/>
        <v>2.6061923846001638</v>
      </c>
      <c r="BK355" s="43">
        <f t="shared" si="307"/>
        <v>121.48955251654277</v>
      </c>
      <c r="BL355">
        <f t="shared" si="355"/>
        <v>-5.9378469113060497</v>
      </c>
      <c r="BM355" s="43">
        <f t="shared" si="356"/>
        <v>100.01967584851749</v>
      </c>
    </row>
    <row r="356" spans="14:65" x14ac:dyDescent="0.25">
      <c r="N356" s="9">
        <v>38</v>
      </c>
      <c r="O356" s="34">
        <f t="shared" si="308"/>
        <v>23988.329190194923</v>
      </c>
      <c r="P356" s="33" t="str">
        <f t="shared" si="309"/>
        <v>58,3492597405907</v>
      </c>
      <c r="Q356" s="4" t="str">
        <f t="shared" si="310"/>
        <v>1+1764,41308047729i</v>
      </c>
      <c r="R356" s="4">
        <f t="shared" si="322"/>
        <v>1764.4133638576191</v>
      </c>
      <c r="S356" s="4">
        <f t="shared" si="323"/>
        <v>1.5702295661513761</v>
      </c>
      <c r="T356" s="4" t="str">
        <f t="shared" si="311"/>
        <v>1+4,5216935253486i</v>
      </c>
      <c r="U356" s="4">
        <f t="shared" si="324"/>
        <v>4.6309515585006347</v>
      </c>
      <c r="V356" s="4">
        <f t="shared" si="325"/>
        <v>1.3531435839919819</v>
      </c>
      <c r="W356" t="str">
        <f t="shared" si="312"/>
        <v>1-0,503980424179479i</v>
      </c>
      <c r="X356" s="4">
        <f t="shared" si="326"/>
        <v>1.119819747975596</v>
      </c>
      <c r="Y356" s="4">
        <f t="shared" si="327"/>
        <v>-0.46682687568357006</v>
      </c>
      <c r="Z356" t="str">
        <f t="shared" si="313"/>
        <v>0,997698240250651+0,0852219496210564i</v>
      </c>
      <c r="AA356" s="4">
        <f t="shared" si="328"/>
        <v>1.0013313933441115</v>
      </c>
      <c r="AB356" s="4">
        <f t="shared" si="329"/>
        <v>8.5211720028992993E-2</v>
      </c>
      <c r="AC356" s="47" t="str">
        <f t="shared" si="330"/>
        <v>0,123059255811404-0,119117818537136i</v>
      </c>
      <c r="AD356" s="20">
        <f t="shared" si="331"/>
        <v>-15.326489198797933</v>
      </c>
      <c r="AE356" s="43">
        <f t="shared" si="332"/>
        <v>-44.067592231844081</v>
      </c>
      <c r="AF356" t="str">
        <f t="shared" si="314"/>
        <v>171,020291553806</v>
      </c>
      <c r="AG356" t="str">
        <f t="shared" si="315"/>
        <v>1+1761,27895607986i</v>
      </c>
      <c r="AH356">
        <f t="shared" si="333"/>
        <v>1761.2792399644534</v>
      </c>
      <c r="AI356">
        <f t="shared" si="334"/>
        <v>1.5702285576240369</v>
      </c>
      <c r="AJ356" t="str">
        <f t="shared" si="316"/>
        <v>1+4,5216935253486i</v>
      </c>
      <c r="AK356">
        <f t="shared" si="335"/>
        <v>4.6309515585006347</v>
      </c>
      <c r="AL356">
        <f t="shared" si="336"/>
        <v>1.3531435839919819</v>
      </c>
      <c r="AM356" t="str">
        <f t="shared" si="317"/>
        <v>1-0,171644118866397i</v>
      </c>
      <c r="AN356">
        <f t="shared" si="337"/>
        <v>1.0146239222201603</v>
      </c>
      <c r="AO356">
        <f t="shared" si="338"/>
        <v>-0.16998766027255288</v>
      </c>
      <c r="AP356" s="41" t="str">
        <f t="shared" si="339"/>
        <v>0,422487838674043-0,172221686208515i</v>
      </c>
      <c r="AQ356">
        <f t="shared" si="340"/>
        <v>-6.8161047575393061</v>
      </c>
      <c r="AR356" s="43">
        <f t="shared" si="341"/>
        <v>-22.177628287746536</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-0,0791992954254785+0,49633342238169i</v>
      </c>
      <c r="BG356" s="20">
        <f t="shared" si="352"/>
        <v>-5.9753331003182941</v>
      </c>
      <c r="BH356" s="43">
        <f t="shared" si="353"/>
        <v>99.066182310892671</v>
      </c>
      <c r="BI356" s="41" t="str">
        <f t="shared" si="306"/>
        <v>-0,688712883532633+1,14820046547455i</v>
      </c>
      <c r="BJ356" s="20">
        <f t="shared" si="354"/>
        <v>2.5350513409403499</v>
      </c>
      <c r="BK356" s="43">
        <f t="shared" si="307"/>
        <v>120.95614625499019</v>
      </c>
      <c r="BL356">
        <f t="shared" si="355"/>
        <v>-5.9753331003182941</v>
      </c>
      <c r="BM356" s="43">
        <f t="shared" si="356"/>
        <v>99.066182310892671</v>
      </c>
    </row>
    <row r="357" spans="14:65" x14ac:dyDescent="0.25">
      <c r="N357" s="9">
        <v>39</v>
      </c>
      <c r="O357" s="34">
        <f t="shared" si="308"/>
        <v>24547.089156850321</v>
      </c>
      <c r="P357" s="33" t="str">
        <f t="shared" si="309"/>
        <v>58,3492597405907</v>
      </c>
      <c r="Q357" s="4" t="str">
        <f t="shared" si="310"/>
        <v>1+1805,5115407409i</v>
      </c>
      <c r="R357" s="4">
        <f t="shared" si="322"/>
        <v>1805.5118176707069</v>
      </c>
      <c r="S357" s="4">
        <f t="shared" si="323"/>
        <v>1.5702424671960062</v>
      </c>
      <c r="T357" s="4" t="str">
        <f t="shared" si="311"/>
        <v>1+4,62701729773047i</v>
      </c>
      <c r="U357" s="4">
        <f t="shared" si="324"/>
        <v>4.7338450622614356</v>
      </c>
      <c r="V357" s="4">
        <f t="shared" si="325"/>
        <v>1.3579480353305642</v>
      </c>
      <c r="W357" t="str">
        <f t="shared" si="312"/>
        <v>1-0,515719636309541i</v>
      </c>
      <c r="X357" s="4">
        <f t="shared" si="326"/>
        <v>1.1251518756484589</v>
      </c>
      <c r="Y357" s="4">
        <f t="shared" si="327"/>
        <v>-0.4761440873876257</v>
      </c>
      <c r="Z357" t="str">
        <f t="shared" si="313"/>
        <v>0,997589761655703+0,0872070238357302i</v>
      </c>
      <c r="AA357" s="4">
        <f t="shared" si="328"/>
        <v>1.0013942268490306</v>
      </c>
      <c r="AB357" s="4">
        <f t="shared" si="329"/>
        <v>8.7196058905332038E-2</v>
      </c>
      <c r="AC357" s="47" t="str">
        <f t="shared" si="330"/>
        <v>0,122726757444967-0,120353348691193i</v>
      </c>
      <c r="AD357" s="20">
        <f t="shared" si="331"/>
        <v>-15.294897601539985</v>
      </c>
      <c r="AE357" s="43">
        <f t="shared" si="332"/>
        <v>-44.440587772886332</v>
      </c>
      <c r="AF357" t="str">
        <f t="shared" si="314"/>
        <v>171,020291553806</v>
      </c>
      <c r="AG357" t="str">
        <f t="shared" si="315"/>
        <v>1+1802,30441320808i</v>
      </c>
      <c r="AH357">
        <f t="shared" si="333"/>
        <v>1802.304690630672</v>
      </c>
      <c r="AI357">
        <f t="shared" si="334"/>
        <v>1.5702414816255379</v>
      </c>
      <c r="AJ357" t="str">
        <f t="shared" si="316"/>
        <v>1+4,62701729773047i</v>
      </c>
      <c r="AK357">
        <f t="shared" si="335"/>
        <v>4.7338450622614356</v>
      </c>
      <c r="AL357">
        <f t="shared" si="336"/>
        <v>1.3579480353305642</v>
      </c>
      <c r="AM357" t="str">
        <f t="shared" si="317"/>
        <v>1-0,175642224002188i</v>
      </c>
      <c r="AN357">
        <f t="shared" si="337"/>
        <v>1.0153079290798603</v>
      </c>
      <c r="AO357">
        <f t="shared" si="338"/>
        <v>-0.17386873875556175</v>
      </c>
      <c r="AP357" s="41" t="str">
        <f t="shared" si="339"/>
        <v>0,422485363526627-0,171772275505681i</v>
      </c>
      <c r="AQ357">
        <f t="shared" si="340"/>
        <v>-6.8193750642801891</v>
      </c>
      <c r="AR357" s="43">
        <f t="shared" si="341"/>
        <v>-22.125463410945649</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-0,070441762429214+0,495454482352285i</v>
      </c>
      <c r="BG357" s="20">
        <f t="shared" si="352"/>
        <v>-6.0130118478422805</v>
      </c>
      <c r="BH357" s="43">
        <f t="shared" si="353"/>
        <v>98.091855574657359</v>
      </c>
      <c r="BI357" s="41" t="str">
        <f t="shared" si="306"/>
        <v>-0,672040111116139+1,14514498719638i</v>
      </c>
      <c r="BJ357" s="20">
        <f t="shared" si="354"/>
        <v>2.462510689417523</v>
      </c>
      <c r="BK357" s="43">
        <f t="shared" si="307"/>
        <v>120.40697993659802</v>
      </c>
      <c r="BL357">
        <f t="shared" si="355"/>
        <v>-6.0130118478422805</v>
      </c>
      <c r="BM357" s="43">
        <f t="shared" si="356"/>
        <v>98.091855574657359</v>
      </c>
    </row>
    <row r="358" spans="14:65" x14ac:dyDescent="0.25">
      <c r="N358" s="9">
        <v>40</v>
      </c>
      <c r="O358" s="34">
        <f t="shared" si="308"/>
        <v>25118.86431509586</v>
      </c>
      <c r="P358" s="33" t="str">
        <f t="shared" si="309"/>
        <v>58,3492597405907</v>
      </c>
      <c r="Q358" s="4" t="str">
        <f t="shared" si="310"/>
        <v>1+1847,5673071222i</v>
      </c>
      <c r="R358" s="4">
        <f t="shared" si="322"/>
        <v>1847.5675777483154</v>
      </c>
      <c r="S358" s="4">
        <f t="shared" si="323"/>
        <v>1.5702550745771864</v>
      </c>
      <c r="T358" s="4" t="str">
        <f t="shared" si="311"/>
        <v>1+4,73479437592944i</v>
      </c>
      <c r="U358" s="4">
        <f t="shared" si="324"/>
        <v>4.8392435134360676</v>
      </c>
      <c r="V358" s="4">
        <f t="shared" si="325"/>
        <v>1.3626527846915517</v>
      </c>
      <c r="W358" t="str">
        <f t="shared" si="312"/>
        <v>1-0,527732289817135i</v>
      </c>
      <c r="X358" s="4">
        <f t="shared" si="326"/>
        <v>1.1307083486539031</v>
      </c>
      <c r="Y358" s="4">
        <f t="shared" si="327"/>
        <v>-0.48558651484004689</v>
      </c>
      <c r="Z358" t="str">
        <f t="shared" si="313"/>
        <v>0,997476170622079+0,0892383363687638i</v>
      </c>
      <c r="AA358" s="4">
        <f t="shared" si="328"/>
        <v>1.0014600299746126</v>
      </c>
      <c r="AB358" s="4">
        <f t="shared" si="329"/>
        <v>8.9226583055516701E-2</v>
      </c>
      <c r="AC358" s="47" t="str">
        <f t="shared" si="330"/>
        <v>0,122378752588045-0,121650864836885i</v>
      </c>
      <c r="AD358" s="20">
        <f t="shared" si="331"/>
        <v>-15.261410536448011</v>
      </c>
      <c r="AE358" s="43">
        <f t="shared" si="332"/>
        <v>-44.829099545954243</v>
      </c>
      <c r="AF358" t="str">
        <f t="shared" si="314"/>
        <v>171,020291553806</v>
      </c>
      <c r="AG358" t="str">
        <f t="shared" si="315"/>
        <v>1+1844,28547599252i</v>
      </c>
      <c r="AH358">
        <f t="shared" si="333"/>
        <v>1844.2857471002035</v>
      </c>
      <c r="AI358">
        <f t="shared" si="334"/>
        <v>1.5702541114410276</v>
      </c>
      <c r="AJ358" t="str">
        <f t="shared" si="316"/>
        <v>1+4,73479437592944i</v>
      </c>
      <c r="AK358">
        <f t="shared" si="335"/>
        <v>4.8392435134360676</v>
      </c>
      <c r="AL358">
        <f t="shared" si="336"/>
        <v>1.3626527846915517</v>
      </c>
      <c r="AM358" t="str">
        <f t="shared" si="317"/>
        <v>1-0,179733456970046i</v>
      </c>
      <c r="AN358">
        <f t="shared" si="337"/>
        <v>1.0160236786386443</v>
      </c>
      <c r="AO358">
        <f t="shared" si="338"/>
        <v>-0.17783474817752853</v>
      </c>
      <c r="AP358" s="41" t="str">
        <f t="shared" si="339"/>
        <v>0,422482999779128-0,171413940613342i</v>
      </c>
      <c r="AQ358">
        <f t="shared" si="340"/>
        <v>-6.8219852302568231</v>
      </c>
      <c r="AR358" s="43">
        <f t="shared" si="341"/>
        <v>-22.083860365405517</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-0,0615605830222025+0,494441828194177i</v>
      </c>
      <c r="BG358" s="20">
        <f t="shared" si="352"/>
        <v>-6.050890035483004</v>
      </c>
      <c r="BH358" s="43">
        <f t="shared" si="353"/>
        <v>97.09710134483332</v>
      </c>
      <c r="BI358" s="41" t="str">
        <f t="shared" si="306"/>
        <v>-0,655119163329944+1,14194493054009i</v>
      </c>
      <c r="BJ358" s="20">
        <f t="shared" si="354"/>
        <v>2.3885352707081564</v>
      </c>
      <c r="BK358" s="43">
        <f t="shared" si="307"/>
        <v>119.84234052538213</v>
      </c>
      <c r="BL358">
        <f t="shared" si="355"/>
        <v>-6.050890035483004</v>
      </c>
      <c r="BM358" s="43">
        <f t="shared" si="356"/>
        <v>97.09710134483332</v>
      </c>
    </row>
    <row r="359" spans="14:65" x14ac:dyDescent="0.25">
      <c r="N359" s="9">
        <v>41</v>
      </c>
      <c r="O359" s="34">
        <f t="shared" si="308"/>
        <v>25703.95782768865</v>
      </c>
      <c r="P359" s="33" t="str">
        <f t="shared" si="309"/>
        <v>58,3492597405907</v>
      </c>
      <c r="Q359" s="4" t="str">
        <f t="shared" si="310"/>
        <v>1+1890,60267814517i</v>
      </c>
      <c r="R359" s="4">
        <f t="shared" si="322"/>
        <v>1890.6029426110838</v>
      </c>
      <c r="S359" s="4">
        <f t="shared" si="323"/>
        <v>1.5702673949795007</v>
      </c>
      <c r="T359" s="4" t="str">
        <f t="shared" si="311"/>
        <v>1+4,84508190477892i</v>
      </c>
      <c r="U359" s="4">
        <f t="shared" si="324"/>
        <v>4.9472031152981915</v>
      </c>
      <c r="V359" s="4">
        <f t="shared" si="325"/>
        <v>1.3672594931045192</v>
      </c>
      <c r="W359" t="str">
        <f t="shared" si="312"/>
        <v>1-0,540024753970149i</v>
      </c>
      <c r="X359" s="4">
        <f t="shared" si="326"/>
        <v>1.1364975736448011</v>
      </c>
      <c r="Y359" s="4">
        <f t="shared" si="327"/>
        <v>-0.4951524286232219</v>
      </c>
      <c r="Z359" t="str">
        <f t="shared" si="313"/>
        <v>0,99735722620797+0,0913169642489485i</v>
      </c>
      <c r="AA359" s="4">
        <f t="shared" si="328"/>
        <v>1.0015289434803667</v>
      </c>
      <c r="AB359" s="4">
        <f t="shared" si="329"/>
        <v>9.130436565943649E-2</v>
      </c>
      <c r="AC359" s="47" t="str">
        <f t="shared" si="330"/>
        <v>0,122014515252676-0,123010924723865i</v>
      </c>
      <c r="AD359" s="20">
        <f t="shared" si="331"/>
        <v>-15.226004584461105</v>
      </c>
      <c r="AE359" s="43">
        <f t="shared" si="332"/>
        <v>-45.232995164410724</v>
      </c>
      <c r="AF359" t="str">
        <f t="shared" si="314"/>
        <v>171,020291553806</v>
      </c>
      <c r="AG359" t="str">
        <f t="shared" si="315"/>
        <v>1+1887,24440334831i</v>
      </c>
      <c r="AH359">
        <f t="shared" si="333"/>
        <v>1887.2446682848301</v>
      </c>
      <c r="AI359">
        <f t="shared" si="334"/>
        <v>1.570266453766985</v>
      </c>
      <c r="AJ359" t="str">
        <f t="shared" si="316"/>
        <v>1+4,84508190477892i</v>
      </c>
      <c r="AK359">
        <f t="shared" si="335"/>
        <v>4.9472031152981915</v>
      </c>
      <c r="AL359">
        <f t="shared" si="336"/>
        <v>1.3672594931045192</v>
      </c>
      <c r="AM359" t="str">
        <f t="shared" si="317"/>
        <v>1-0,183919986995842i</v>
      </c>
      <c r="AN359">
        <f t="shared" si="337"/>
        <v>1.0167726204105572</v>
      </c>
      <c r="AO359">
        <f t="shared" si="338"/>
        <v>-0.18188729206349685</v>
      </c>
      <c r="AP359" s="41" t="str">
        <f t="shared" si="339"/>
        <v>0,422480742417733-0,171146491545851i</v>
      </c>
      <c r="AQ359">
        <f t="shared" si="340"/>
        <v>-6.8239396039160924</v>
      </c>
      <c r="AR359" s="43">
        <f t="shared" si="341"/>
        <v>-22.052816240039373</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-0,0525634442365595+0,493287007194971i</v>
      </c>
      <c r="BG359" s="20">
        <f t="shared" si="352"/>
        <v>-6.0889723262286441</v>
      </c>
      <c r="BH359" s="43">
        <f t="shared" si="353"/>
        <v>96.08234526286715</v>
      </c>
      <c r="BI359" s="41" t="str">
        <f t="shared" si="306"/>
        <v>-0,637964400229352+1,13858354465938i</v>
      </c>
      <c r="BJ359" s="20">
        <f t="shared" si="354"/>
        <v>2.3130926543163817</v>
      </c>
      <c r="BK359" s="43">
        <f t="shared" si="307"/>
        <v>119.26252418723843</v>
      </c>
      <c r="BL359">
        <f t="shared" si="355"/>
        <v>-6.0889723262286441</v>
      </c>
      <c r="BM359" s="43">
        <f t="shared" si="356"/>
        <v>96.08234526286715</v>
      </c>
    </row>
    <row r="360" spans="14:65" x14ac:dyDescent="0.25">
      <c r="N360" s="9">
        <v>42</v>
      </c>
      <c r="O360" s="34">
        <f t="shared" si="308"/>
        <v>26302.679918953829</v>
      </c>
      <c r="P360" s="33" t="str">
        <f t="shared" si="309"/>
        <v>58,3492597405907</v>
      </c>
      <c r="Q360" s="4" t="str">
        <f t="shared" si="310"/>
        <v>1+1934,64047173317i</v>
      </c>
      <c r="R360" s="4">
        <f t="shared" si="322"/>
        <v>1934.6407301791057</v>
      </c>
      <c r="S360" s="4">
        <f t="shared" si="323"/>
        <v>1.5702794349353746</v>
      </c>
      <c r="T360" s="4" t="str">
        <f t="shared" si="311"/>
        <v>1+4,95793836018654i</v>
      </c>
      <c r="U360" s="4">
        <f t="shared" si="324"/>
        <v>5.0577814092158233</v>
      </c>
      <c r="V360" s="4">
        <f t="shared" si="325"/>
        <v>1.371769820641211</v>
      </c>
      <c r="W360" t="str">
        <f t="shared" si="312"/>
        <v>1-0,552603546395791i</v>
      </c>
      <c r="X360" s="4">
        <f t="shared" si="326"/>
        <v>1.1425281963650635</v>
      </c>
      <c r="Y360" s="4">
        <f t="shared" si="327"/>
        <v>-0.50483989713135113</v>
      </c>
      <c r="Z360" t="str">
        <f t="shared" si="313"/>
        <v>0,997232676116324+0,093444009592301i</v>
      </c>
      <c r="AA360" s="4">
        <f t="shared" si="328"/>
        <v>1.0016011148370449</v>
      </c>
      <c r="AB360" s="4">
        <f t="shared" si="329"/>
        <v>9.3430504702228384E-2</v>
      </c>
      <c r="AC360" s="47" t="str">
        <f t="shared" si="330"/>
        <v>0,121633286192793-0,124434110004794i</v>
      </c>
      <c r="AD360" s="20">
        <f t="shared" si="331"/>
        <v>-15.18865585645907</v>
      </c>
      <c r="AE360" s="43">
        <f t="shared" si="332"/>
        <v>-45.652132124485568</v>
      </c>
      <c r="AF360" t="str">
        <f t="shared" si="314"/>
        <v>171,020291553806</v>
      </c>
      <c r="AG360" t="str">
        <f t="shared" si="315"/>
        <v>1+1931,2039726674i</v>
      </c>
      <c r="AH360">
        <f t="shared" si="333"/>
        <v>1931.2042315732297</v>
      </c>
      <c r="AI360">
        <f t="shared" si="334"/>
        <v>1.5702785151474596</v>
      </c>
      <c r="AJ360" t="str">
        <f t="shared" si="316"/>
        <v>1+4,95793836018654i</v>
      </c>
      <c r="AK360">
        <f t="shared" si="335"/>
        <v>5.0577814092158233</v>
      </c>
      <c r="AL360">
        <f t="shared" si="336"/>
        <v>1.371769820641211</v>
      </c>
      <c r="AM360" t="str">
        <f t="shared" si="317"/>
        <v>1-0,188204033833213i</v>
      </c>
      <c r="AN360">
        <f t="shared" si="337"/>
        <v>1.017556267904185</v>
      </c>
      <c r="AO360">
        <f t="shared" si="338"/>
        <v>-0.18602798642069265</v>
      </c>
      <c r="AP360" s="41" t="str">
        <f t="shared" si="339"/>
        <v>0,422478586654277-0,170969786505871i</v>
      </c>
      <c r="AQ360">
        <f t="shared" si="340"/>
        <v>-6.8252414466226297</v>
      </c>
      <c r="AR360" s="43">
        <f t="shared" si="341"/>
        <v>-22.032328885082503</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-0,0434584707542941+0,49198194026029i</v>
      </c>
      <c r="BG360" s="20">
        <f t="shared" si="352"/>
        <v>-6.1272611688869549</v>
      </c>
      <c r="BH360" s="43">
        <f t="shared" si="353"/>
        <v>95.048032490068238</v>
      </c>
      <c r="BI360" s="41" t="str">
        <f t="shared" si="306"/>
        <v>-0,620590981303437+1,13504483955984i</v>
      </c>
      <c r="BJ360" s="20">
        <f t="shared" si="354"/>
        <v>2.2361532409494926</v>
      </c>
      <c r="BK360" s="43">
        <f t="shared" si="307"/>
        <v>118.66783572947126</v>
      </c>
      <c r="BL360">
        <f t="shared" si="355"/>
        <v>-6.1272611688869549</v>
      </c>
      <c r="BM360" s="43">
        <f t="shared" si="356"/>
        <v>95.048032490068238</v>
      </c>
    </row>
    <row r="361" spans="14:65" x14ac:dyDescent="0.25">
      <c r="N361" s="9">
        <v>43</v>
      </c>
      <c r="O361" s="34">
        <f t="shared" si="308"/>
        <v>26915.348039269167</v>
      </c>
      <c r="P361" s="33" t="str">
        <f t="shared" si="309"/>
        <v>58,3492597405907</v>
      </c>
      <c r="Q361" s="4" t="str">
        <f t="shared" si="310"/>
        <v>1+1979,70403730729i</v>
      </c>
      <c r="R361" s="4">
        <f t="shared" si="322"/>
        <v>1979.7042898702787</v>
      </c>
      <c r="S361" s="4">
        <f t="shared" si="323"/>
        <v>1.5702912008285379</v>
      </c>
      <c r="T361" s="4" t="str">
        <f t="shared" si="311"/>
        <v>1+5,07342358013883i</v>
      </c>
      <c r="U361" s="4">
        <f t="shared" si="324"/>
        <v>5.1710373063350357</v>
      </c>
      <c r="V361" s="4">
        <f t="shared" si="325"/>
        <v>1.3761854243593008</v>
      </c>
      <c r="W361" t="str">
        <f t="shared" si="312"/>
        <v>1-0,565475336536306i</v>
      </c>
      <c r="X361" s="4">
        <f t="shared" si="326"/>
        <v>1.1488091034766605</v>
      </c>
      <c r="Y361" s="4">
        <f t="shared" si="327"/>
        <v>-0.51464678290177035</v>
      </c>
      <c r="Z361" t="str">
        <f t="shared" si="313"/>
        <v>0,9971022561597+0,0956206001864174i</v>
      </c>
      <c r="AA361" s="4">
        <f t="shared" si="328"/>
        <v>1.0016766985503729</v>
      </c>
      <c r="AB361" s="4">
        <f t="shared" si="329"/>
        <v>9.5606123537649634E-2</v>
      </c>
      <c r="AC361" s="47" t="str">
        <f t="shared" si="330"/>
        <v>0,1212342714067-0,125921025888264i</v>
      </c>
      <c r="AD361" s="20">
        <f t="shared" si="331"/>
        <v>-15.149340105626582</v>
      </c>
      <c r="AE361" s="43">
        <f t="shared" si="332"/>
        <v>-46.086357745367742</v>
      </c>
      <c r="AF361" t="str">
        <f t="shared" si="314"/>
        <v>171,020291553806</v>
      </c>
      <c r="AG361" t="str">
        <f t="shared" si="315"/>
        <v>1+1976,1874918953i</v>
      </c>
      <c r="AH361">
        <f t="shared" si="333"/>
        <v>1976.1877449077137</v>
      </c>
      <c r="AI361">
        <f t="shared" si="334"/>
        <v>1.5702903019775412</v>
      </c>
      <c r="AJ361" t="str">
        <f t="shared" si="316"/>
        <v>1+5,07342358013883i</v>
      </c>
      <c r="AK361">
        <f t="shared" si="335"/>
        <v>5.1710373063350357</v>
      </c>
      <c r="AL361">
        <f t="shared" si="336"/>
        <v>1.3761854243593008</v>
      </c>
      <c r="AM361" t="str">
        <f t="shared" si="317"/>
        <v>1-0,192587868940497i</v>
      </c>
      <c r="AN361">
        <f t="shared" si="337"/>
        <v>1.0183762012454149</v>
      </c>
      <c r="AO361">
        <f t="shared" si="338"/>
        <v>-0.19025845847328895</v>
      </c>
      <c r="AP361" s="41" t="str">
        <f t="shared" si="339"/>
        <v>0,422476527916112-0,170883731809242i</v>
      </c>
      <c r="AQ361">
        <f t="shared" si="340"/>
        <v>-6.8258929334140088</v>
      </c>
      <c r="AR361" s="43">
        <f t="shared" si="341"/>
        <v>-22.022396957613001</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-0,0342542048228301+0,490518955851578i</v>
      </c>
      <c r="BG361" s="20">
        <f t="shared" si="352"/>
        <v>-6.1657568115931767</v>
      </c>
      <c r="BH361" s="43">
        <f t="shared" si="353"/>
        <v>93.99462721329806</v>
      </c>
      <c r="BI361" s="41" t="str">
        <f t="shared" si="306"/>
        <v>-0,603014826975439+1,1313136497254i</v>
      </c>
      <c r="BJ361" s="20">
        <f t="shared" si="354"/>
        <v>2.1576903606194007</v>
      </c>
      <c r="BK361" s="43">
        <f t="shared" si="307"/>
        <v>118.05858800105278</v>
      </c>
      <c r="BL361">
        <f t="shared" si="355"/>
        <v>-6.1657568115931767</v>
      </c>
      <c r="BM361" s="43">
        <f t="shared" si="356"/>
        <v>93.99462721329806</v>
      </c>
    </row>
    <row r="362" spans="14:65" x14ac:dyDescent="0.25">
      <c r="N362" s="9">
        <v>44</v>
      </c>
      <c r="O362" s="34">
        <f t="shared" si="308"/>
        <v>27542.287033381719</v>
      </c>
      <c r="P362" s="33" t="str">
        <f t="shared" si="309"/>
        <v>58,3492597405907</v>
      </c>
      <c r="Q362" s="4" t="str">
        <f t="shared" si="310"/>
        <v>1+2025,81726816647i</v>
      </c>
      <c r="R362" s="4">
        <f t="shared" si="322"/>
        <v>2025.8175149804238</v>
      </c>
      <c r="S362" s="4">
        <f t="shared" si="323"/>
        <v>1.57030269889741</v>
      </c>
      <c r="T362" s="4" t="str">
        <f t="shared" si="311"/>
        <v>1+5,19159879642802i</v>
      </c>
      <c r="U362" s="4">
        <f t="shared" si="324"/>
        <v>5.2870311199266515</v>
      </c>
      <c r="V362" s="4">
        <f t="shared" si="325"/>
        <v>1.380507956393987</v>
      </c>
      <c r="W362" t="str">
        <f t="shared" si="312"/>
        <v>1-0,578646949185205i</v>
      </c>
      <c r="X362" s="4">
        <f t="shared" si="326"/>
        <v>1.1553494241143436</v>
      </c>
      <c r="Y362" s="4">
        <f t="shared" si="327"/>
        <v>-0.52457073955147593</v>
      </c>
      <c r="Z362" t="str">
        <f t="shared" si="313"/>
        <v>0,996965689699883+0,0978478900884409i</v>
      </c>
      <c r="AA362" s="4">
        <f t="shared" si="328"/>
        <v>1.0017558565007361</v>
      </c>
      <c r="AB362" s="4">
        <f t="shared" si="329"/>
        <v>9.7832371463466489E-2</v>
      </c>
      <c r="AC362" s="47" t="str">
        <f t="shared" si="330"/>
        <v>0,120816640576678-0,127472300758143i</v>
      </c>
      <c r="AD362" s="20">
        <f t="shared" si="331"/>
        <v>-15.108032844105114</v>
      </c>
      <c r="AE362" s="43">
        <f t="shared" si="332"/>
        <v>-46.535509136187009</v>
      </c>
      <c r="AF362" t="str">
        <f t="shared" si="314"/>
        <v>171,020291553806</v>
      </c>
      <c r="AG362" t="str">
        <f t="shared" si="315"/>
        <v>1+2022,21881188935i</v>
      </c>
      <c r="AH362">
        <f t="shared" si="333"/>
        <v>2022.219059142499</v>
      </c>
      <c r="AI362">
        <f t="shared" si="334"/>
        <v>1.5703018205067498</v>
      </c>
      <c r="AJ362" t="str">
        <f t="shared" si="316"/>
        <v>1+5,19159879642802i</v>
      </c>
      <c r="AK362">
        <f t="shared" si="335"/>
        <v>5.2870311199266515</v>
      </c>
      <c r="AL362">
        <f t="shared" si="336"/>
        <v>1.380507956393987</v>
      </c>
      <c r="AM362" t="str">
        <f t="shared" si="317"/>
        <v>1-0,197073816685095i</v>
      </c>
      <c r="AN362">
        <f t="shared" si="337"/>
        <v>1.0192340698891647</v>
      </c>
      <c r="AO362">
        <f t="shared" si="338"/>
        <v>-0.19458034528136417</v>
      </c>
      <c r="AP362" s="41" t="str">
        <f t="shared" si="339"/>
        <v>0,42247456183638-0,170888281835331i</v>
      </c>
      <c r="AQ362">
        <f t="shared" si="340"/>
        <v>-6.8258951535216621</v>
      </c>
      <c r="AR362" s="43">
        <f t="shared" si="341"/>
        <v>-22.023019951961196</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-0,0249595829323401+0,4888908225044i</v>
      </c>
      <c r="BG362" s="20">
        <f t="shared" si="352"/>
        <v>-6.2044573248487023</v>
      </c>
      <c r="BH362" s="43">
        <f t="shared" si="353"/>
        <v>92.922612071315299</v>
      </c>
      <c r="BI362" s="41" t="str">
        <f t="shared" si="306"/>
        <v>-0,585252573908843+1,12737569506228i</v>
      </c>
      <c r="BJ362" s="20">
        <f t="shared" si="354"/>
        <v>2.077680365734726</v>
      </c>
      <c r="BK362" s="43">
        <f t="shared" si="307"/>
        <v>117.43510125554117</v>
      </c>
      <c r="BL362">
        <f t="shared" si="355"/>
        <v>-6.2044573248487023</v>
      </c>
      <c r="BM362" s="43">
        <f t="shared" si="356"/>
        <v>92.922612071315299</v>
      </c>
    </row>
    <row r="363" spans="14:65" x14ac:dyDescent="0.25">
      <c r="N363" s="9">
        <v>45</v>
      </c>
      <c r="O363" s="34">
        <f t="shared" si="308"/>
        <v>28183.829312644593</v>
      </c>
      <c r="P363" s="33" t="str">
        <f t="shared" si="309"/>
        <v>58,3492597405907</v>
      </c>
      <c r="Q363" s="4" t="str">
        <f t="shared" si="310"/>
        <v>1+2073,00461415609i</v>
      </c>
      <c r="R363" s="4">
        <f t="shared" si="322"/>
        <v>2073.0048553518732</v>
      </c>
      <c r="S363" s="4">
        <f t="shared" si="323"/>
        <v>1.570313935238407</v>
      </c>
      <c r="T363" s="4" t="str">
        <f t="shared" si="311"/>
        <v>1+5,31252666711798i</v>
      </c>
      <c r="U363" s="4">
        <f t="shared" si="324"/>
        <v>5.4058245984160145</v>
      </c>
      <c r="V363" s="4">
        <f t="shared" si="325"/>
        <v>1.3847390621908877</v>
      </c>
      <c r="W363" t="str">
        <f t="shared" si="312"/>
        <v>1-0,592125368105857i</v>
      </c>
      <c r="X363" s="4">
        <f t="shared" si="326"/>
        <v>1.1621585311628087</v>
      </c>
      <c r="Y363" s="4">
        <f t="shared" si="327"/>
        <v>-0.53460920937304024</v>
      </c>
      <c r="Z363" t="str">
        <f t="shared" si="313"/>
        <v>0,996822687061103+0,100127060236959i</v>
      </c>
      <c r="AA363" s="4">
        <f t="shared" si="328"/>
        <v>1.0018387582996644</v>
      </c>
      <c r="AB363" s="4">
        <f t="shared" si="329"/>
        <v>0.10011042430904618</v>
      </c>
      <c r="AC363" s="47" t="str">
        <f t="shared" si="330"/>
        <v>0,12037952544347-0,129088585755943i</v>
      </c>
      <c r="AD363" s="20">
        <f t="shared" si="331"/>
        <v>-15.064709463583494</v>
      </c>
      <c r="AE363" s="43">
        <f t="shared" si="332"/>
        <v>-46.999413193372135</v>
      </c>
      <c r="AF363" t="str">
        <f t="shared" si="314"/>
        <v>171,020291553806</v>
      </c>
      <c r="AG363" t="str">
        <f t="shared" si="315"/>
        <v>1+2069,32233906468i</v>
      </c>
      <c r="AH363">
        <f t="shared" si="333"/>
        <v>2069.3225806896608</v>
      </c>
      <c r="AI363">
        <f t="shared" si="334"/>
        <v>1.5703130768423501</v>
      </c>
      <c r="AJ363" t="str">
        <f t="shared" si="316"/>
        <v>1+5,31252666711798i</v>
      </c>
      <c r="AK363">
        <f t="shared" si="335"/>
        <v>5.4058245984160145</v>
      </c>
      <c r="AL363">
        <f t="shared" si="336"/>
        <v>1.3847390621908877</v>
      </c>
      <c r="AM363" t="str">
        <f t="shared" si="317"/>
        <v>1-0,20166425557588i</v>
      </c>
      <c r="AN363">
        <f t="shared" si="337"/>
        <v>1.0201315954213819</v>
      </c>
      <c r="AO363">
        <f t="shared" si="338"/>
        <v>-0.19899529223784299</v>
      </c>
      <c r="AP363" s="41" t="str">
        <f t="shared" si="339"/>
        <v>0,42247268424477-0,170983439002885i</v>
      </c>
      <c r="AQ363">
        <f t="shared" si="340"/>
        <v>-6.8252481106358882</v>
      </c>
      <c r="AR363" s="43">
        <f t="shared" si="341"/>
        <v>-22.034198215028528</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-0,0155839093680201+0,487090779583173i</v>
      </c>
      <c r="BG363" s="20">
        <f t="shared" si="352"/>
        <v>-6.2433586344851975</v>
      </c>
      <c r="BH363" s="43">
        <f t="shared" si="353"/>
        <v>91.832487500770114</v>
      </c>
      <c r="BI363" s="41" t="str">
        <f t="shared" si="306"/>
        <v>-0,567321524332634+1,12321763850717i</v>
      </c>
      <c r="BJ363" s="20">
        <f t="shared" si="354"/>
        <v>1.9961027184623892</v>
      </c>
      <c r="BK363" s="43">
        <f t="shared" si="307"/>
        <v>116.79770247911381</v>
      </c>
      <c r="BL363">
        <f t="shared" si="355"/>
        <v>-6.2433586344851975</v>
      </c>
      <c r="BM363" s="43">
        <f t="shared" si="356"/>
        <v>91.832487500770114</v>
      </c>
    </row>
    <row r="364" spans="14:65" x14ac:dyDescent="0.25">
      <c r="N364" s="9">
        <v>46</v>
      </c>
      <c r="O364" s="34">
        <f t="shared" si="308"/>
        <v>28840.315031266062</v>
      </c>
      <c r="P364" s="33" t="str">
        <f t="shared" si="309"/>
        <v>58,3492597405907</v>
      </c>
      <c r="Q364" s="4" t="str">
        <f t="shared" si="310"/>
        <v>1+2121,29109463159i</v>
      </c>
      <c r="R364" s="4">
        <f t="shared" si="322"/>
        <v>2121.2913303370874</v>
      </c>
      <c r="S364" s="4">
        <f t="shared" si="323"/>
        <v>1.5703249158091745</v>
      </c>
      <c r="T364" s="4" t="str">
        <f t="shared" si="311"/>
        <v>1+5,43627130976644i</v>
      </c>
      <c r="U364" s="4">
        <f t="shared" si="324"/>
        <v>5.527480959115981</v>
      </c>
      <c r="V364" s="4">
        <f t="shared" si="325"/>
        <v>1.3888803788737361</v>
      </c>
      <c r="W364" t="str">
        <f t="shared" si="312"/>
        <v>1-0,605917739734383i</v>
      </c>
      <c r="X364" s="4">
        <f t="shared" si="326"/>
        <v>1.169246042253222</v>
      </c>
      <c r="Y364" s="4">
        <f t="shared" si="327"/>
        <v>-0.54475942164254609</v>
      </c>
      <c r="Z364" t="str">
        <f t="shared" si="313"/>
        <v>0,996672944915589+0,102459319078153i</v>
      </c>
      <c r="AA364" s="4">
        <f t="shared" si="328"/>
        <v>1.0019255816639634</v>
      </c>
      <c r="AB364" s="4">
        <f t="shared" si="329"/>
        <v>0.10244148503534033</v>
      </c>
      <c r="AC364" s="47" t="str">
        <f t="shared" si="330"/>
        <v>0,11992201811332-0,130770554322585i</v>
      </c>
      <c r="AD364" s="20">
        <f t="shared" si="331"/>
        <v>-15.019345359431867</v>
      </c>
      <c r="AE364" s="43">
        <f t="shared" si="332"/>
        <v>-47.477886631789367</v>
      </c>
      <c r="AF364" t="str">
        <f t="shared" si="314"/>
        <v>171,020291553806</v>
      </c>
      <c r="AG364" t="str">
        <f t="shared" si="315"/>
        <v>1+2117,5230483349i</v>
      </c>
      <c r="AH364">
        <f t="shared" si="333"/>
        <v>2117.5232844598254</v>
      </c>
      <c r="AI364">
        <f t="shared" si="334"/>
        <v>1.5703240769525886</v>
      </c>
      <c r="AJ364" t="str">
        <f t="shared" si="316"/>
        <v>1+5,43627130976644i</v>
      </c>
      <c r="AK364">
        <f t="shared" si="335"/>
        <v>5.527480959115981</v>
      </c>
      <c r="AL364">
        <f t="shared" si="336"/>
        <v>1.3888803788737361</v>
      </c>
      <c r="AM364" t="str">
        <f t="shared" si="317"/>
        <v>1-0,206361619524312i</v>
      </c>
      <c r="AN364">
        <f t="shared" si="337"/>
        <v>1.02107057445247</v>
      </c>
      <c r="AO364">
        <f t="shared" si="338"/>
        <v>-0.20350495143710581</v>
      </c>
      <c r="AP364" s="41" t="str">
        <f t="shared" si="339"/>
        <v>0,422470891158664-0,171169253771334i</v>
      </c>
      <c r="AQ364">
        <f t="shared" si="340"/>
        <v>-6.8239507229067762</v>
      </c>
      <c r="AR364" s="43">
        <f t="shared" si="341"/>
        <v>-22.05593294652509</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-0,00613682679159286+0,485112565937782i</v>
      </c>
      <c r="BG364" s="20">
        <f t="shared" si="352"/>
        <v>-6.2824545648671144</v>
      </c>
      <c r="BH364" s="43">
        <f t="shared" si="353"/>
        <v>90.724771001446882</v>
      </c>
      <c r="BI364" s="41" t="str">
        <f t="shared" si="306"/>
        <v>-0,549239589677348+1,11882713966371i</v>
      </c>
      <c r="BJ364" s="20">
        <f t="shared" si="354"/>
        <v>1.9129400716579514</v>
      </c>
      <c r="BK364" s="43">
        <f t="shared" si="307"/>
        <v>116.1467246867112</v>
      </c>
      <c r="BL364">
        <f t="shared" si="355"/>
        <v>-6.2824545648671144</v>
      </c>
      <c r="BM364" s="43">
        <f t="shared" si="356"/>
        <v>90.724771001446882</v>
      </c>
    </row>
    <row r="365" spans="14:65" x14ac:dyDescent="0.25">
      <c r="N365" s="9">
        <v>47</v>
      </c>
      <c r="O365" s="34">
        <f t="shared" si="308"/>
        <v>29512.092266663854</v>
      </c>
      <c r="P365" s="33" t="str">
        <f t="shared" si="309"/>
        <v>58,3492597405907</v>
      </c>
      <c r="Q365" s="4" t="str">
        <f t="shared" si="310"/>
        <v>1+2170,70231172408i</v>
      </c>
      <c r="R365" s="4">
        <f t="shared" si="322"/>
        <v>2170.7025420642658</v>
      </c>
      <c r="S365" s="4">
        <f t="shared" si="323"/>
        <v>1.5703356464317455</v>
      </c>
      <c r="T365" s="4" t="str">
        <f t="shared" si="311"/>
        <v>1+5,56289833542094i</v>
      </c>
      <c r="U365" s="4">
        <f t="shared" si="324"/>
        <v>5.6520649226834854</v>
      </c>
      <c r="V365" s="4">
        <f t="shared" si="325"/>
        <v>1.392933533740444</v>
      </c>
      <c r="W365" t="str">
        <f t="shared" si="312"/>
        <v>1-0,62003137696879i</v>
      </c>
      <c r="X365" s="4">
        <f t="shared" si="326"/>
        <v>1.1766218204783616</v>
      </c>
      <c r="Y365" s="4">
        <f t="shared" si="327"/>
        <v>-0.55501839168984268</v>
      </c>
      <c r="Z365" t="str">
        <f t="shared" si="313"/>
        <v>0,996516145640176+0,104845903206532i</v>
      </c>
      <c r="AA365" s="4">
        <f t="shared" si="328"/>
        <v>1.0020165128084195</v>
      </c>
      <c r="AB365" s="4">
        <f t="shared" si="329"/>
        <v>0.1048267843474418</v>
      </c>
      <c r="AC365" s="47" t="str">
        <f t="shared" si="330"/>
        <v>0,119443169295239-0,132518901695674i</v>
      </c>
      <c r="AD365" s="20">
        <f t="shared" si="331"/>
        <v>-14.971916057935333</v>
      </c>
      <c r="AE365" s="43">
        <f t="shared" si="332"/>
        <v>-47.970736052919086</v>
      </c>
      <c r="AF365" t="str">
        <f t="shared" si="314"/>
        <v>171,020291553806</v>
      </c>
      <c r="AG365" t="str">
        <f t="shared" si="315"/>
        <v>1+2166,84649635409i</v>
      </c>
      <c r="AH365">
        <f t="shared" si="333"/>
        <v>2166.8467271041563</v>
      </c>
      <c r="AI365">
        <f t="shared" si="334"/>
        <v>1.5703348266698585</v>
      </c>
      <c r="AJ365" t="str">
        <f t="shared" si="316"/>
        <v>1+5,56289833542094i</v>
      </c>
      <c r="AK365">
        <f t="shared" si="335"/>
        <v>5.6520649226834854</v>
      </c>
      <c r="AL365">
        <f t="shared" si="336"/>
        <v>1.392933533740444</v>
      </c>
      <c r="AM365" t="str">
        <f t="shared" si="317"/>
        <v>1-0,211168399134936i</v>
      </c>
      <c r="AN365">
        <f t="shared" si="337"/>
        <v>1.0220528816031056</v>
      </c>
      <c r="AO365">
        <f t="shared" si="338"/>
        <v>-0.20811097990885424</v>
      </c>
      <c r="AP365" s="41" t="str">
        <f t="shared" si="339"/>
        <v>0,422469178774692-0,171445824667583i</v>
      </c>
      <c r="AQ365">
        <f t="shared" si="340"/>
        <v>-6.8220008226800353</v>
      </c>
      <c r="AR365" s="43">
        <f t="shared" si="341"/>
        <v>-22.088226184128658</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0,00337171595314983+0,482950446142057i</v>
      </c>
      <c r="BG365" s="20">
        <f t="shared" si="352"/>
        <v>-6.3217368925624937</v>
      </c>
      <c r="BH365" s="43">
        <f t="shared" si="353"/>
        <v>89.599996321005705</v>
      </c>
      <c r="BI365" s="41" t="str">
        <f t="shared" si="306"/>
        <v>-0,531025228889841+1,11419290385911i</v>
      </c>
      <c r="BJ365" s="20">
        <f t="shared" si="354"/>
        <v>1.8281783426927989</v>
      </c>
      <c r="BK365" s="43">
        <f t="shared" si="307"/>
        <v>115.48250618979617</v>
      </c>
      <c r="BL365">
        <f t="shared" si="355"/>
        <v>-6.3217368925624937</v>
      </c>
      <c r="BM365" s="43">
        <f t="shared" si="356"/>
        <v>89.599996321005705</v>
      </c>
    </row>
    <row r="366" spans="14:65" x14ac:dyDescent="0.25">
      <c r="N366" s="9">
        <v>48</v>
      </c>
      <c r="O366" s="34">
        <f t="shared" si="308"/>
        <v>30199.517204020212</v>
      </c>
      <c r="P366" s="33" t="str">
        <f t="shared" si="309"/>
        <v>58,3492597405907</v>
      </c>
      <c r="Q366" s="4" t="str">
        <f t="shared" si="310"/>
        <v>1+2221,26446391489i</v>
      </c>
      <c r="R366" s="4">
        <f t="shared" si="322"/>
        <v>2221.2646890118931</v>
      </c>
      <c r="S366" s="4">
        <f t="shared" si="323"/>
        <v>1.5703461327956285</v>
      </c>
      <c r="T366" s="4" t="str">
        <f t="shared" si="311"/>
        <v>1+5,69247488340652i</v>
      </c>
      <c r="U366" s="4">
        <f t="shared" si="324"/>
        <v>5.779642748320529</v>
      </c>
      <c r="V366" s="4">
        <f t="shared" si="325"/>
        <v>1.3969001428812211</v>
      </c>
      <c r="W366" t="str">
        <f t="shared" si="312"/>
        <v>1-0,63447376304635i</v>
      </c>
      <c r="X366" s="4">
        <f t="shared" si="326"/>
        <v>1.1842959748281661</v>
      </c>
      <c r="Y366" s="4">
        <f t="shared" si="327"/>
        <v>-0.56538292077841423</v>
      </c>
      <c r="Z366" t="str">
        <f t="shared" si="313"/>
        <v>0,996351956642576+0,10728807802059i</v>
      </c>
      <c r="AA366" s="4">
        <f t="shared" si="328"/>
        <v>1.0021117468580247</v>
      </c>
      <c r="AB366" s="4">
        <f t="shared" si="329"/>
        <v>0.1072675813198959</v>
      </c>
      <c r="AC366" s="47" t="str">
        <f t="shared" si="330"/>
        <v>0,118941986466129-0,134334344358132i</v>
      </c>
      <c r="AD366" s="20">
        <f t="shared" si="331"/>
        <v>-14.922397346136471</v>
      </c>
      <c r="AE366" s="43">
        <f t="shared" si="332"/>
        <v>-48.47775805315311</v>
      </c>
      <c r="AF366" t="str">
        <f t="shared" si="314"/>
        <v>171,020291553806</v>
      </c>
      <c r="AG366" t="str">
        <f t="shared" si="315"/>
        <v>1+2217,31883506725i</v>
      </c>
      <c r="AH366">
        <f t="shared" si="333"/>
        <v>2217.3190605648047</v>
      </c>
      <c r="AI366">
        <f t="shared" si="334"/>
        <v>1.5703453316937925</v>
      </c>
      <c r="AJ366" t="str">
        <f t="shared" si="316"/>
        <v>1+5,69247488340652i</v>
      </c>
      <c r="AK366">
        <f t="shared" si="335"/>
        <v>5.779642748320529</v>
      </c>
      <c r="AL366">
        <f t="shared" si="336"/>
        <v>1.3969001428812211</v>
      </c>
      <c r="AM366" t="str">
        <f t="shared" si="317"/>
        <v>1-0,216087143025926i</v>
      </c>
      <c r="AN366">
        <f t="shared" si="337"/>
        <v>1.0230804725832212</v>
      </c>
      <c r="AO366">
        <f t="shared" si="338"/>
        <v>-0.21281503771071358</v>
      </c>
      <c r="AP366" s="41" t="str">
        <f t="shared" si="339"/>
        <v>0,422467543460661-0,17181329833827i</v>
      </c>
      <c r="AQ366">
        <f t="shared" si="340"/>
        <v>-6.819395155978051</v>
      </c>
      <c r="AR366" s="43">
        <f t="shared" si="341"/>
        <v>-22.131080773551357</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0,0129314985771489+0,48059923401456i</v>
      </c>
      <c r="BG366" s="20">
        <f t="shared" si="352"/>
        <v>-6.3611954106108985</v>
      </c>
      <c r="BH366" s="43">
        <f t="shared" si="353"/>
        <v>88.458712560122919</v>
      </c>
      <c r="BI366" s="41" t="str">
        <f t="shared" si="306"/>
        <v>-0,51269738186842+1,10930472605112i</v>
      </c>
      <c r="BJ366" s="20">
        <f t="shared" si="354"/>
        <v>1.7418067795475416</v>
      </c>
      <c r="BK366" s="43">
        <f t="shared" si="307"/>
        <v>114.80538983972463</v>
      </c>
      <c r="BL366">
        <f t="shared" si="355"/>
        <v>-6.3611954106108985</v>
      </c>
      <c r="BM366" s="43">
        <f t="shared" si="356"/>
        <v>88.458712560122919</v>
      </c>
    </row>
    <row r="367" spans="14:65" x14ac:dyDescent="0.25">
      <c r="N367" s="9">
        <v>49</v>
      </c>
      <c r="O367" s="34">
        <f t="shared" si="308"/>
        <v>30902.954325135954</v>
      </c>
      <c r="P367" s="33" t="str">
        <f t="shared" si="309"/>
        <v>58,3492597405907</v>
      </c>
      <c r="Q367" s="4" t="str">
        <f t="shared" si="310"/>
        <v>1+2273,00435992637i</v>
      </c>
      <c r="R367" s="4">
        <f t="shared" si="322"/>
        <v>2273.0045798995407</v>
      </c>
      <c r="S367" s="4">
        <f t="shared" si="323"/>
        <v>1.5703563804608232</v>
      </c>
      <c r="T367" s="4" t="str">
        <f t="shared" si="311"/>
        <v>1+5,82506965692409i</v>
      </c>
      <c r="U367" s="4">
        <f t="shared" si="324"/>
        <v>5.9102822697412458</v>
      </c>
      <c r="V367" s="4">
        <f t="shared" si="325"/>
        <v>1.4007818099125635</v>
      </c>
      <c r="W367" t="str">
        <f t="shared" si="312"/>
        <v>1-0,649252555511329i</v>
      </c>
      <c r="X367" s="4">
        <f t="shared" si="326"/>
        <v>1.1922788603502081</v>
      </c>
      <c r="Y367" s="4">
        <f t="shared" si="327"/>
        <v>-0.57584959683841641</v>
      </c>
      <c r="Z367" t="str">
        <f t="shared" si="313"/>
        <v>0,996180029655914+0,109787138393741i</v>
      </c>
      <c r="AA367" s="4">
        <f t="shared" si="328"/>
        <v>1.0022114882807642</v>
      </c>
      <c r="AB367" s="4">
        <f t="shared" si="329"/>
        <v>0.10976516403494342</v>
      </c>
      <c r="AC367" s="47" t="str">
        <f t="shared" si="330"/>
        <v>0,118417431961359-0,136217619433745i</v>
      </c>
      <c r="AD367" s="20">
        <f t="shared" si="331"/>
        <v>-14.87076540374983</v>
      </c>
      <c r="AE367" s="43">
        <f t="shared" si="332"/>
        <v>-48.998739375073612</v>
      </c>
      <c r="AF367" t="str">
        <f t="shared" si="314"/>
        <v>171,020291553806</v>
      </c>
      <c r="AG367" t="str">
        <f t="shared" si="315"/>
        <v>1+2268,96682557644i</v>
      </c>
      <c r="AH367">
        <f t="shared" si="333"/>
        <v>2268.967045941044</v>
      </c>
      <c r="AI367">
        <f t="shared" si="334"/>
        <v>1.5703555975942842</v>
      </c>
      <c r="AJ367" t="str">
        <f t="shared" si="316"/>
        <v>1+5,82506965692409i</v>
      </c>
      <c r="AK367">
        <f t="shared" si="335"/>
        <v>5.9102822697412458</v>
      </c>
      <c r="AL367">
        <f t="shared" si="336"/>
        <v>1.4007818099125635</v>
      </c>
      <c r="AM367" t="str">
        <f t="shared" si="317"/>
        <v>1-0,221120459180399i</v>
      </c>
      <c r="AN367">
        <f t="shared" si="337"/>
        <v>1.0241553873647058</v>
      </c>
      <c r="AO367">
        <f t="shared" si="338"/>
        <v>-0.21761878587305328</v>
      </c>
      <c r="AP367" s="41" t="str">
        <f t="shared" si="339"/>
        <v>0,422465981747858-0,172271869627549i</v>
      </c>
      <c r="AQ367">
        <f t="shared" si="340"/>
        <v>-6.8161293817451032</v>
      </c>
      <c r="AR367" s="43">
        <f t="shared" si="341"/>
        <v>-22.184500323497247</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0,0225320663552133+0,478054313147513i</v>
      </c>
      <c r="BG367" s="20">
        <f t="shared" si="352"/>
        <v>-6.4008180034143978</v>
      </c>
      <c r="BH367" s="43">
        <f t="shared" si="353"/>
        <v>87.301483199590976</v>
      </c>
      <c r="BI367" s="41" t="str">
        <f t="shared" si="306"/>
        <v>-0,494275398528786+1,10415352906392i</v>
      </c>
      <c r="BJ367" s="20">
        <f t="shared" si="354"/>
        <v>1.6538180185903593</v>
      </c>
      <c r="BK367" s="43">
        <f t="shared" si="307"/>
        <v>114.11572225116727</v>
      </c>
      <c r="BL367">
        <f t="shared" si="355"/>
        <v>-6.4008180034143978</v>
      </c>
      <c r="BM367" s="43">
        <f t="shared" si="356"/>
        <v>87.301483199590976</v>
      </c>
    </row>
    <row r="368" spans="14:65" x14ac:dyDescent="0.25">
      <c r="N368" s="9">
        <v>50</v>
      </c>
      <c r="O368" s="34">
        <f t="shared" si="308"/>
        <v>31622.77660168384</v>
      </c>
      <c r="P368" s="33" t="str">
        <f t="shared" si="309"/>
        <v>58,3492597405907</v>
      </c>
      <c r="Q368" s="4" t="str">
        <f t="shared" si="310"/>
        <v>1+2325,94943293625i</v>
      </c>
      <c r="R368" s="4">
        <f t="shared" si="322"/>
        <v>2325.9496479022205</v>
      </c>
      <c r="S368" s="4">
        <f t="shared" si="323"/>
        <v>1.5703663948607687</v>
      </c>
      <c r="T368" s="4" t="str">
        <f t="shared" si="311"/>
        <v>1+5,96075295947767i</v>
      </c>
      <c r="U368" s="4">
        <f t="shared" si="324"/>
        <v>6.0440529319258784</v>
      </c>
      <c r="V368" s="4">
        <f t="shared" si="325"/>
        <v>1.4045801248210432</v>
      </c>
      <c r="W368" t="str">
        <f t="shared" si="312"/>
        <v>1-0,664375590275113i</v>
      </c>
      <c r="X368" s="4">
        <f t="shared" si="326"/>
        <v>1.2005810780423807</v>
      </c>
      <c r="Y368" s="4">
        <f t="shared" si="327"/>
        <v>-0.58641479609182012</v>
      </c>
      <c r="Z368" t="str">
        <f t="shared" si="313"/>
        <v>0,996+0,112344409360872i</v>
      </c>
      <c r="AA368" s="4">
        <f t="shared" si="328"/>
        <v>1.0023159513420123</v>
      </c>
      <c r="AB368" s="4">
        <f t="shared" si="329"/>
        <v>0.11232085023385067</v>
      </c>
      <c r="AC368" s="47" t="str">
        <f t="shared" si="330"/>
        <v>0,117868420988413-0,138169484024887i</v>
      </c>
      <c r="AD368" s="20">
        <f t="shared" si="331"/>
        <v>-14.816996936565122</v>
      </c>
      <c r="AE368" s="43">
        <f t="shared" si="332"/>
        <v>-49.533457104299089</v>
      </c>
      <c r="AF368" t="str">
        <f t="shared" si="314"/>
        <v>171,020291553806</v>
      </c>
      <c r="AG368" t="str">
        <f t="shared" si="315"/>
        <v>1+2321,81785232987i</v>
      </c>
      <c r="AH368">
        <f t="shared" si="333"/>
        <v>2321.8180676783641</v>
      </c>
      <c r="AI368">
        <f t="shared" si="334"/>
        <v>1.5703656298144408</v>
      </c>
      <c r="AJ368" t="str">
        <f t="shared" si="316"/>
        <v>1+5,96075295947767i</v>
      </c>
      <c r="AK368">
        <f t="shared" si="335"/>
        <v>6.0440529319258784</v>
      </c>
      <c r="AL368">
        <f t="shared" si="336"/>
        <v>1.4045801248210432</v>
      </c>
      <c r="AM368" t="str">
        <f t="shared" si="317"/>
        <v>1-0,226271016329204i</v>
      </c>
      <c r="AN368">
        <f t="shared" si="337"/>
        <v>1.0252797534481264</v>
      </c>
      <c r="AO368">
        <f t="shared" si="338"/>
        <v>-0.22252388418946029</v>
      </c>
      <c r="AP368" s="41" t="str">
        <f t="shared" si="339"/>
        <v>0,422464490323683-0,172821781680419i</v>
      </c>
      <c r="AQ368">
        <f t="shared" si="340"/>
        <v>-6.8121980708866658</v>
      </c>
      <c r="AR368" s="43">
        <f t="shared" si="341"/>
        <v>-22.248489145480711</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0,0321627691040967+0,475311654200094i</v>
      </c>
      <c r="BG368" s="20">
        <f t="shared" si="352"/>
        <v>-6.4405907321666529</v>
      </c>
      <c r="BH368" s="43">
        <f t="shared" si="353"/>
        <v>86.128885051620358</v>
      </c>
      <c r="BI368" s="41" t="str">
        <f t="shared" si="306"/>
        <v>-0,475778964074131+1,09873139568839i</v>
      </c>
      <c r="BJ368" s="20">
        <f t="shared" si="354"/>
        <v>1.564208133511811</v>
      </c>
      <c r="BK368" s="43">
        <f t="shared" si="307"/>
        <v>113.41385301043871</v>
      </c>
      <c r="BL368">
        <f t="shared" si="355"/>
        <v>-6.4405907321666529</v>
      </c>
      <c r="BM368" s="43">
        <f t="shared" si="356"/>
        <v>86.128885051620358</v>
      </c>
    </row>
    <row r="369" spans="14:65" x14ac:dyDescent="0.25">
      <c r="N369" s="9">
        <v>51</v>
      </c>
      <c r="O369" s="34">
        <f t="shared" si="308"/>
        <v>32359.365692962871</v>
      </c>
      <c r="P369" s="33" t="str">
        <f t="shared" si="309"/>
        <v>58,3492597405907</v>
      </c>
      <c r="Q369" s="4" t="str">
        <f t="shared" si="310"/>
        <v>1+2380,12775512306i</v>
      </c>
      <c r="R369" s="4">
        <f t="shared" si="322"/>
        <v>2380.1279651958075</v>
      </c>
      <c r="S369" s="4">
        <f t="shared" si="323"/>
        <v>1.5703761813052242</v>
      </c>
      <c r="T369" s="4" t="str">
        <f t="shared" si="311"/>
        <v>1+6,09959673215026i</v>
      </c>
      <c r="U369" s="4">
        <f t="shared" si="324"/>
        <v>6.1810258286839517</v>
      </c>
      <c r="V369" s="4">
        <f t="shared" si="325"/>
        <v>1.4082966629110221</v>
      </c>
      <c r="W369" t="str">
        <f t="shared" si="312"/>
        <v>1-0,679850885770912i</v>
      </c>
      <c r="X369" s="4">
        <f t="shared" si="326"/>
        <v>1.2092134744880632</v>
      </c>
      <c r="Y369" s="4">
        <f t="shared" si="327"/>
        <v>-0.59707468560338284</v>
      </c>
      <c r="Z369" t="str">
        <f t="shared" si="313"/>
        <v>0,995811485807796+0,114961246820901i</v>
      </c>
      <c r="AA369" s="4">
        <f t="shared" si="328"/>
        <v>1.0024253605816975</v>
      </c>
      <c r="AB369" s="4">
        <f t="shared" si="329"/>
        <v>0.11493598798150634</v>
      </c>
      <c r="AC369" s="47" t="str">
        <f t="shared" si="330"/>
        <v>0,117293819561168-0,14019071448735i</v>
      </c>
      <c r="AD369" s="20">
        <f t="shared" si="331"/>
        <v>-14.761069310715689</v>
      </c>
      <c r="AE369" s="43">
        <f t="shared" si="332"/>
        <v>-50.081678914181609</v>
      </c>
      <c r="AF369" t="str">
        <f t="shared" si="314"/>
        <v>171,020291553806</v>
      </c>
      <c r="AG369" t="str">
        <f t="shared" si="315"/>
        <v>1+2375,89993764151i</v>
      </c>
      <c r="AH369">
        <f t="shared" si="333"/>
        <v>2375.9001480880734</v>
      </c>
      <c r="AI369">
        <f t="shared" si="334"/>
        <v>1.5703754336734708</v>
      </c>
      <c r="AJ369" t="str">
        <f t="shared" si="316"/>
        <v>1+6,09959673215026i</v>
      </c>
      <c r="AK369">
        <f t="shared" si="335"/>
        <v>6.1810258286839517</v>
      </c>
      <c r="AL369">
        <f t="shared" si="336"/>
        <v>1.4082966629110221</v>
      </c>
      <c r="AM369" t="str">
        <f t="shared" si="317"/>
        <v>1-0,231541545365919i</v>
      </c>
      <c r="AN369">
        <f t="shared" si="337"/>
        <v>1.0264557892234998</v>
      </c>
      <c r="AO369">
        <f t="shared" si="338"/>
        <v>-0.2275319888463431</v>
      </c>
      <c r="AP369" s="41" t="str">
        <f t="shared" si="339"/>
        <v>0,422463066024627-0,173463326071666i</v>
      </c>
      <c r="AQ369">
        <f t="shared" si="340"/>
        <v>-6.8075947051412866</v>
      </c>
      <c r="AR369" s="43">
        <f t="shared" si="341"/>
        <v>-22.323052178469887</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0,0418128017969278+0,472367828747286i</v>
      </c>
      <c r="BG369" s="20">
        <f t="shared" si="352"/>
        <v>-6.4804979306179877</v>
      </c>
      <c r="BH369" s="43">
        <f t="shared" si="353"/>
        <v>84.941507138228914</v>
      </c>
      <c r="BI369" s="41" t="str">
        <f t="shared" si="306"/>
        <v>-0,457228021098415+1,09303159424885i</v>
      </c>
      <c r="BJ369" s="20">
        <f t="shared" si="354"/>
        <v>1.4729766749564428</v>
      </c>
      <c r="BK369" s="43">
        <f t="shared" si="307"/>
        <v>112.70013387394054</v>
      </c>
      <c r="BL369">
        <f t="shared" si="355"/>
        <v>-6.4804979306179877</v>
      </c>
      <c r="BM369" s="43">
        <f t="shared" si="356"/>
        <v>84.941507138228914</v>
      </c>
    </row>
    <row r="370" spans="14:65" x14ac:dyDescent="0.25">
      <c r="N370" s="9">
        <v>52</v>
      </c>
      <c r="O370" s="34">
        <f t="shared" si="308"/>
        <v>33113.11214825909</v>
      </c>
      <c r="P370" s="33" t="str">
        <f t="shared" si="309"/>
        <v>58,3492597405907</v>
      </c>
      <c r="Q370" s="4" t="str">
        <f t="shared" si="310"/>
        <v>1+2435,56805255035i</v>
      </c>
      <c r="R370" s="4">
        <f t="shared" si="322"/>
        <v>2435.5682578412589</v>
      </c>
      <c r="S370" s="4">
        <f t="shared" si="323"/>
        <v>1.5703857449830847</v>
      </c>
      <c r="T370" s="4" t="str">
        <f t="shared" si="311"/>
        <v>1+6,24167459174794i</v>
      </c>
      <c r="U370" s="4">
        <f t="shared" si="324"/>
        <v>6.3212737410486994</v>
      </c>
      <c r="V370" s="4">
        <f t="shared" si="325"/>
        <v>1.4119329838505601</v>
      </c>
      <c r="W370" t="str">
        <f t="shared" si="312"/>
        <v>1-0,695686647205237i</v>
      </c>
      <c r="X370" s="4">
        <f t="shared" si="326"/>
        <v>1.2181871412470515</v>
      </c>
      <c r="Y370" s="4">
        <f t="shared" si="327"/>
        <v>-0.60782522678511808</v>
      </c>
      <c r="Z370" t="str">
        <f t="shared" si="313"/>
        <v>0,995614087215427+0,117639038255686i</v>
      </c>
      <c r="AA370" s="4">
        <f t="shared" si="328"/>
        <v>1.002539951315423</v>
      </c>
      <c r="AB370" s="4">
        <f t="shared" si="329"/>
        <v>0.11761195634440992</v>
      </c>
      <c r="AC370" s="47" t="str">
        <f t="shared" si="330"/>
        <v>0,116692442352424-0,142282105636858i</v>
      </c>
      <c r="AD370" s="20">
        <f t="shared" si="331"/>
        <v>-14.702960687148689</v>
      </c>
      <c r="AE370" s="43">
        <f t="shared" si="332"/>
        <v>-50.643163360269213</v>
      </c>
      <c r="AF370" t="str">
        <f t="shared" si="314"/>
        <v>171,020291553806</v>
      </c>
      <c r="AG370" t="str">
        <f t="shared" si="315"/>
        <v>1+2431,24175654883i</v>
      </c>
      <c r="AH370">
        <f t="shared" si="333"/>
        <v>2431.2419622050456</v>
      </c>
      <c r="AI370">
        <f t="shared" si="334"/>
        <v>1.5703850143695017</v>
      </c>
      <c r="AJ370" t="str">
        <f t="shared" si="316"/>
        <v>1+6,24167459174794i</v>
      </c>
      <c r="AK370">
        <f t="shared" si="335"/>
        <v>6.3212737410486994</v>
      </c>
      <c r="AL370">
        <f t="shared" si="336"/>
        <v>1.4119329838505601</v>
      </c>
      <c r="AM370" t="str">
        <f t="shared" si="317"/>
        <v>1-0,2369348407948i</v>
      </c>
      <c r="AN370">
        <f t="shared" si="337"/>
        <v>1.0276858074248458</v>
      </c>
      <c r="AO370">
        <f t="shared" si="338"/>
        <v>-0.23264474988521416</v>
      </c>
      <c r="AP370" s="41" t="str">
        <f t="shared" si="339"/>
        <v>0,422461705829567-0,174196842960478i</v>
      </c>
      <c r="AQ370">
        <f t="shared" si="340"/>
        <v>-6.8023116758343249</v>
      </c>
      <c r="AR370" s="43">
        <f t="shared" si="341"/>
        <v>-22.408194898312903</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0,0514712464565023+0,469220019514176i</v>
      </c>
      <c r="BG370" s="20">
        <f t="shared" si="352"/>
        <v>-6.5205223108571975</v>
      </c>
      <c r="BH370" s="43">
        <f t="shared" si="353"/>
        <v>83.739949500267656</v>
      </c>
      <c r="BI370" s="41" t="str">
        <f t="shared" ref="BI370:BI433" si="357">IMPRODUCT(AP370,BC370)</f>
        <v>-0,438642689198459+1,08704859731109i</v>
      </c>
      <c r="BJ370" s="20">
        <f t="shared" si="354"/>
        <v>1.380126700457174</v>
      </c>
      <c r="BK370" s="43">
        <f t="shared" ref="BK370:BK433" si="358">(180/PI())*IMARGUMENT(BI370)</f>
        <v>111.97491796222398</v>
      </c>
      <c r="BL370">
        <f t="shared" si="355"/>
        <v>-6.5205223108571975</v>
      </c>
      <c r="BM370" s="43">
        <f t="shared" si="356"/>
        <v>83.739949500267656</v>
      </c>
    </row>
    <row r="371" spans="14:65" x14ac:dyDescent="0.25">
      <c r="N371" s="9">
        <v>53</v>
      </c>
      <c r="O371" s="34">
        <f t="shared" si="308"/>
        <v>33884.41561392029</v>
      </c>
      <c r="P371" s="33" t="str">
        <f t="shared" si="309"/>
        <v>58,3492597405907</v>
      </c>
      <c r="Q371" s="4" t="str">
        <f t="shared" si="310"/>
        <v>1+2492,29972039767i</v>
      </c>
      <c r="R371" s="4">
        <f t="shared" si="322"/>
        <v>2492.2999210155872</v>
      </c>
      <c r="S371" s="4">
        <f t="shared" si="323"/>
        <v>1.5703950909651316</v>
      </c>
      <c r="T371" s="4" t="str">
        <f t="shared" si="311"/>
        <v>1+6,38706186983254i</v>
      </c>
      <c r="U371" s="4">
        <f t="shared" si="324"/>
        <v>6.4648711765253877</v>
      </c>
      <c r="V371" s="4">
        <f t="shared" si="325"/>
        <v>1.4154906308099908</v>
      </c>
      <c r="W371" t="str">
        <f t="shared" si="312"/>
        <v>1-0,711891270908417i</v>
      </c>
      <c r="X371" s="4">
        <f t="shared" si="326"/>
        <v>1.2275134140186008</v>
      </c>
      <c r="Y371" s="4">
        <f t="shared" si="327"/>
        <v>-0.61866217987523875</v>
      </c>
      <c r="Z371" t="str">
        <f t="shared" si="313"/>
        <v>0,995407385514012+0,120379203465691i</v>
      </c>
      <c r="AA371" s="4">
        <f t="shared" si="328"/>
        <v>1.0026599701608092</v>
      </c>
      <c r="AB371" s="4">
        <f t="shared" si="329"/>
        <v>0.12035016608221805</v>
      </c>
      <c r="AC371" s="47" t="str">
        <f t="shared" si="330"/>
        <v>0,116063050462268-0,144444469881483i</v>
      </c>
      <c r="AD371" s="20">
        <f t="shared" si="331"/>
        <v>-14.64265015560073</v>
      </c>
      <c r="AE371" s="43">
        <f t="shared" si="332"/>
        <v>-51.217660226066194</v>
      </c>
      <c r="AF371" t="str">
        <f t="shared" si="314"/>
        <v>171,020291553806</v>
      </c>
      <c r="AG371" t="str">
        <f t="shared" si="315"/>
        <v>1+2487,87265201679i</v>
      </c>
      <c r="AH371">
        <f t="shared" si="333"/>
        <v>2487.8728529916989</v>
      </c>
      <c r="AI371">
        <f t="shared" si="334"/>
        <v>1.570394376982339</v>
      </c>
      <c r="AJ371" t="str">
        <f t="shared" si="316"/>
        <v>1+6,38706186983254i</v>
      </c>
      <c r="AK371">
        <f t="shared" si="335"/>
        <v>6.4648711765253877</v>
      </c>
      <c r="AL371">
        <f t="shared" si="336"/>
        <v>1.4154906308099908</v>
      </c>
      <c r="AM371" t="str">
        <f t="shared" si="317"/>
        <v>1-0,242453762212477i</v>
      </c>
      <c r="AN371">
        <f t="shared" si="337"/>
        <v>1.0289722186779313</v>
      </c>
      <c r="AO371">
        <f t="shared" si="338"/>
        <v>-0.2378638084913588</v>
      </c>
      <c r="AP371" s="41" t="str">
        <f t="shared" si="339"/>
        <v>0,422460406853348-0,175022721270823i</v>
      </c>
      <c r="AQ371">
        <f t="shared" si="340"/>
        <v>-6.7963402825727179</v>
      </c>
      <c r="AR371" s="43">
        <f t="shared" si="341"/>
        <v>-22.503923211904322</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0,0611271149503944+0,465866026867615i</v>
      </c>
      <c r="BG371" s="20">
        <f t="shared" si="352"/>
        <v>-6.5606450786715715</v>
      </c>
      <c r="BH371" s="43">
        <f t="shared" si="353"/>
        <v>82.524821941246501</v>
      </c>
      <c r="BI371" s="41" t="str">
        <f t="shared" si="357"/>
        <v>-0,420043182807731+1,08077809328628i</v>
      </c>
      <c r="BJ371" s="20">
        <f t="shared" si="354"/>
        <v>1.2856647943564379</v>
      </c>
      <c r="BK371" s="43">
        <f t="shared" si="358"/>
        <v>111.23855895540835</v>
      </c>
      <c r="BL371">
        <f t="shared" si="355"/>
        <v>-6.5606450786715715</v>
      </c>
      <c r="BM371" s="43">
        <f t="shared" si="356"/>
        <v>82.524821941246501</v>
      </c>
    </row>
    <row r="372" spans="14:65" x14ac:dyDescent="0.25">
      <c r="N372" s="9">
        <v>54</v>
      </c>
      <c r="O372" s="34">
        <f t="shared" si="308"/>
        <v>34673.685045253202</v>
      </c>
      <c r="P372" s="33" t="str">
        <f t="shared" si="309"/>
        <v>58,3492597405907</v>
      </c>
      <c r="Q372" s="4" t="str">
        <f t="shared" si="310"/>
        <v>1+2550,3528385462i</v>
      </c>
      <c r="R372" s="4">
        <f t="shared" si="322"/>
        <v>2550.3530345974968</v>
      </c>
      <c r="S372" s="4">
        <f t="shared" si="323"/>
        <v>1.5704042242067222</v>
      </c>
      <c r="T372" s="4" t="str">
        <f t="shared" si="311"/>
        <v>1+6,53583565266322i</v>
      </c>
      <c r="U372" s="4">
        <f t="shared" si="324"/>
        <v>6.6118944092161405</v>
      </c>
      <c r="V372" s="4">
        <f t="shared" si="325"/>
        <v>1.4189711296877996</v>
      </c>
      <c r="W372" t="str">
        <f t="shared" si="312"/>
        <v>1-0,728473348786419i</v>
      </c>
      <c r="X372" s="4">
        <f t="shared" si="326"/>
        <v>1.237203871595987</v>
      </c>
      <c r="Y372" s="4">
        <f t="shared" si="327"/>
        <v>-0.62958110940514767</v>
      </c>
      <c r="Z372" t="str">
        <f t="shared" si="313"/>
        <v>0,99519094226153+0,12318319532278i</v>
      </c>
      <c r="AA372" s="4">
        <f t="shared" si="328"/>
        <v>1.0027856755904136</v>
      </c>
      <c r="AB372" s="4">
        <f t="shared" si="329"/>
        <v>0.12315206035295603</v>
      </c>
      <c r="AC372" s="47" t="str">
        <f t="shared" si="330"/>
        <v>0,115404349099918-0,146678636273797i</v>
      </c>
      <c r="AD372" s="20">
        <f t="shared" si="331"/>
        <v>-14.580117867352874</v>
      </c>
      <c r="AE372" s="43">
        <f t="shared" si="332"/>
        <v>-51.804910921183854</v>
      </c>
      <c r="AF372" t="str">
        <f t="shared" si="314"/>
        <v>171,020291553806</v>
      </c>
      <c r="AG372" t="str">
        <f t="shared" si="315"/>
        <v>1+2545,8226504957i</v>
      </c>
      <c r="AH372">
        <f t="shared" si="333"/>
        <v>2545.8228468958623</v>
      </c>
      <c r="AI372">
        <f t="shared" si="334"/>
        <v>1.5704035264761569</v>
      </c>
      <c r="AJ372" t="str">
        <f t="shared" si="316"/>
        <v>1+6,53583565266322i</v>
      </c>
      <c r="AK372">
        <f t="shared" si="335"/>
        <v>6.6118944092161405</v>
      </c>
      <c r="AL372">
        <f t="shared" si="336"/>
        <v>1.4189711296877996</v>
      </c>
      <c r="AM372" t="str">
        <f t="shared" si="317"/>
        <v>1-0,248101235824131i</v>
      </c>
      <c r="AN372">
        <f t="shared" si="337"/>
        <v>1.0303175351402407</v>
      </c>
      <c r="AO372">
        <f t="shared" si="338"/>
        <v>-0.2431907941027095</v>
      </c>
      <c r="AP372" s="41" t="str">
        <f t="shared" si="339"/>
        <v>0,422459166340674-0,175941398897674i</v>
      </c>
      <c r="AQ372">
        <f t="shared" si="340"/>
        <v>-6.7896707319491636</v>
      </c>
      <c r="AR372" s="43">
        <f t="shared" si="341"/>
        <v>-22.610243336043588</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0,0707693922967149+0,462304271481692i</v>
      </c>
      <c r="BG372" s="20">
        <f t="shared" si="352"/>
        <v>-6.6008460579276687</v>
      </c>
      <c r="BH372" s="43">
        <f t="shared" si="353"/>
        <v>81.296742710732133</v>
      </c>
      <c r="BI372" s="41" t="str">
        <f t="shared" si="357"/>
        <v>-0,40144972799149+1,07421699076916i</v>
      </c>
      <c r="BJ372" s="20">
        <f t="shared" si="354"/>
        <v>1.1896010774760448</v>
      </c>
      <c r="BK372" s="43">
        <f t="shared" si="358"/>
        <v>110.49141029587237</v>
      </c>
      <c r="BL372">
        <f t="shared" si="355"/>
        <v>-6.6008460579276687</v>
      </c>
      <c r="BM372" s="43">
        <f t="shared" si="356"/>
        <v>81.296742710732133</v>
      </c>
    </row>
    <row r="373" spans="14:65" x14ac:dyDescent="0.25">
      <c r="N373" s="9">
        <v>55</v>
      </c>
      <c r="O373" s="34">
        <f t="shared" si="308"/>
        <v>35481.33892335758</v>
      </c>
      <c r="P373" s="33" t="str">
        <f t="shared" si="309"/>
        <v>58,3492597405907</v>
      </c>
      <c r="Q373" s="4" t="str">
        <f t="shared" si="310"/>
        <v>1+2609,75818752767i</v>
      </c>
      <c r="R373" s="4">
        <f t="shared" si="322"/>
        <v>2609.7583791162947</v>
      </c>
      <c r="S373" s="4">
        <f t="shared" si="323"/>
        <v>1.5704131495504157</v>
      </c>
      <c r="T373" s="4" t="str">
        <f t="shared" si="311"/>
        <v>1+6,68807482206901i</v>
      </c>
      <c r="U373" s="4">
        <f t="shared" si="324"/>
        <v>6.7624215208454297</v>
      </c>
      <c r="V373" s="4">
        <f t="shared" si="325"/>
        <v>1.4223759884186777</v>
      </c>
      <c r="W373" t="str">
        <f t="shared" si="312"/>
        <v>1-0,74544167287644i</v>
      </c>
      <c r="X373" s="4">
        <f t="shared" si="326"/>
        <v>1.2472703346351286</v>
      </c>
      <c r="Y373" s="4">
        <f t="shared" si="327"/>
        <v>-0.64057739066021824</v>
      </c>
      <c r="Z373" t="str">
        <f t="shared" si="313"/>
        <v>0,994964298352823+0,126052500540553i</v>
      </c>
      <c r="AA373" s="4">
        <f t="shared" si="328"/>
        <v>1.0029173385126271</v>
      </c>
      <c r="AB373" s="4">
        <f t="shared" si="329"/>
        <v>0.12601911543202632</v>
      </c>
      <c r="AC373" s="47" t="str">
        <f t="shared" si="330"/>
        <v>0,114714985176713-0,148985449476151i</v>
      </c>
      <c r="AD373" s="20">
        <f t="shared" si="331"/>
        <v>-14.515345166018147</v>
      </c>
      <c r="AE373" s="43">
        <f t="shared" si="332"/>
        <v>-52.404648932507172</v>
      </c>
      <c r="AF373" t="str">
        <f t="shared" si="314"/>
        <v>171,020291553806</v>
      </c>
      <c r="AG373" t="str">
        <f t="shared" si="315"/>
        <v>1+2605,12247784188i</v>
      </c>
      <c r="AH373">
        <f t="shared" si="333"/>
        <v>2605.1226697714287</v>
      </c>
      <c r="AI373">
        <f t="shared" si="334"/>
        <v>1.5704124677021325</v>
      </c>
      <c r="AJ373" t="str">
        <f t="shared" si="316"/>
        <v>1+6,68807482206901i</v>
      </c>
      <c r="AK373">
        <f t="shared" si="335"/>
        <v>6.7624215208454297</v>
      </c>
      <c r="AL373">
        <f t="shared" si="336"/>
        <v>1.4223759884186777</v>
      </c>
      <c r="AM373" t="str">
        <f t="shared" si="317"/>
        <v>1-0,253880255995029i</v>
      </c>
      <c r="AN373">
        <f t="shared" si="337"/>
        <v>1.0317243742318496</v>
      </c>
      <c r="AO373">
        <f t="shared" si="338"/>
        <v>-0.24862732133311424</v>
      </c>
      <c r="AP373" s="41" t="str">
        <f t="shared" si="339"/>
        <v>0,42245798166025-0,176953362939206i</v>
      </c>
      <c r="AQ373">
        <f t="shared" si="340"/>
        <v>-6.7822921363353972</v>
      </c>
      <c r="AR373" s="43">
        <f t="shared" si="341"/>
        <v>-22.727161660948077</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0,0803870800813871+0,458533793139424i</v>
      </c>
      <c r="BG373" s="20">
        <f t="shared" si="352"/>
        <v>-6.6411038233039008</v>
      </c>
      <c r="BH373" s="43">
        <f t="shared" si="353"/>
        <v>80.056337132627576</v>
      </c>
      <c r="BI373" s="41" t="str">
        <f t="shared" si="357"/>
        <v>-0,38288247895751+1,06736341553626i</v>
      </c>
      <c r="BJ373" s="20">
        <f t="shared" si="354"/>
        <v>1.0919492063788785</v>
      </c>
      <c r="BK373" s="43">
        <f t="shared" si="358"/>
        <v>109.73382440418661</v>
      </c>
      <c r="BL373">
        <f t="shared" si="355"/>
        <v>-6.6411038233039008</v>
      </c>
      <c r="BM373" s="43">
        <f t="shared" si="356"/>
        <v>80.056337132627576</v>
      </c>
    </row>
    <row r="374" spans="14:65" x14ac:dyDescent="0.25">
      <c r="N374" s="9">
        <v>56</v>
      </c>
      <c r="O374" s="34">
        <f t="shared" si="308"/>
        <v>36307.805477010232</v>
      </c>
      <c r="P374" s="33" t="str">
        <f t="shared" si="309"/>
        <v>58,3492597405907</v>
      </c>
      <c r="Q374" s="4" t="str">
        <f t="shared" si="310"/>
        <v>1+2670,54726484438i</v>
      </c>
      <c r="R374" s="4">
        <f t="shared" si="322"/>
        <v>2670.5474520719158</v>
      </c>
      <c r="S374" s="4">
        <f t="shared" si="323"/>
        <v>1.5704218717285416</v>
      </c>
      <c r="T374" s="4" t="str">
        <f t="shared" si="311"/>
        <v>1+6,84386009727256i</v>
      </c>
      <c r="U374" s="4">
        <f t="shared" si="324"/>
        <v>6.9165324427085269</v>
      </c>
      <c r="V374" s="4">
        <f t="shared" si="325"/>
        <v>1.4257066963587599</v>
      </c>
      <c r="W374" t="str">
        <f t="shared" si="312"/>
        <v>1-0,762805240008502i</v>
      </c>
      <c r="X374" s="4">
        <f t="shared" si="326"/>
        <v>1.2577248642626209</v>
      </c>
      <c r="Y374" s="4">
        <f t="shared" si="327"/>
        <v>-0.65164621713147719</v>
      </c>
      <c r="Z374" t="str">
        <f t="shared" si="313"/>
        <v>0,994726973045774+0,128988640462614i</v>
      </c>
      <c r="AA374" s="4">
        <f t="shared" si="328"/>
        <v>1.0030552428820665</v>
      </c>
      <c r="AB374" s="4">
        <f t="shared" si="329"/>
        <v>0.12895284144509345</v>
      </c>
      <c r="AC374" s="47" t="str">
        <f t="shared" si="330"/>
        <v>0,113993544807998-0,151365768632055i</v>
      </c>
      <c r="AD374" s="20">
        <f t="shared" si="331"/>
        <v>-14.448314715598032</v>
      </c>
      <c r="AE374" s="43">
        <f t="shared" si="332"/>
        <v>-53.016600328506939</v>
      </c>
      <c r="AF374" t="str">
        <f t="shared" si="314"/>
        <v>171,020291553806</v>
      </c>
      <c r="AG374" t="str">
        <f t="shared" si="315"/>
        <v>1+2665,80357560866i</v>
      </c>
      <c r="AH374">
        <f t="shared" si="333"/>
        <v>2665.8037631693587</v>
      </c>
      <c r="AI374">
        <f t="shared" si="334"/>
        <v>1.5704212054010158</v>
      </c>
      <c r="AJ374" t="str">
        <f t="shared" si="316"/>
        <v>1+6,84386009727256i</v>
      </c>
      <c r="AK374">
        <f t="shared" si="335"/>
        <v>6.9165324427085269</v>
      </c>
      <c r="AL374">
        <f t="shared" si="336"/>
        <v>1.4257066963587599</v>
      </c>
      <c r="AM374" t="str">
        <f t="shared" si="317"/>
        <v>1-0,259793886838157i</v>
      </c>
      <c r="AN374">
        <f t="shared" si="337"/>
        <v>1.0331954624554238</v>
      </c>
      <c r="AO374">
        <f t="shared" si="338"/>
        <v>-0.25417498670436117</v>
      </c>
      <c r="AP374" s="41" t="str">
        <f t="shared" si="339"/>
        <v>0,422456850299209-0,178059149955079i</v>
      </c>
      <c r="AQ374">
        <f t="shared" si="340"/>
        <v>-6.7741925128528715</v>
      </c>
      <c r="AR374" s="43">
        <f t="shared" si="341"/>
        <v>-22.854684598382846</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0,0899692395854181+0,45455424568008i</v>
      </c>
      <c r="BG374" s="20">
        <f t="shared" si="352"/>
        <v>-6.6813958405957372</v>
      </c>
      <c r="BH374" s="43">
        <f t="shared" si="353"/>
        <v>78.80423618420896</v>
      </c>
      <c r="BI374" s="41" t="str">
        <f t="shared" si="357"/>
        <v>-0,364361435041604+1,06021670021814i</v>
      </c>
      <c r="BJ374" s="20">
        <f t="shared" si="354"/>
        <v>0.9927263621494391</v>
      </c>
      <c r="BK374" s="43">
        <f t="shared" si="358"/>
        <v>108.966151914333</v>
      </c>
      <c r="BL374">
        <f t="shared" si="355"/>
        <v>-6.6813958405957372</v>
      </c>
      <c r="BM374" s="43">
        <f t="shared" si="356"/>
        <v>78.80423618420896</v>
      </c>
    </row>
    <row r="375" spans="14:65" x14ac:dyDescent="0.25">
      <c r="N375" s="9">
        <v>57</v>
      </c>
      <c r="O375" s="34">
        <f t="shared" si="308"/>
        <v>37153.522909717351</v>
      </c>
      <c r="P375" s="33" t="str">
        <f t="shared" si="309"/>
        <v>58,3492597405907</v>
      </c>
      <c r="Q375" s="4" t="str">
        <f t="shared" si="310"/>
        <v>1+2732,75230166979i</v>
      </c>
      <c r="R375" s="4">
        <f t="shared" si="322"/>
        <v>2732.7524846355068</v>
      </c>
      <c r="S375" s="4">
        <f t="shared" si="323"/>
        <v>1.5704303953657093</v>
      </c>
      <c r="T375" s="4" t="str">
        <f t="shared" si="311"/>
        <v>1+7,00327407768889i</v>
      </c>
      <c r="U375" s="4">
        <f t="shared" si="324"/>
        <v>7.074308998568636</v>
      </c>
      <c r="V375" s="4">
        <f t="shared" si="325"/>
        <v>1.4289647237433314</v>
      </c>
      <c r="W375" t="str">
        <f t="shared" si="312"/>
        <v>1-0,780573256575739i</v>
      </c>
      <c r="X375" s="4">
        <f t="shared" si="326"/>
        <v>1.2685797605516393</v>
      </c>
      <c r="Y375" s="4">
        <f t="shared" si="327"/>
        <v>-0.66278260894673779</v>
      </c>
      <c r="Z375" t="str">
        <f t="shared" si="313"/>
        <v>0,994478462941588+0,131993171869214i</v>
      </c>
      <c r="AA375" s="4">
        <f t="shared" si="328"/>
        <v>1.0031996863410391</v>
      </c>
      <c r="AB375" s="4">
        <f t="shared" si="329"/>
        <v>0.13195478311495382</v>
      </c>
      <c r="AC375" s="47" t="str">
        <f t="shared" si="330"/>
        <v>0,113238550721693-0,153820466136152i</v>
      </c>
      <c r="AD375" s="20">
        <f t="shared" si="331"/>
        <v>-14.379010625038395</v>
      </c>
      <c r="AE375" s="43">
        <f t="shared" si="332"/>
        <v>-53.640484316314698</v>
      </c>
      <c r="AF375" t="str">
        <f t="shared" si="314"/>
        <v>171,020291553806</v>
      </c>
      <c r="AG375" t="str">
        <f t="shared" si="315"/>
        <v>1+2727,89811771732i</v>
      </c>
      <c r="AH375">
        <f t="shared" si="333"/>
        <v>2727.8983010086167</v>
      </c>
      <c r="AI375">
        <f t="shared" si="334"/>
        <v>1.5704297442056456</v>
      </c>
      <c r="AJ375" t="str">
        <f t="shared" si="316"/>
        <v>1+7,00327407768889i</v>
      </c>
      <c r="AK375">
        <f t="shared" si="335"/>
        <v>7.074308998568636</v>
      </c>
      <c r="AL375">
        <f t="shared" si="336"/>
        <v>1.4289647237433314</v>
      </c>
      <c r="AM375" t="str">
        <f t="shared" si="317"/>
        <v>1-0,265845263838865i</v>
      </c>
      <c r="AN375">
        <f t="shared" si="337"/>
        <v>1.034733639303157</v>
      </c>
      <c r="AO375">
        <f t="shared" si="338"/>
        <v>-0.25983536518186967</v>
      </c>
      <c r="AP375" s="41" t="str">
        <f t="shared" si="339"/>
        <v>0,422455769857792-0,179259346250937i</v>
      </c>
      <c r="AQ375">
        <f t="shared" si="340"/>
        <v>-6.7653587826204937</v>
      </c>
      <c r="AR375" s="43">
        <f t="shared" si="341"/>
        <v>-22.992818414384157</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0,0995050342252426+0,450365888148126i</v>
      </c>
      <c r="BG375" s="20">
        <f t="shared" si="352"/>
        <v>-6.7216986137158452</v>
      </c>
      <c r="BH375" s="43">
        <f t="shared" si="353"/>
        <v>77.541075032205953</v>
      </c>
      <c r="BI375" s="41" t="str">
        <f t="shared" si="357"/>
        <v>-0,345906358918079+1,05277736674826i</v>
      </c>
      <c r="BJ375" s="20">
        <f t="shared" si="354"/>
        <v>0.89195322870208438</v>
      </c>
      <c r="BK375" s="43">
        <f t="shared" si="358"/>
        <v>108.18874093413648</v>
      </c>
      <c r="BL375">
        <f t="shared" si="355"/>
        <v>-6.7216986137158452</v>
      </c>
      <c r="BM375" s="43">
        <f t="shared" si="356"/>
        <v>77.541075032205953</v>
      </c>
    </row>
    <row r="376" spans="14:65" x14ac:dyDescent="0.25">
      <c r="N376" s="9">
        <v>58</v>
      </c>
      <c r="O376" s="34">
        <f t="shared" si="308"/>
        <v>38018.939632056143</v>
      </c>
      <c r="P376" s="33" t="str">
        <f t="shared" si="309"/>
        <v>58,3492597405907</v>
      </c>
      <c r="Q376" s="4" t="str">
        <f t="shared" si="310"/>
        <v>1+2796,4062799378i</v>
      </c>
      <c r="R376" s="4">
        <f t="shared" si="322"/>
        <v>2796.4064587387084</v>
      </c>
      <c r="S376" s="4">
        <f t="shared" si="323"/>
        <v>1.5704387249812588</v>
      </c>
      <c r="T376" s="4" t="str">
        <f t="shared" si="311"/>
        <v>1+7,1664012867205i</v>
      </c>
      <c r="U376" s="4">
        <f t="shared" si="324"/>
        <v>7.2358349485259303</v>
      </c>
      <c r="V376" s="4">
        <f t="shared" si="325"/>
        <v>1.4321515212124156</v>
      </c>
      <c r="W376" t="str">
        <f t="shared" si="312"/>
        <v>1-0,79875514341572i</v>
      </c>
      <c r="X376" s="4">
        <f t="shared" si="326"/>
        <v>1.2798475608966355</v>
      </c>
      <c r="Y376" s="4">
        <f t="shared" si="327"/>
        <v>-0.67398142226035263</v>
      </c>
      <c r="Z376" t="str">
        <f t="shared" si="313"/>
        <v>0,994218240917016+0,135067687802676i</v>
      </c>
      <c r="AA376" s="4">
        <f t="shared" si="328"/>
        <v>1.0033509808937684</v>
      </c>
      <c r="AB376" s="4">
        <f t="shared" si="329"/>
        <v>0.13502652052243114</v>
      </c>
      <c r="AC376" s="47" t="str">
        <f t="shared" si="330"/>
        <v>0,112448459571469-0,156350426294785i</v>
      </c>
      <c r="AD376" s="20">
        <f t="shared" si="331"/>
        <v>-14.307418568515434</v>
      </c>
      <c r="AE376" s="43">
        <f t="shared" si="332"/>
        <v>-54.276013850635017</v>
      </c>
      <c r="AF376" t="str">
        <f t="shared" si="314"/>
        <v>171,020291553806</v>
      </c>
      <c r="AG376" t="str">
        <f t="shared" si="315"/>
        <v>1+2791,43902751599i</v>
      </c>
      <c r="AH376">
        <f t="shared" si="333"/>
        <v>2791.4392066350674</v>
      </c>
      <c r="AI376">
        <f t="shared" si="334"/>
        <v>1.570438088643404</v>
      </c>
      <c r="AJ376" t="str">
        <f t="shared" si="316"/>
        <v>1+7,1664012867205i</v>
      </c>
      <c r="AK376">
        <f t="shared" si="335"/>
        <v>7.2358349485259303</v>
      </c>
      <c r="AL376">
        <f t="shared" si="336"/>
        <v>1.4321515212124156</v>
      </c>
      <c r="AM376" t="str">
        <f t="shared" si="317"/>
        <v>1-0,272037595517339i</v>
      </c>
      <c r="AN376">
        <f t="shared" si="337"/>
        <v>1.0363418612479451</v>
      </c>
      <c r="AO376">
        <f t="shared" si="338"/>
        <v>-0.26561000650933181</v>
      </c>
      <c r="AP376" s="41" t="str">
        <f t="shared" si="339"/>
        <v>0,422454738044238-0,180554588189293i</v>
      </c>
      <c r="AQ376">
        <f t="shared" si="340"/>
        <v>-6.7557767703891507</v>
      </c>
      <c r="AR376" s="43">
        <f t="shared" si="341"/>
        <v>-23.141569046573853</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0,108983770919013+0,445969572245521i</v>
      </c>
      <c r="BG376" s="20">
        <f t="shared" si="352"/>
        <v>-6.7619878374211311</v>
      </c>
      <c r="BH376" s="43">
        <f t="shared" si="353"/>
        <v>76.26749153267717</v>
      </c>
      <c r="BI376" s="41" t="str">
        <f t="shared" si="357"/>
        <v>-0,327536696766617+1,04504710177687i</v>
      </c>
      <c r="BJ376" s="20">
        <f t="shared" si="354"/>
        <v>0.78965396070513716</v>
      </c>
      <c r="BK376" s="43">
        <f t="shared" si="358"/>
        <v>107.40193633673834</v>
      </c>
      <c r="BL376">
        <f t="shared" si="355"/>
        <v>-6.7619878374211311</v>
      </c>
      <c r="BM376" s="43">
        <f t="shared" si="356"/>
        <v>76.26749153267717</v>
      </c>
    </row>
    <row r="377" spans="14:65" x14ac:dyDescent="0.25">
      <c r="N377" s="9">
        <v>59</v>
      </c>
      <c r="O377" s="34">
        <f t="shared" si="308"/>
        <v>38904.514499428085</v>
      </c>
      <c r="P377" s="33" t="str">
        <f t="shared" si="309"/>
        <v>58,3492597405907</v>
      </c>
      <c r="Q377" s="4" t="str">
        <f t="shared" si="310"/>
        <v>1+2861,54294983024i</v>
      </c>
      <c r="R377" s="4">
        <f t="shared" si="322"/>
        <v>2861.5431245611439</v>
      </c>
      <c r="S377" s="4">
        <f t="shared" si="323"/>
        <v>1.5704468649916581</v>
      </c>
      <c r="T377" s="4" t="str">
        <f t="shared" si="311"/>
        <v>1+7,33332821657287i</v>
      </c>
      <c r="U377" s="4">
        <f t="shared" si="324"/>
        <v>7.4011960338842409</v>
      </c>
      <c r="V377" s="4">
        <f t="shared" si="325"/>
        <v>1.4352685193999117</v>
      </c>
      <c r="W377" t="str">
        <f t="shared" si="312"/>
        <v>1-0,817360540805516i</v>
      </c>
      <c r="X377" s="4">
        <f t="shared" si="326"/>
        <v>1.2915410383204575</v>
      </c>
      <c r="Y377" s="4">
        <f t="shared" si="327"/>
        <v>-0.68523735957167131</v>
      </c>
      <c r="Z377" t="str">
        <f t="shared" si="313"/>
        <v>0,993945755006255+0,138213818412043i</v>
      </c>
      <c r="AA377" s="4">
        <f t="shared" si="328"/>
        <v>1.0035094536151572</v>
      </c>
      <c r="AB377" s="4">
        <f t="shared" si="329"/>
        <v>0.13816966988134177</v>
      </c>
      <c r="AC377" s="47" t="str">
        <f t="shared" si="330"/>
        <v>0,111621659152546-0,158956543868616i</v>
      </c>
      <c r="AD377" s="20">
        <f t="shared" si="331"/>
        <v>-14.233525900693287</v>
      </c>
      <c r="AE377" s="43">
        <f t="shared" si="332"/>
        <v>-54.922896293029829</v>
      </c>
      <c r="AF377" t="str">
        <f t="shared" si="314"/>
        <v>171,020291553806</v>
      </c>
      <c r="AG377" t="str">
        <f t="shared" si="315"/>
        <v>1+2856,45999523612i</v>
      </c>
      <c r="AH377">
        <f t="shared" si="333"/>
        <v>2856.4601702779501</v>
      </c>
      <c r="AI377">
        <f t="shared" si="334"/>
        <v>1.5704462431386175</v>
      </c>
      <c r="AJ377" t="str">
        <f t="shared" si="316"/>
        <v>1+7,33332821657287i</v>
      </c>
      <c r="AK377">
        <f t="shared" si="335"/>
        <v>7.4011960338842409</v>
      </c>
      <c r="AL377">
        <f t="shared" si="336"/>
        <v>1.4352685193999117</v>
      </c>
      <c r="AM377" t="str">
        <f t="shared" si="317"/>
        <v>1-0,278374165129799i</v>
      </c>
      <c r="AN377">
        <f t="shared" si="337"/>
        <v>1.0380232058156083</v>
      </c>
      <c r="AO377">
        <f t="shared" si="338"/>
        <v>-0.27150043133822788</v>
      </c>
      <c r="AP377" s="41" t="str">
        <f t="shared" si="339"/>
        <v>0,422453752669929-0,181945562526948i</v>
      </c>
      <c r="AQ377">
        <f t="shared" si="340"/>
        <v>-6.7454312046816352</v>
      </c>
      <c r="AR377" s="43">
        <f t="shared" si="341"/>
        <v>-23.300941906075042</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0,118394940007908+0,441366726232785i</v>
      </c>
      <c r="BG377" s="20">
        <f t="shared" si="352"/>
        <v>-6.8022385547217903</v>
      </c>
      <c r="BH377" s="43">
        <f t="shared" si="353"/>
        <v>74.984124701764102</v>
      </c>
      <c r="BI377" s="41" t="str">
        <f t="shared" si="357"/>
        <v>-0,309271501096572+1,03702872532143i</v>
      </c>
      <c r="BJ377" s="20">
        <f t="shared" si="354"/>
        <v>0.68585614128984385</v>
      </c>
      <c r="BK377" s="43">
        <f t="shared" si="358"/>
        <v>106.60607908871891</v>
      </c>
      <c r="BL377">
        <f t="shared" si="355"/>
        <v>-6.8022385547217903</v>
      </c>
      <c r="BM377" s="43">
        <f t="shared" si="356"/>
        <v>74.984124701764102</v>
      </c>
    </row>
    <row r="378" spans="14:65" x14ac:dyDescent="0.25">
      <c r="N378" s="9">
        <v>60</v>
      </c>
      <c r="O378" s="34">
        <f t="shared" si="308"/>
        <v>39810.717055349742</v>
      </c>
      <c r="P378" s="33" t="str">
        <f t="shared" si="309"/>
        <v>58,3492597405907</v>
      </c>
      <c r="Q378" s="4" t="str">
        <f t="shared" si="310"/>
        <v>1+2928,19684767168i</v>
      </c>
      <c r="R378" s="4">
        <f t="shared" si="322"/>
        <v>2928.1970184252232</v>
      </c>
      <c r="S378" s="4">
        <f t="shared" si="323"/>
        <v>1.5704548197128438</v>
      </c>
      <c r="T378" s="4" t="str">
        <f t="shared" si="311"/>
        <v>1+7,50414337411372i</v>
      </c>
      <c r="U378" s="4">
        <f t="shared" si="324"/>
        <v>7.5704800230404707</v>
      </c>
      <c r="V378" s="4">
        <f t="shared" si="325"/>
        <v>1.4383171285821128</v>
      </c>
      <c r="W378" t="str">
        <f t="shared" si="312"/>
        <v>1-0,83639931357309i</v>
      </c>
      <c r="X378" s="4">
        <f t="shared" si="326"/>
        <v>1.3036731997496673</v>
      </c>
      <c r="Y378" s="4">
        <f t="shared" si="327"/>
        <v>-0.69654498093286055</v>
      </c>
      <c r="Z378" t="str">
        <f t="shared" si="313"/>
        <v>0,993660427230156+0,141433231817408i</v>
      </c>
      <c r="AA378" s="4">
        <f t="shared" si="328"/>
        <v>1.0036754473959859</v>
      </c>
      <c r="AB378" s="4">
        <f t="shared" si="329"/>
        <v>0.14138588432755553</v>
      </c>
      <c r="AC378" s="47" t="str">
        <f t="shared" si="330"/>
        <v>0,110756465518297-0,161639722488214i</v>
      </c>
      <c r="AD378" s="20">
        <f t="shared" si="331"/>
        <v>-14.157321766213171</v>
      </c>
      <c r="AE378" s="43">
        <f t="shared" si="332"/>
        <v>-55.580834119561324</v>
      </c>
      <c r="AF378" t="str">
        <f t="shared" si="314"/>
        <v>171,020291553806</v>
      </c>
      <c r="AG378" t="str">
        <f t="shared" si="315"/>
        <v>1+2922,99549585543i</v>
      </c>
      <c r="AH378">
        <f t="shared" si="333"/>
        <v>2922.9956669128219</v>
      </c>
      <c r="AI378">
        <f t="shared" si="334"/>
        <v>1.5704542120149034</v>
      </c>
      <c r="AJ378" t="str">
        <f t="shared" si="316"/>
        <v>1+7,50414337411372i</v>
      </c>
      <c r="AK378">
        <f t="shared" si="335"/>
        <v>7.5704800230404707</v>
      </c>
      <c r="AL378">
        <f t="shared" si="336"/>
        <v>1.4383171285821128</v>
      </c>
      <c r="AM378" t="str">
        <f t="shared" si="317"/>
        <v>1-0,284858332409328i</v>
      </c>
      <c r="AN378">
        <f t="shared" si="337"/>
        <v>1.0397808757344131</v>
      </c>
      <c r="AO378">
        <f t="shared" si="338"/>
        <v>-0.27750812714880757</v>
      </c>
      <c r="AP378" s="41" t="str">
        <f t="shared" si="339"/>
        <v>0,422452811644761-0,18343300677913i</v>
      </c>
      <c r="AQ378">
        <f t="shared" si="340"/>
        <v>-6.7343057185677671</v>
      </c>
      <c r="AR378" s="43">
        <f t="shared" si="341"/>
        <v>-23.470941664073411</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0,127728253382955+0,436559335465425i</v>
      </c>
      <c r="BG378" s="20">
        <f t="shared" si="352"/>
        <v>-6.8424253178611352</v>
      </c>
      <c r="BH378" s="43">
        <f t="shared" si="353"/>
        <v>73.69161316470867</v>
      </c>
      <c r="BI378" s="41" t="str">
        <f t="shared" si="357"/>
        <v>-0,291129356888878+1,02872615300226i</v>
      </c>
      <c r="BJ378" s="20">
        <f t="shared" si="354"/>
        <v>0.58059072978430037</v>
      </c>
      <c r="BK378" s="43">
        <f t="shared" si="358"/>
        <v>105.80150562019648</v>
      </c>
      <c r="BL378">
        <f t="shared" si="355"/>
        <v>-6.8424253178611352</v>
      </c>
      <c r="BM378" s="43">
        <f t="shared" si="356"/>
        <v>73.69161316470867</v>
      </c>
    </row>
    <row r="379" spans="14:65" x14ac:dyDescent="0.25">
      <c r="N379" s="9">
        <v>61</v>
      </c>
      <c r="O379" s="34">
        <f t="shared" si="308"/>
        <v>40738.027780411358</v>
      </c>
      <c r="P379" s="33" t="str">
        <f t="shared" si="309"/>
        <v>58,3492597405907</v>
      </c>
      <c r="Q379" s="4" t="str">
        <f t="shared" si="310"/>
        <v>1+2996,40331424103i</v>
      </c>
      <c r="R379" s="4">
        <f t="shared" si="322"/>
        <v>2996.4034811077477</v>
      </c>
      <c r="S379" s="4">
        <f t="shared" si="323"/>
        <v>1.5704625933625107</v>
      </c>
      <c r="T379" s="4" t="str">
        <f t="shared" si="311"/>
        <v>1+7,67893732780063i</v>
      </c>
      <c r="U379" s="4">
        <f t="shared" si="324"/>
        <v>7.7437767584228485</v>
      </c>
      <c r="V379" s="4">
        <f t="shared" si="325"/>
        <v>1.4412987383816536</v>
      </c>
      <c r="W379" t="str">
        <f t="shared" si="312"/>
        <v>1-0,855881556327776i</v>
      </c>
      <c r="X379" s="4">
        <f t="shared" si="326"/>
        <v>1.3162572842959146</v>
      </c>
      <c r="Y379" s="4">
        <f t="shared" si="327"/>
        <v>-0.70789871599762522</v>
      </c>
      <c r="Z379" t="str">
        <f t="shared" si="313"/>
        <v>0,99336165237025+0,144727634994373i</v>
      </c>
      <c r="AA379" s="4">
        <f t="shared" si="328"/>
        <v>1.0038493217265316</v>
      </c>
      <c r="AB379" s="4">
        <f t="shared" si="329"/>
        <v>0.14467685472212896</v>
      </c>
      <c r="AC379" s="47" t="str">
        <f t="shared" si="330"/>
        <v>0,109851119996001-0,164400872932927i</v>
      </c>
      <c r="AD379" s="20">
        <f t="shared" si="331"/>
        <v>-14.07879720270347</v>
      </c>
      <c r="AE379" s="43">
        <f t="shared" si="332"/>
        <v>-56.249525674242385</v>
      </c>
      <c r="AF379" t="str">
        <f t="shared" si="314"/>
        <v>171,020291553806</v>
      </c>
      <c r="AG379" t="str">
        <f t="shared" si="315"/>
        <v>1+2991,08080737707i</v>
      </c>
      <c r="AH379">
        <f t="shared" si="333"/>
        <v>2991.08097454072</v>
      </c>
      <c r="AI379">
        <f t="shared" si="334"/>
        <v>1.5704619994974611</v>
      </c>
      <c r="AJ379" t="str">
        <f t="shared" si="316"/>
        <v>1+7,67893732780063i</v>
      </c>
      <c r="AK379">
        <f t="shared" si="335"/>
        <v>7.7437767584228485</v>
      </c>
      <c r="AL379">
        <f t="shared" si="336"/>
        <v>1.4412987383816536</v>
      </c>
      <c r="AM379" t="str">
        <f t="shared" si="317"/>
        <v>1-0,291493535347247i</v>
      </c>
      <c r="AN379">
        <f t="shared" si="337"/>
        <v>1.0416182031575854</v>
      </c>
      <c r="AO379">
        <f t="shared" si="338"/>
        <v>-0.28363454395990539</v>
      </c>
      <c r="AP379" s="41" t="str">
        <f t="shared" si="339"/>
        <v>0,42245191297269-0,185017709610541i</v>
      </c>
      <c r="AQ379">
        <f t="shared" si="340"/>
        <v>-6.7223828512148645</v>
      </c>
      <c r="AR379" s="43">
        <f t="shared" si="341"/>
        <v>-23.651572023102375</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0,136973680494288+0,431549919789733i</v>
      </c>
      <c r="BG379" s="20">
        <f t="shared" si="352"/>
        <v>-6.8825223517088627</v>
      </c>
      <c r="BH379" s="43">
        <f t="shared" si="353"/>
        <v>72.39059359074048</v>
      </c>
      <c r="BI379" s="41" t="str">
        <f t="shared" si="357"/>
        <v>-0,273128311665622+1,02014435228297i</v>
      </c>
      <c r="BJ379" s="20">
        <f t="shared" si="354"/>
        <v>0.47389199977970808</v>
      </c>
      <c r="BK379" s="43">
        <f t="shared" si="358"/>
        <v>104.98854724188058</v>
      </c>
      <c r="BL379">
        <f t="shared" si="355"/>
        <v>-6.8825223517088627</v>
      </c>
      <c r="BM379" s="43">
        <f t="shared" si="356"/>
        <v>72.39059359074048</v>
      </c>
    </row>
    <row r="380" spans="14:65" x14ac:dyDescent="0.25">
      <c r="N380" s="9">
        <v>62</v>
      </c>
      <c r="O380" s="34">
        <f t="shared" si="308"/>
        <v>41686.938347033625</v>
      </c>
      <c r="P380" s="33" t="str">
        <f t="shared" si="309"/>
        <v>58,3492597405907</v>
      </c>
      <c r="Q380" s="4" t="str">
        <f t="shared" si="310"/>
        <v>1+3066,19851350968i</v>
      </c>
      <c r="R380" s="4">
        <f t="shared" si="322"/>
        <v>3066.198676578048</v>
      </c>
      <c r="S380" s="4">
        <f t="shared" si="323"/>
        <v>1.5704701900623468</v>
      </c>
      <c r="T380" s="4" t="str">
        <f t="shared" si="311"/>
        <v>1+7,8578027557015i</v>
      </c>
      <c r="U380" s="4">
        <f t="shared" si="324"/>
        <v>7.9211782045040557</v>
      </c>
      <c r="V380" s="4">
        <f t="shared" si="325"/>
        <v>1.4442147175231084</v>
      </c>
      <c r="W380" t="str">
        <f t="shared" si="312"/>
        <v>1-0,875817598812561i</v>
      </c>
      <c r="X380" s="4">
        <f t="shared" si="326"/>
        <v>1.3293067615828185</v>
      </c>
      <c r="Y380" s="4">
        <f t="shared" si="327"/>
        <v>-0.71929287685335763</v>
      </c>
      <c r="Z380" t="str">
        <f t="shared" si="313"/>
        <v>0,993048796685002+0,148098774679109i</v>
      </c>
      <c r="AA380" s="4">
        <f t="shared" si="328"/>
        <v>1.0040314535207469</v>
      </c>
      <c r="AB380" s="4">
        <f t="shared" si="329"/>
        <v>0.14804431046846847</v>
      </c>
      <c r="AC380" s="47" t="str">
        <f t="shared" si="330"/>
        <v>0,108903786100299-0,16724091126272i</v>
      </c>
      <c r="AD380" s="20">
        <f t="shared" si="331"/>
        <v>-13.9979452366385</v>
      </c>
      <c r="AE380" s="43">
        <f t="shared" si="332"/>
        <v>-56.928665965216716</v>
      </c>
      <c r="AF380" t="str">
        <f t="shared" si="314"/>
        <v>171,020291553806</v>
      </c>
      <c r="AG380" t="str">
        <f t="shared" si="315"/>
        <v>1+3060,75202953443i</v>
      </c>
      <c r="AH380">
        <f t="shared" si="333"/>
        <v>3060.7521928929714</v>
      </c>
      <c r="AI380">
        <f t="shared" si="334"/>
        <v>1.5704696097153132</v>
      </c>
      <c r="AJ380" t="str">
        <f t="shared" si="316"/>
        <v>1+7,8578027557015i</v>
      </c>
      <c r="AK380">
        <f t="shared" si="335"/>
        <v>7.9211782045040557</v>
      </c>
      <c r="AL380">
        <f t="shared" si="336"/>
        <v>1.4442147175231084</v>
      </c>
      <c r="AM380" t="str">
        <f t="shared" si="317"/>
        <v>1-0,298283292015981i</v>
      </c>
      <c r="AN380">
        <f t="shared" si="337"/>
        <v>1.0435386539538873</v>
      </c>
      <c r="AO380">
        <f t="shared" si="338"/>
        <v>-0.28988108982587413</v>
      </c>
      <c r="AP380" s="41" t="str">
        <f t="shared" si="339"/>
        <v>0,422451054747517-0,186700511253535i</v>
      </c>
      <c r="AQ380">
        <f t="shared" si="340"/>
        <v>-6.7096440503613843</v>
      </c>
      <c r="AR380" s="43">
        <f t="shared" si="341"/>
        <v>-23.842835473167852</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0,146121481950438+0,426341508055647i</v>
      </c>
      <c r="BG380" s="20">
        <f t="shared" si="352"/>
        <v>-6.9225037183749532</v>
      </c>
      <c r="BH380" s="43">
        <f t="shared" si="353"/>
        <v>71.081699121616396</v>
      </c>
      <c r="BI380" s="41" t="str">
        <f t="shared" si="357"/>
        <v>-0,25528581003944+1,01128929319882i</v>
      </c>
      <c r="BJ380" s="20">
        <f t="shared" si="354"/>
        <v>0.3657974679021907</v>
      </c>
      <c r="BK380" s="43">
        <f t="shared" si="358"/>
        <v>104.16752961366517</v>
      </c>
      <c r="BL380">
        <f t="shared" si="355"/>
        <v>-6.9225037183749532</v>
      </c>
      <c r="BM380" s="43">
        <f t="shared" si="356"/>
        <v>71.081699121616396</v>
      </c>
    </row>
    <row r="381" spans="14:65" x14ac:dyDescent="0.25">
      <c r="N381" s="9">
        <v>63</v>
      </c>
      <c r="O381" s="34">
        <f t="shared" si="308"/>
        <v>42657.951880159271</v>
      </c>
      <c r="P381" s="33" t="str">
        <f t="shared" si="309"/>
        <v>58,3492597405907</v>
      </c>
      <c r="Q381" s="4" t="str">
        <f t="shared" si="310"/>
        <v>1+3137,61945181612i</v>
      </c>
      <c r="R381" s="4">
        <f t="shared" si="322"/>
        <v>3137.619611172599</v>
      </c>
      <c r="S381" s="4">
        <f t="shared" si="323"/>
        <v>1.5704776138402194</v>
      </c>
      <c r="T381" s="4" t="str">
        <f t="shared" si="311"/>
        <v>1+8,04083449463374i</v>
      </c>
      <c r="U381" s="4">
        <f t="shared" si="324"/>
        <v>8.102778496916466</v>
      </c>
      <c r="V381" s="4">
        <f t="shared" si="325"/>
        <v>1.4470664136366662</v>
      </c>
      <c r="W381" t="str">
        <f t="shared" si="312"/>
        <v>1-0,89621801138105i</v>
      </c>
      <c r="X381" s="4">
        <f t="shared" si="326"/>
        <v>1.3428353301592135</v>
      </c>
      <c r="Y381" s="4">
        <f t="shared" si="327"/>
        <v>-0.73072167157077084</v>
      </c>
      <c r="Z381" t="str">
        <f t="shared" si="313"/>
        <v>0,99272119656556+0,151548438294499i</v>
      </c>
      <c r="AA381" s="4">
        <f t="shared" si="328"/>
        <v>1.004222237983236</v>
      </c>
      <c r="AB381" s="4">
        <f t="shared" si="329"/>
        <v>0.15149002034344686</v>
      </c>
      <c r="AC381" s="47" t="str">
        <f t="shared" si="330"/>
        <v>0,107912546343163-0,170160756792008i</v>
      </c>
      <c r="AD381" s="20">
        <f t="shared" si="331"/>
        <v>-13.914760971420741</v>
      </c>
      <c r="AE381" s="43">
        <f t="shared" si="332"/>
        <v>-57.617947500088007</v>
      </c>
      <c r="AF381" t="str">
        <f t="shared" si="314"/>
        <v>171,020291553806</v>
      </c>
      <c r="AG381" t="str">
        <f t="shared" si="315"/>
        <v>1+3132,04610293167i</v>
      </c>
      <c r="AH381">
        <f t="shared" si="333"/>
        <v>3132.0462625717169</v>
      </c>
      <c r="AI381">
        <f t="shared" si="334"/>
        <v>1.5704770467034943</v>
      </c>
      <c r="AJ381" t="str">
        <f t="shared" si="316"/>
        <v>1+8,04083449463374i</v>
      </c>
      <c r="AK381">
        <f t="shared" si="335"/>
        <v>8.102778496916466</v>
      </c>
      <c r="AL381">
        <f t="shared" si="336"/>
        <v>1.4470664136366662</v>
      </c>
      <c r="AM381" t="str">
        <f t="shared" si="317"/>
        <v>1-0,305231202434387i</v>
      </c>
      <c r="AN381">
        <f t="shared" si="337"/>
        <v>1.0455458320607192</v>
      </c>
      <c r="AO381">
        <f t="shared" si="338"/>
        <v>-0.29624912611994952</v>
      </c>
      <c r="AP381" s="41" t="str">
        <f t="shared" si="339"/>
        <v>0,422450235148831-0,188482303953622i</v>
      </c>
      <c r="AQ381">
        <f t="shared" si="340"/>
        <v>-6.696069675873848</v>
      </c>
      <c r="AR381" s="43">
        <f t="shared" si="341"/>
        <v>-24.044733032878874</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0,155162240449898+0,420937610033125i</v>
      </c>
      <c r="BG381" s="20">
        <f t="shared" si="352"/>
        <v>-6.9623434818364807</v>
      </c>
      <c r="BH381" s="43">
        <f t="shared" si="353"/>
        <v>69.765557801654253</v>
      </c>
      <c r="BI381" s="41" t="str">
        <f t="shared" si="357"/>
        <v>-0,237618633228976+1,00216789410979i</v>
      </c>
      <c r="BJ381" s="20">
        <f t="shared" si="354"/>
        <v>0.25634781371042159</v>
      </c>
      <c r="BK381" s="43">
        <f t="shared" si="358"/>
        <v>103.33877226886331</v>
      </c>
      <c r="BL381">
        <f t="shared" si="355"/>
        <v>-6.9623434818364807</v>
      </c>
      <c r="BM381" s="43">
        <f t="shared" si="356"/>
        <v>69.765557801654253</v>
      </c>
    </row>
    <row r="382" spans="14:65" x14ac:dyDescent="0.25">
      <c r="N382" s="9">
        <v>64</v>
      </c>
      <c r="O382" s="34">
        <f t="shared" si="308"/>
        <v>43651.583224016598</v>
      </c>
      <c r="P382" s="33" t="str">
        <f t="shared" si="309"/>
        <v>58,3492597405907</v>
      </c>
      <c r="Q382" s="4" t="str">
        <f t="shared" si="310"/>
        <v>1+3210,70399748721i</v>
      </c>
      <c r="R382" s="4">
        <f t="shared" si="322"/>
        <v>3210.704153216293</v>
      </c>
      <c r="S382" s="4">
        <f t="shared" si="323"/>
        <v>1.5704848686323107</v>
      </c>
      <c r="T382" s="4" t="str">
        <f t="shared" si="311"/>
        <v>1+8,22812959044805i</v>
      </c>
      <c r="U382" s="4">
        <f t="shared" si="324"/>
        <v>8.2886739926967081</v>
      </c>
      <c r="V382" s="4">
        <f t="shared" si="325"/>
        <v>1.4498551531064825</v>
      </c>
      <c r="W382" t="str">
        <f t="shared" si="312"/>
        <v>1-0,91709361060202i</v>
      </c>
      <c r="X382" s="4">
        <f t="shared" si="326"/>
        <v>1.3568569160405417</v>
      </c>
      <c r="Y382" s="4">
        <f t="shared" si="327"/>
        <v>-0.74217921839706102</v>
      </c>
      <c r="Z382" t="str">
        <f t="shared" si="313"/>
        <v>0,992378157128147+0,155078454897853i</v>
      </c>
      <c r="AA382" s="4">
        <f t="shared" si="328"/>
        <v>1.0044220895214135</v>
      </c>
      <c r="AB382" s="4">
        <f t="shared" si="329"/>
        <v>0.15501579334235333</v>
      </c>
      <c r="AC382" s="47" t="str">
        <f t="shared" si="330"/>
        <v>0,106875398939459-0,173161329893827i</v>
      </c>
      <c r="AD382" s="20">
        <f t="shared" si="331"/>
        <v>-13.82924166711746</v>
      </c>
      <c r="AE382" s="43">
        <f t="shared" si="332"/>
        <v>-58.317061156352345</v>
      </c>
      <c r="AF382" t="str">
        <f t="shared" si="314"/>
        <v>171,020291553806</v>
      </c>
      <c r="AG382" t="str">
        <f t="shared" si="315"/>
        <v>1+3205,00082863022i</v>
      </c>
      <c r="AH382">
        <f t="shared" si="333"/>
        <v>3205.000984636416</v>
      </c>
      <c r="AI382">
        <f t="shared" si="334"/>
        <v>1.570484314405191</v>
      </c>
      <c r="AJ382" t="str">
        <f t="shared" si="316"/>
        <v>1+8,22812959044805i</v>
      </c>
      <c r="AK382">
        <f t="shared" si="335"/>
        <v>8.2886739926967081</v>
      </c>
      <c r="AL382">
        <f t="shared" si="336"/>
        <v>1.4498551531064825</v>
      </c>
      <c r="AM382" t="str">
        <f t="shared" si="317"/>
        <v>1-0,312340950476536i</v>
      </c>
      <c r="AN382">
        <f t="shared" si="337"/>
        <v>1.047643483893536</v>
      </c>
      <c r="AO382">
        <f t="shared" si="338"/>
        <v>-0.30273996260451835</v>
      </c>
      <c r="AP382" s="41" t="str">
        <f t="shared" si="339"/>
        <v>0,422449452438156-0,190364032442562i</v>
      </c>
      <c r="AQ382">
        <f t="shared" si="340"/>
        <v>-6.681639004553749</v>
      </c>
      <c r="AR382" s="43">
        <f t="shared" si="341"/>
        <v>-24.257263975806136</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0,164086888824411+0,415342186042411i</v>
      </c>
      <c r="BG382" s="20">
        <f t="shared" si="352"/>
        <v>-7.0020158713703875</v>
      </c>
      <c r="BH382" s="43">
        <f t="shared" si="353"/>
        <v>68.442791017143392</v>
      </c>
      <c r="BI382" s="41" t="str">
        <f t="shared" si="357"/>
        <v>-0,220142843956366+0,992787963060841i</v>
      </c>
      <c r="BJ382" s="20">
        <f t="shared" si="354"/>
        <v>0.14558679119331586</v>
      </c>
      <c r="BK382" s="43">
        <f t="shared" si="358"/>
        <v>102.50258819768956</v>
      </c>
      <c r="BL382">
        <f t="shared" si="355"/>
        <v>-7.0020158713703875</v>
      </c>
      <c r="BM382" s="43">
        <f t="shared" si="356"/>
        <v>68.442791017143392</v>
      </c>
    </row>
    <row r="383" spans="14:65" x14ac:dyDescent="0.25">
      <c r="N383" s="9">
        <v>65</v>
      </c>
      <c r="O383" s="34">
        <f t="shared" si="308"/>
        <v>44668.359215096389</v>
      </c>
      <c r="P383" s="33" t="str">
        <f t="shared" si="309"/>
        <v>58,3492597405907</v>
      </c>
      <c r="Q383" s="4" t="str">
        <f t="shared" si="310"/>
        <v>1+3285,49090091647i</v>
      </c>
      <c r="R383" s="4">
        <f t="shared" si="322"/>
        <v>3285.4910531007258</v>
      </c>
      <c r="S383" s="4">
        <f t="shared" si="323"/>
        <v>1.5704919582852042</v>
      </c>
      <c r="T383" s="4" t="str">
        <f t="shared" si="311"/>
        <v>1+8,41978734948343i</v>
      </c>
      <c r="U383" s="4">
        <f t="shared" si="324"/>
        <v>8.4789633216874556</v>
      </c>
      <c r="V383" s="4">
        <f t="shared" si="325"/>
        <v>1.4525822409604836</v>
      </c>
      <c r="W383" t="str">
        <f t="shared" si="312"/>
        <v>1-0,938455464994505i</v>
      </c>
      <c r="X383" s="4">
        <f t="shared" si="326"/>
        <v>1.3713856714207178</v>
      </c>
      <c r="Y383" s="4">
        <f t="shared" si="327"/>
        <v>-0.75365956051132832</v>
      </c>
      <c r="Z383" t="str">
        <f t="shared" si="313"/>
        <v>0,992018950740124+0,1586906961507i</v>
      </c>
      <c r="AA383" s="4">
        <f t="shared" si="328"/>
        <v>1.0046314427053986</v>
      </c>
      <c r="AB383" s="4">
        <f t="shared" si="329"/>
        <v>0.15862347953751446</v>
      </c>
      <c r="AC383" s="47" t="str">
        <f t="shared" si="330"/>
        <v>0,10579025440752-0,17624354962191i</v>
      </c>
      <c r="AD383" s="20">
        <f t="shared" si="331"/>
        <v>-13.741386811348802</v>
      </c>
      <c r="AE383" s="43">
        <f t="shared" si="332"/>
        <v>-59.025697082450002</v>
      </c>
      <c r="AF383" t="str">
        <f t="shared" si="314"/>
        <v>171,020291553806</v>
      </c>
      <c r="AG383" t="str">
        <f t="shared" si="315"/>
        <v>1+3279,65488819133i</v>
      </c>
      <c r="AH383">
        <f t="shared" si="333"/>
        <v>3279.6550406463921</v>
      </c>
      <c r="AI383">
        <f t="shared" si="334"/>
        <v>1.5704914166738315</v>
      </c>
      <c r="AJ383" t="str">
        <f t="shared" si="316"/>
        <v>1+8,41978734948343i</v>
      </c>
      <c r="AK383">
        <f t="shared" si="335"/>
        <v>8.4789633216874556</v>
      </c>
      <c r="AL383">
        <f t="shared" si="336"/>
        <v>1.4525822409604836</v>
      </c>
      <c r="AM383" t="str">
        <f t="shared" si="317"/>
        <v>1-0,31961630582495i</v>
      </c>
      <c r="AN383">
        <f t="shared" si="337"/>
        <v>1.0498355028046955</v>
      </c>
      <c r="AO383">
        <f t="shared" si="338"/>
        <v>-0.30935485229004045</v>
      </c>
      <c r="AP383" s="41" t="str">
        <f t="shared" si="339"/>
        <v>0,422448704955258-0,192346694439281i</v>
      </c>
      <c r="AQ383">
        <f t="shared" si="340"/>
        <v>-6.6663302363717651</v>
      </c>
      <c r="AR383" s="43">
        <f t="shared" si="341"/>
        <v>-24.480425542353643</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0,172886735013044+0,409559614627103i</v>
      </c>
      <c r="BG383" s="20">
        <f t="shared" si="352"/>
        <v>-7.0414954426033818</v>
      </c>
      <c r="BH383" s="43">
        <f t="shared" si="353"/>
        <v>67.114011952946512</v>
      </c>
      <c r="BI383" s="41" t="str">
        <f t="shared" si="357"/>
        <v>-0,202873737067608+0,983158135365869i</v>
      </c>
      <c r="BJ383" s="20">
        <f t="shared" si="354"/>
        <v>3.3561132373666792E-2</v>
      </c>
      <c r="BK383" s="43">
        <f t="shared" si="358"/>
        <v>101.65928349304291</v>
      </c>
      <c r="BL383">
        <f t="shared" si="355"/>
        <v>-7.0414954426033818</v>
      </c>
      <c r="BM383" s="43">
        <f t="shared" si="356"/>
        <v>67.114011952946512</v>
      </c>
    </row>
    <row r="384" spans="14:65" x14ac:dyDescent="0.25">
      <c r="N384" s="9">
        <v>66</v>
      </c>
      <c r="O384" s="34">
        <f t="shared" ref="O384:O418" si="359">10^(4+(N384/100))</f>
        <v>45708.818961487581</v>
      </c>
      <c r="P384" s="33" t="str">
        <f t="shared" si="309"/>
        <v>58,3492597405907</v>
      </c>
      <c r="Q384" s="4" t="str">
        <f t="shared" si="310"/>
        <v>1+3362,01981511i</v>
      </c>
      <c r="R384" s="4">
        <f t="shared" si="322"/>
        <v>3362.0199638301197</v>
      </c>
      <c r="S384" s="4">
        <f t="shared" si="323"/>
        <v>1.570498886557925</v>
      </c>
      <c r="T384" s="4" t="str">
        <f t="shared" si="311"/>
        <v>1+8,61590939122051i</v>
      </c>
      <c r="U384" s="4">
        <f t="shared" si="324"/>
        <v>8.6737474391246714</v>
      </c>
      <c r="V384" s="4">
        <f t="shared" si="325"/>
        <v>1.4552489607985735</v>
      </c>
      <c r="W384" t="str">
        <f t="shared" si="312"/>
        <v>1-0,96031490089645i</v>
      </c>
      <c r="X384" s="4">
        <f t="shared" si="326"/>
        <v>1.3864359735969629</v>
      </c>
      <c r="Y384" s="4">
        <f t="shared" si="327"/>
        <v>-0.76515668125453062</v>
      </c>
      <c r="Z384" t="str">
        <f t="shared" si="313"/>
        <v>0,991642815476584+0,162387077311166i</v>
      </c>
      <c r="AA384" s="4">
        <f t="shared" si="328"/>
        <v>1.0048507532783109</v>
      </c>
      <c r="AB384" s="4">
        <f t="shared" si="329"/>
        <v>0.1623149709503717</v>
      </c>
      <c r="AC384" s="47" t="str">
        <f t="shared" si="330"/>
        <v>0,10465493206453-0,179408331137494i</v>
      </c>
      <c r="AD384" s="20">
        <f t="shared" si="331"/>
        <v>-13.65119818089539</v>
      </c>
      <c r="AE384" s="43">
        <f t="shared" si="332"/>
        <v>-59.743545624573166</v>
      </c>
      <c r="AF384" t="str">
        <f t="shared" si="314"/>
        <v>171,020291553806</v>
      </c>
      <c r="AG384" t="str">
        <f t="shared" si="315"/>
        <v>1+3356,04786418549i</v>
      </c>
      <c r="AH384">
        <f t="shared" si="333"/>
        <v>3356.0480131702516</v>
      </c>
      <c r="AI384">
        <f t="shared" si="334"/>
        <v>1.5704983572751301</v>
      </c>
      <c r="AJ384" t="str">
        <f t="shared" si="316"/>
        <v>1+8,61590939122051i</v>
      </c>
      <c r="AK384">
        <f t="shared" si="335"/>
        <v>8.6737474391246714</v>
      </c>
      <c r="AL384">
        <f t="shared" si="336"/>
        <v>1.4552489607985735</v>
      </c>
      <c r="AM384" t="str">
        <f t="shared" si="317"/>
        <v>1-0,327061125969333i</v>
      </c>
      <c r="AN384">
        <f t="shared" si="337"/>
        <v>1.0521259335841542</v>
      </c>
      <c r="AO384">
        <f t="shared" si="338"/>
        <v>-0.31609498608582626</v>
      </c>
      <c r="AP384" s="41" t="str">
        <f t="shared" si="339"/>
        <v>0,422447991114628-0,194431341178879i</v>
      </c>
      <c r="AQ384">
        <f t="shared" si="340"/>
        <v>-6.6501205023135954</v>
      </c>
      <c r="AR384" s="43">
        <f t="shared" si="341"/>
        <v>-24.714212637500847</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0,181553483826881+0,403594658611978i</v>
      </c>
      <c r="BG384" s="20">
        <f t="shared" si="352"/>
        <v>-7.080757235026736</v>
      </c>
      <c r="BH384" s="43">
        <f t="shared" si="353"/>
        <v>65.779824073988678</v>
      </c>
      <c r="BI384" s="41" t="str">
        <f t="shared" si="357"/>
        <v>-0,185825796139433+0,973287808056554i</v>
      </c>
      <c r="BJ384" s="20">
        <f t="shared" si="354"/>
        <v>-7.9679556444951311E-2</v>
      </c>
      <c r="BK384" s="43">
        <f t="shared" si="358"/>
        <v>100.80915706106106</v>
      </c>
      <c r="BL384">
        <f t="shared" si="355"/>
        <v>-7.080757235026736</v>
      </c>
      <c r="BM384" s="43">
        <f t="shared" si="356"/>
        <v>65.779824073988678</v>
      </c>
    </row>
    <row r="385" spans="14:65" x14ac:dyDescent="0.25">
      <c r="N385" s="9">
        <v>67</v>
      </c>
      <c r="O385" s="34">
        <f t="shared" si="359"/>
        <v>46773.514128719893</v>
      </c>
      <c r="P385" s="33" t="str">
        <f t="shared" si="309"/>
        <v>58,3492597405907</v>
      </c>
      <c r="Q385" s="4" t="str">
        <f t="shared" si="310"/>
        <v>1+3440,33131671111i</v>
      </c>
      <c r="R385" s="4">
        <f t="shared" si="322"/>
        <v>3440.331462045946</v>
      </c>
      <c r="S385" s="4">
        <f t="shared" si="323"/>
        <v>1.5705056571239322</v>
      </c>
      <c r="T385" s="4" t="str">
        <f t="shared" si="311"/>
        <v>1+8,81659970216191i</v>
      </c>
      <c r="U385" s="4">
        <f t="shared" si="324"/>
        <v>8.8731296794401402</v>
      </c>
      <c r="V385" s="4">
        <f t="shared" si="325"/>
        <v>1.4578565747563716</v>
      </c>
      <c r="W385" t="str">
        <f t="shared" si="312"/>
        <v>1-0,982683508470127i</v>
      </c>
      <c r="X385" s="4">
        <f t="shared" si="326"/>
        <v>1.4020224241498986</v>
      </c>
      <c r="Y385" s="4">
        <f t="shared" si="327"/>
        <v>-0.77666451974074679</v>
      </c>
      <c r="Z385" t="str">
        <f t="shared" si="313"/>
        <v>0,991248953504202+0,166169558249469i</v>
      </c>
      <c r="AA385" s="4">
        <f t="shared" si="328"/>
        <v>1.0050804992198383</v>
      </c>
      <c r="AB385" s="4">
        <f t="shared" si="329"/>
        <v>0.16609220243675482</v>
      </c>
      <c r="AC385" s="47" t="str">
        <f t="shared" si="330"/>
        <v>0,103467156416943-0,182656582926884i</v>
      </c>
      <c r="AD385" s="20">
        <f t="shared" si="331"/>
        <v>-13.558679893672167</v>
      </c>
      <c r="AE385" s="43">
        <f t="shared" si="332"/>
        <v>-60.470298274041262</v>
      </c>
      <c r="AF385" t="str">
        <f t="shared" si="314"/>
        <v>171,020291553806</v>
      </c>
      <c r="AG385" t="str">
        <f t="shared" si="315"/>
        <v>1+3434,22026117982i</v>
      </c>
      <c r="AH385">
        <f t="shared" si="333"/>
        <v>3434.2204067732737</v>
      </c>
      <c r="AI385">
        <f t="shared" si="334"/>
        <v>1.5705051398890826</v>
      </c>
      <c r="AJ385" t="str">
        <f t="shared" si="316"/>
        <v>1+8,81659970216191i</v>
      </c>
      <c r="AK385">
        <f t="shared" si="335"/>
        <v>8.8731296794401402</v>
      </c>
      <c r="AL385">
        <f t="shared" si="336"/>
        <v>1.4578565747563716</v>
      </c>
      <c r="AM385" t="str">
        <f t="shared" si="317"/>
        <v>1-0,334679358251872i</v>
      </c>
      <c r="AN385">
        <f t="shared" si="337"/>
        <v>1.0545189769937215</v>
      </c>
      <c r="AO385">
        <f t="shared" si="338"/>
        <v>-0.32296148724746293</v>
      </c>
      <c r="AP385" s="41" t="str">
        <f t="shared" si="339"/>
        <v>0,422447309402108-0,196619077970022i</v>
      </c>
      <c r="AQ385">
        <f t="shared" si="340"/>
        <v>-6.6329858740300036</v>
      </c>
      <c r="AR385" s="43">
        <f t="shared" si="341"/>
        <v>-24.958617514856762</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0,190079255405733+0,397452429895183i</v>
      </c>
      <c r="BG385" s="20">
        <f t="shared" si="352"/>
        <v>-7.11977692487313</v>
      </c>
      <c r="BH385" s="43">
        <f t="shared" si="353"/>
        <v>64.440819639112547</v>
      </c>
      <c r="BI385" s="41" t="str">
        <f t="shared" si="357"/>
        <v>-0,169012656257732+0,963187071851277i</v>
      </c>
      <c r="BJ385" s="20">
        <f t="shared" si="354"/>
        <v>-0.19408290523096242</v>
      </c>
      <c r="BK385" s="43">
        <f t="shared" si="358"/>
        <v>99.952500398297119</v>
      </c>
      <c r="BL385">
        <f t="shared" si="355"/>
        <v>-7.11977692487313</v>
      </c>
      <c r="BM385" s="43">
        <f t="shared" si="356"/>
        <v>64.440819639112547</v>
      </c>
    </row>
    <row r="386" spans="14:65" x14ac:dyDescent="0.25">
      <c r="N386" s="9">
        <v>68</v>
      </c>
      <c r="O386" s="34">
        <f t="shared" si="359"/>
        <v>47863.009232263823</v>
      </c>
      <c r="P386" s="33" t="str">
        <f t="shared" si="309"/>
        <v>58,3492597405907</v>
      </c>
      <c r="Q386" s="4" t="str">
        <f t="shared" si="310"/>
        <v>1+3520,46692751449i</v>
      </c>
      <c r="R386" s="4">
        <f t="shared" si="322"/>
        <v>3520.4670695411019</v>
      </c>
      <c r="S386" s="4">
        <f t="shared" si="323"/>
        <v>1.5705122735730672</v>
      </c>
      <c r="T386" s="4" t="str">
        <f t="shared" si="311"/>
        <v>1+9,02196469096684i</v>
      </c>
      <c r="U386" s="4">
        <f t="shared" si="324"/>
        <v>9.0772158113075836</v>
      </c>
      <c r="V386" s="4">
        <f t="shared" si="325"/>
        <v>1.4604063235017388</v>
      </c>
      <c r="W386" t="str">
        <f t="shared" si="312"/>
        <v>1-1,00557314784734i</v>
      </c>
      <c r="X386" s="4">
        <f t="shared" si="326"/>
        <v>1.4181598484203424</v>
      </c>
      <c r="Y386" s="4">
        <f t="shared" si="327"/>
        <v>-0.78817698675190606</v>
      </c>
      <c r="Z386" t="str">
        <f t="shared" si="313"/>
        <v>0,990836529388929+0,17004014448707i</v>
      </c>
      <c r="AA386" s="4">
        <f t="shared" si="328"/>
        <v>1.0053211818661145</v>
      </c>
      <c r="AB386" s="4">
        <f t="shared" si="329"/>
        <v>0.16995715258502267</v>
      </c>
      <c r="AC386" s="47" t="str">
        <f t="shared" si="330"/>
        <v>0,102224553446667-0,18598920379486i</v>
      </c>
      <c r="AD386" s="20">
        <f t="shared" si="331"/>
        <v>-13.463838450802692</v>
      </c>
      <c r="AE386" s="43">
        <f t="shared" si="332"/>
        <v>-61.205648629770771</v>
      </c>
      <c r="AF386" t="str">
        <f t="shared" si="314"/>
        <v>171,020291553806</v>
      </c>
      <c r="AG386" t="str">
        <f t="shared" si="315"/>
        <v>1+3514,21352721388i</v>
      </c>
      <c r="AH386">
        <f t="shared" si="333"/>
        <v>3514.2136694932224</v>
      </c>
      <c r="AI386">
        <f t="shared" si="334"/>
        <v>1.5705117681119183</v>
      </c>
      <c r="AJ386" t="str">
        <f t="shared" si="316"/>
        <v>1+9,02196469096684i</v>
      </c>
      <c r="AK386">
        <f t="shared" si="335"/>
        <v>9.0772158113075836</v>
      </c>
      <c r="AL386">
        <f t="shared" si="336"/>
        <v>1.4604063235017388</v>
      </c>
      <c r="AM386" t="str">
        <f t="shared" si="317"/>
        <v>1-0,34247504196016i</v>
      </c>
      <c r="AN386">
        <f t="shared" si="337"/>
        <v>1.0570189943258415</v>
      </c>
      <c r="AO386">
        <f t="shared" si="338"/>
        <v>-0.32995540562736847</v>
      </c>
      <c r="AP386" s="41" t="str">
        <f t="shared" si="339"/>
        <v>0,422446658371703-0,198911064780992i</v>
      </c>
      <c r="AQ386">
        <f t="shared" si="340"/>
        <v>-6.6149013754893122</v>
      </c>
      <c r="AR386" s="43">
        <f t="shared" si="341"/>
        <v>-25.213629447550133</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0,198456600309061+0,391138353326616i</v>
      </c>
      <c r="BG386" s="20">
        <f t="shared" si="352"/>
        <v>-7.1585309723219321</v>
      </c>
      <c r="BH386" s="43">
        <f t="shared" si="353"/>
        <v>63.097578254553703</v>
      </c>
      <c r="BI386" s="41" t="str">
        <f t="shared" si="357"/>
        <v>-0,152447073075269+0,952866641302978i</v>
      </c>
      <c r="BJ386" s="20">
        <f t="shared" si="354"/>
        <v>-0.30959389700855</v>
      </c>
      <c r="BK386" s="43">
        <f t="shared" si="358"/>
        <v>99.089597436774355</v>
      </c>
      <c r="BL386">
        <f t="shared" si="355"/>
        <v>-7.1585309723219321</v>
      </c>
      <c r="BM386" s="43">
        <f t="shared" si="356"/>
        <v>63.097578254553703</v>
      </c>
    </row>
    <row r="387" spans="14:65" x14ac:dyDescent="0.25">
      <c r="N387" s="9">
        <v>69</v>
      </c>
      <c r="O387" s="34">
        <f t="shared" si="359"/>
        <v>48977.881936844598</v>
      </c>
      <c r="P387" s="33" t="str">
        <f t="shared" si="309"/>
        <v>58,3492597405907</v>
      </c>
      <c r="Q387" s="4" t="str">
        <f t="shared" si="310"/>
        <v>1+3602,46913648172i</v>
      </c>
      <c r="R387" s="4">
        <f t="shared" si="322"/>
        <v>3602.4692752754117</v>
      </c>
      <c r="S387" s="4">
        <f t="shared" si="323"/>
        <v>1.5705187394134563</v>
      </c>
      <c r="T387" s="4" t="str">
        <f t="shared" si="311"/>
        <v>1+9,23211324487075i</v>
      </c>
      <c r="U387" s="4">
        <f t="shared" si="324"/>
        <v>9.2861140939640574</v>
      </c>
      <c r="V387" s="4">
        <f t="shared" si="325"/>
        <v>1.4628994262615462</v>
      </c>
      <c r="W387" t="str">
        <f t="shared" si="312"/>
        <v>1-1,02899595541788i</v>
      </c>
      <c r="X387" s="4">
        <f t="shared" si="326"/>
        <v>1.4348632953234102</v>
      </c>
      <c r="Y387" s="4">
        <f t="shared" si="327"/>
        <v>-0.79968798081495795</v>
      </c>
      <c r="Z387" t="str">
        <f t="shared" si="313"/>
        <v>0,990404668323922+0,174000888260025i</v>
      </c>
      <c r="AA387" s="4">
        <f t="shared" si="328"/>
        <v>1.0055733270891265</v>
      </c>
      <c r="AB387" s="4">
        <f t="shared" si="329"/>
        <v>0.17391184462667558</v>
      </c>
      <c r="AC387" s="47" t="str">
        <f t="shared" si="330"/>
        <v>0,100924646794298-0,189407079618239i</v>
      </c>
      <c r="AD387" s="20">
        <f t="shared" si="331"/>
        <v>-13.366682768612936</v>
      </c>
      <c r="AE387" s="43">
        <f t="shared" si="332"/>
        <v>-61.949293370180492</v>
      </c>
      <c r="AF387" t="str">
        <f t="shared" si="314"/>
        <v>171,020291553806</v>
      </c>
      <c r="AG387" t="str">
        <f t="shared" si="315"/>
        <v>1+3596,07007577619i</v>
      </c>
      <c r="AH387">
        <f t="shared" si="333"/>
        <v>3596.0702148168593</v>
      </c>
      <c r="AI387">
        <f t="shared" si="334"/>
        <v>1.5705182454580062</v>
      </c>
      <c r="AJ387" t="str">
        <f t="shared" si="316"/>
        <v>1+9,23211324487075i</v>
      </c>
      <c r="AK387">
        <f t="shared" si="335"/>
        <v>9.2861140939640574</v>
      </c>
      <c r="AL387">
        <f t="shared" si="336"/>
        <v>1.4628994262615462</v>
      </c>
      <c r="AM387" t="str">
        <f t="shared" si="317"/>
        <v>1-0,350452310468888i</v>
      </c>
      <c r="AN387">
        <f t="shared" si="337"/>
        <v>1.0596305119771618</v>
      </c>
      <c r="AO387">
        <f t="shared" si="338"/>
        <v>-0.33707771173689632</v>
      </c>
      <c r="AP387" s="41" t="str">
        <f t="shared" si="339"/>
        <v>0,422446036642491-0,201308516854728i</v>
      </c>
      <c r="AQ387">
        <f t="shared" si="340"/>
        <v>-6.5958409968382359</v>
      </c>
      <c r="AR387" s="43">
        <f t="shared" si="341"/>
        <v>-25.479234386590093</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0,206678511223802+0,384658130021347i</v>
      </c>
      <c r="BG387" s="20">
        <f t="shared" si="352"/>
        <v>-7.1969967620782871</v>
      </c>
      <c r="BH387" s="43">
        <f t="shared" si="353"/>
        <v>61.750665473917159</v>
      </c>
      <c r="BI387" s="41" t="str">
        <f t="shared" si="357"/>
        <v>-0,13614089817982+0,942337783778626i</v>
      </c>
      <c r="BJ387" s="20">
        <f t="shared" si="354"/>
        <v>-0.42615499030358545</v>
      </c>
      <c r="BK387" s="43">
        <f t="shared" si="358"/>
        <v>98.220724457507515</v>
      </c>
      <c r="BL387">
        <f t="shared" si="355"/>
        <v>-7.1969967620782871</v>
      </c>
      <c r="BM387" s="43">
        <f t="shared" si="356"/>
        <v>61.750665473917159</v>
      </c>
    </row>
    <row r="388" spans="14:65" x14ac:dyDescent="0.25">
      <c r="N388" s="9">
        <v>70</v>
      </c>
      <c r="O388" s="34">
        <f t="shared" si="359"/>
        <v>50118.723362727294</v>
      </c>
      <c r="P388" s="33" t="str">
        <f t="shared" si="309"/>
        <v>58,3492597405907</v>
      </c>
      <c r="Q388" s="4" t="str">
        <f t="shared" si="310"/>
        <v>1+3686,38142226945i</v>
      </c>
      <c r="R388" s="4">
        <f t="shared" si="322"/>
        <v>3686.3815579038119</v>
      </c>
      <c r="S388" s="4">
        <f t="shared" si="323"/>
        <v>1.5705250580733721</v>
      </c>
      <c r="T388" s="4" t="str">
        <f t="shared" si="311"/>
        <v>1+9,44715678741859i</v>
      </c>
      <c r="U388" s="4">
        <f t="shared" si="324"/>
        <v>9.4999353348361879</v>
      </c>
      <c r="V388" s="4">
        <f t="shared" si="325"/>
        <v>1.4653370808762478</v>
      </c>
      <c r="W388" t="str">
        <f t="shared" si="312"/>
        <v>1-1,05296435026436i</v>
      </c>
      <c r="X388" s="4">
        <f t="shared" si="326"/>
        <v>1.4521480375387512</v>
      </c>
      <c r="Y388" s="4">
        <f t="shared" si="327"/>
        <v>-0.81119140435806814</v>
      </c>
      <c r="Z388" t="str">
        <f t="shared" si="313"/>
        <v>0,989952454273962+0,178053889607111i</v>
      </c>
      <c r="AA388" s="4">
        <f t="shared" si="328"/>
        <v>1.005837486539084</v>
      </c>
      <c r="AB388" s="4">
        <f t="shared" si="329"/>
        <v>0.17795834735897781</v>
      </c>
      <c r="AC388" s="47" t="str">
        <f t="shared" si="330"/>
        <v>0,0995648538413428-0,192911079842834i</v>
      </c>
      <c r="AD388" s="20">
        <f t="shared" si="331"/>
        <v>-13.267224200460127</v>
      </c>
      <c r="AE388" s="43">
        <f t="shared" si="332"/>
        <v>-62.700933228713581</v>
      </c>
      <c r="AF388" t="str">
        <f t="shared" si="314"/>
        <v>171,020291553806</v>
      </c>
      <c r="AG388" t="str">
        <f t="shared" si="315"/>
        <v>1+3679,8333082923i</v>
      </c>
      <c r="AH388">
        <f t="shared" si="333"/>
        <v>3679.8334441680172</v>
      </c>
      <c r="AI388">
        <f t="shared" si="334"/>
        <v>1.5705245753617187</v>
      </c>
      <c r="AJ388" t="str">
        <f t="shared" si="316"/>
        <v>1+9,44715678741859i</v>
      </c>
      <c r="AK388">
        <f t="shared" si="335"/>
        <v>9.4999353348361879</v>
      </c>
      <c r="AL388">
        <f t="shared" si="336"/>
        <v>1.4653370808762478</v>
      </c>
      <c r="AM388" t="str">
        <f t="shared" si="317"/>
        <v>1-0,358615393431413i</v>
      </c>
      <c r="AN388">
        <f t="shared" si="337"/>
        <v>1.0623582260264035</v>
      </c>
      <c r="AO388">
        <f t="shared" si="338"/>
        <v>-0.34432929063038464</v>
      </c>
      <c r="AP388" s="41" t="str">
        <f t="shared" si="339"/>
        <v>0,422445442895696-0,203812705353168i</v>
      </c>
      <c r="AQ388">
        <f t="shared" si="340"/>
        <v>-6.5757777106791613</v>
      </c>
      <c r="AR388" s="43">
        <f t="shared" si="341"/>
        <v>-25.755414607427682</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0,214738431309887+0,378017700449242i</v>
      </c>
      <c r="BG388" s="20">
        <f t="shared" si="352"/>
        <v>-7.235152736465686</v>
      </c>
      <c r="BH388" s="43">
        <f t="shared" si="353"/>
        <v>60.40063145119656</v>
      </c>
      <c r="BI388" s="41" t="str">
        <f t="shared" si="357"/>
        <v>-0,120105060731813+0,931612247908012i</v>
      </c>
      <c r="BJ388" s="20">
        <f t="shared" si="354"/>
        <v>-0.54370624668470291</v>
      </c>
      <c r="BK388" s="43">
        <f t="shared" si="358"/>
        <v>97.34615007248243</v>
      </c>
      <c r="BL388">
        <f t="shared" si="355"/>
        <v>-7.235152736465686</v>
      </c>
      <c r="BM388" s="43">
        <f t="shared" si="356"/>
        <v>60.40063145119656</v>
      </c>
    </row>
    <row r="389" spans="14:65" x14ac:dyDescent="0.25">
      <c r="N389" s="9">
        <v>71</v>
      </c>
      <c r="O389" s="34">
        <f t="shared" si="359"/>
        <v>51286.138399136544</v>
      </c>
      <c r="P389" s="33" t="str">
        <f t="shared" si="309"/>
        <v>58,3492597405907</v>
      </c>
      <c r="Q389" s="4" t="str">
        <f t="shared" si="310"/>
        <v>1+3772,2482762823i</v>
      </c>
      <c r="R389" s="4">
        <f t="shared" si="322"/>
        <v>3772.2484088292467</v>
      </c>
      <c r="S389" s="4">
        <f t="shared" si="323"/>
        <v>1.570531232903049</v>
      </c>
      <c r="T389" s="4" t="str">
        <f t="shared" si="311"/>
        <v>1+9,66720933754303i</v>
      </c>
      <c r="U389" s="4">
        <f t="shared" si="324"/>
        <v>9.7187929485033866</v>
      </c>
      <c r="V389" s="4">
        <f t="shared" si="325"/>
        <v>1.4677204638799888</v>
      </c>
      <c r="W389" t="str">
        <f t="shared" si="312"/>
        <v>1-1,07749104074698i</v>
      </c>
      <c r="X389" s="4">
        <f t="shared" si="326"/>
        <v>1.4700295721141157</v>
      </c>
      <c r="Y389" s="4">
        <f t="shared" si="327"/>
        <v>-0.82268117984165179</v>
      </c>
      <c r="Z389" t="str">
        <f t="shared" si="313"/>
        <v>0,989478928032418+0,182201297483288i</v>
      </c>
      <c r="AA389" s="4">
        <f t="shared" si="328"/>
        <v>1.0061142389533986</v>
      </c>
      <c r="AB389" s="4">
        <f t="shared" si="329"/>
        <v>0.18209877607902603</v>
      </c>
      <c r="AC389" s="47" t="str">
        <f t="shared" si="330"/>
        <v>0,0981424816940678-0,196502053706184i</v>
      </c>
      <c r="AD389" s="20">
        <f t="shared" si="331"/>
        <v>-13.165476548402616</v>
      </c>
      <c r="AE389" s="43">
        <f t="shared" si="332"/>
        <v>-63.460273967111497</v>
      </c>
      <c r="AF389" t="str">
        <f t="shared" si="314"/>
        <v>171,020291553806</v>
      </c>
      <c r="AG389" t="str">
        <f t="shared" si="315"/>
        <v>1+3765,54763713682i</v>
      </c>
      <c r="AH389">
        <f t="shared" si="333"/>
        <v>3765.5477699196285</v>
      </c>
      <c r="AI389">
        <f t="shared" si="334"/>
        <v>1.5705307611792529</v>
      </c>
      <c r="AJ389" t="str">
        <f t="shared" si="316"/>
        <v>1+9,66720933754303i</v>
      </c>
      <c r="AK389">
        <f t="shared" si="335"/>
        <v>9.7187929485033866</v>
      </c>
      <c r="AL389">
        <f t="shared" si="336"/>
        <v>1.4677204638799888</v>
      </c>
      <c r="AM389" t="str">
        <f t="shared" si="317"/>
        <v>1-0,366968619022372i</v>
      </c>
      <c r="AN389">
        <f t="shared" si="337"/>
        <v>1.0652070068053376</v>
      </c>
      <c r="AO389">
        <f t="shared" si="338"/>
        <v>-0.35171093562375644</v>
      </c>
      <c r="AP389" s="41" t="str">
        <f t="shared" si="339"/>
        <v>0,422444875871906-0,206424958031238i</v>
      </c>
      <c r="AQ389">
        <f t="shared" si="340"/>
        <v>-6.5546834909766227</v>
      </c>
      <c r="AR389" s="43">
        <f t="shared" si="341"/>
        <v>-26.042148345571697</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0,222630259240773+0,371223207629756i</v>
      </c>
      <c r="BG389" s="20">
        <f t="shared" si="352"/>
        <v>-7.2729785202728072</v>
      </c>
      <c r="BH389" s="43">
        <f t="shared" si="353"/>
        <v>59.048009652898088</v>
      </c>
      <c r="BI389" s="41" t="str">
        <f t="shared" si="357"/>
        <v>-0,10434955526168+0,920702192115829i</v>
      </c>
      <c r="BJ389" s="20">
        <f t="shared" si="354"/>
        <v>-0.66218546284681812</v>
      </c>
      <c r="BK389" s="43">
        <f t="shared" si="358"/>
        <v>96.466135274437917</v>
      </c>
      <c r="BL389">
        <f t="shared" si="355"/>
        <v>-7.2729785202728072</v>
      </c>
      <c r="BM389" s="43">
        <f t="shared" si="356"/>
        <v>59.048009652898088</v>
      </c>
    </row>
    <row r="390" spans="14:65" x14ac:dyDescent="0.25">
      <c r="N390" s="9">
        <v>72</v>
      </c>
      <c r="O390" s="34">
        <f t="shared" si="359"/>
        <v>52480.746024977314</v>
      </c>
      <c r="P390" s="33" t="str">
        <f t="shared" si="309"/>
        <v>58,3492597405907</v>
      </c>
      <c r="Q390" s="4" t="str">
        <f t="shared" si="310"/>
        <v>1+3860,11522626283i</v>
      </c>
      <c r="R390" s="4">
        <f t="shared" si="322"/>
        <v>3860.11535579264</v>
      </c>
      <c r="S390" s="4">
        <f t="shared" si="323"/>
        <v>1.5705372671764619</v>
      </c>
      <c r="T390" s="4" t="str">
        <f t="shared" si="311"/>
        <v>1+9,89238757001884i</v>
      </c>
      <c r="U390" s="4">
        <f t="shared" si="324"/>
        <v>9.9428030170301192</v>
      </c>
      <c r="V390" s="4">
        <f t="shared" si="325"/>
        <v>1.4700507306041048</v>
      </c>
      <c r="W390" t="str">
        <f t="shared" si="312"/>
        <v>1-1,10258903124168i</v>
      </c>
      <c r="X390" s="4">
        <f t="shared" si="326"/>
        <v>1.4885236215171282</v>
      </c>
      <c r="Y390" s="4">
        <f t="shared" si="327"/>
        <v>-0.83415126576026977</v>
      </c>
      <c r="Z390" t="str">
        <f t="shared" si="313"/>
        <v>0,988983085186647+0,186445310899109i</v>
      </c>
      <c r="AA390" s="4">
        <f t="shared" si="328"/>
        <v>1.0064041915361661</v>
      </c>
      <c r="AB390" s="4">
        <f t="shared" si="329"/>
        <v>0.18633529352864031</v>
      </c>
      <c r="AC390" s="47" t="str">
        <f t="shared" si="330"/>
        <v>0,0966547230724288-0,200180826167305i</v>
      </c>
      <c r="AD390" s="20">
        <f t="shared" si="331"/>
        <v>-13.061456064814422</v>
      </c>
      <c r="AE390" s="43">
        <f t="shared" si="332"/>
        <v>-64.227027340564405</v>
      </c>
      <c r="AF390" t="str">
        <f t="shared" si="314"/>
        <v>171,020291553806</v>
      </c>
      <c r="AG390" t="str">
        <f t="shared" si="315"/>
        <v>1+3853,25850918146i</v>
      </c>
      <c r="AH390">
        <f t="shared" si="333"/>
        <v>3853.2586389417629</v>
      </c>
      <c r="AI390">
        <f t="shared" si="334"/>
        <v>1.570536806190409</v>
      </c>
      <c r="AJ390" t="str">
        <f t="shared" si="316"/>
        <v>1+9,89238757001884i</v>
      </c>
      <c r="AK390">
        <f t="shared" si="335"/>
        <v>9.9428030170301192</v>
      </c>
      <c r="AL390">
        <f t="shared" si="336"/>
        <v>1.4700507306041048</v>
      </c>
      <c r="AM390" t="str">
        <f t="shared" si="317"/>
        <v>1-0,375516416232538i</v>
      </c>
      <c r="AN390">
        <f t="shared" si="337"/>
        <v>1.0681819034509659</v>
      </c>
      <c r="AO390">
        <f t="shared" si="338"/>
        <v>-0.35922334186259897</v>
      </c>
      <c r="AP390" s="41" t="str">
        <f t="shared" si="339"/>
        <v>0,422444334368386-0,209146659940854i</v>
      </c>
      <c r="AQ390">
        <f t="shared" si="340"/>
        <v>-6.5325293348078954</v>
      </c>
      <c r="AR390" s="43">
        <f t="shared" si="341"/>
        <v>-26.339409422239815</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0,230348351029444+0,364280960744622i</v>
      </c>
      <c r="BG390" s="20">
        <f t="shared" si="352"/>
        <v>-7.3104550367117174</v>
      </c>
      <c r="BH390" s="43">
        <f t="shared" si="353"/>
        <v>57.69331563486719</v>
      </c>
      <c r="BI390" s="41" t="str">
        <f t="shared" si="357"/>
        <v>-0,0888834354541302+0,909620113819657i</v>
      </c>
      <c r="BJ390" s="20">
        <f t="shared" si="354"/>
        <v>-0.78152830670519269</v>
      </c>
      <c r="BK390" s="43">
        <f t="shared" si="358"/>
        <v>95.580933553191727</v>
      </c>
      <c r="BL390">
        <f t="shared" si="355"/>
        <v>-7.3104550367117174</v>
      </c>
      <c r="BM390" s="43">
        <f t="shared" si="356"/>
        <v>57.69331563486719</v>
      </c>
    </row>
    <row r="391" spans="14:65" x14ac:dyDescent="0.25">
      <c r="N391" s="9">
        <v>73</v>
      </c>
      <c r="O391" s="34">
        <f t="shared" si="359"/>
        <v>53703.179637025423</v>
      </c>
      <c r="P391" s="33" t="str">
        <f t="shared" si="309"/>
        <v>58,3492597405907</v>
      </c>
      <c r="Q391" s="4" t="str">
        <f t="shared" si="310"/>
        <v>1+3950,028860431i</v>
      </c>
      <c r="R391" s="4">
        <f t="shared" si="322"/>
        <v>3950.0289870123515</v>
      </c>
      <c r="S391" s="4">
        <f t="shared" si="323"/>
        <v>1.5705431640930607</v>
      </c>
      <c r="T391" s="4" t="str">
        <f t="shared" si="311"/>
        <v>1+10,1228108773255i</v>
      </c>
      <c r="U391" s="4">
        <f t="shared" si="324"/>
        <v>10.172084351699974</v>
      </c>
      <c r="V391" s="4">
        <f t="shared" si="325"/>
        <v>1.4723290153020001</v>
      </c>
      <c r="W391" t="str">
        <f t="shared" si="312"/>
        <v>1-1,12827162903524i</v>
      </c>
      <c r="X391" s="4">
        <f t="shared" si="326"/>
        <v>1.5076461351676109</v>
      </c>
      <c r="Y391" s="4">
        <f t="shared" si="327"/>
        <v>-0.84559567241297229</v>
      </c>
      <c r="Z391" t="str">
        <f t="shared" si="313"/>
        <v>0,988463873987493+0,190788180086665i</v>
      </c>
      <c r="AA391" s="4">
        <f t="shared" si="328"/>
        <v>1.0067079814122586</v>
      </c>
      <c r="AB391" s="4">
        <f t="shared" si="329"/>
        <v>0.19067011084931973</v>
      </c>
      <c r="AC391" s="47" t="str">
        <f t="shared" si="330"/>
        <v>0,0950986521084608-0,203948193523732i</v>
      </c>
      <c r="AD391" s="20">
        <f t="shared" si="331"/>
        <v>-12.955181444138208</v>
      </c>
      <c r="AE391" s="43">
        <f t="shared" si="332"/>
        <v>-65.000912048945509</v>
      </c>
      <c r="AF391" t="str">
        <f t="shared" si="314"/>
        <v>171,020291553806</v>
      </c>
      <c r="AG391" t="str">
        <f t="shared" si="315"/>
        <v>1+3943,01242989158i</v>
      </c>
      <c r="AH391">
        <f t="shared" si="333"/>
        <v>3943.0125566981774</v>
      </c>
      <c r="AI391">
        <f t="shared" si="334"/>
        <v>1.57054271360033</v>
      </c>
      <c r="AJ391" t="str">
        <f t="shared" si="316"/>
        <v>1+10,1228108773255i</v>
      </c>
      <c r="AK391">
        <f t="shared" si="335"/>
        <v>10.172084351699974</v>
      </c>
      <c r="AL391">
        <f t="shared" si="336"/>
        <v>1.4723290153020001</v>
      </c>
      <c r="AM391" t="str">
        <f t="shared" si="317"/>
        <v>1-0,38426331721714i</v>
      </c>
      <c r="AN391">
        <f t="shared" si="337"/>
        <v>1.0712881484263328</v>
      </c>
      <c r="AO391">
        <f t="shared" si="338"/>
        <v>-0.36686709975710369</v>
      </c>
      <c r="AP391" s="41" t="str">
        <f t="shared" si="339"/>
        <v>0,422443817236535-0,211979254165302i</v>
      </c>
      <c r="AQ391">
        <f t="shared" si="340"/>
        <v>-6.5092852871712541</v>
      </c>
      <c r="AR391" s="43">
        <f t="shared" si="341"/>
        <v>-26.647166861152495</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0,237887518760837+0,357197399461847i</v>
      </c>
      <c r="BG391" s="20">
        <f t="shared" si="352"/>
        <v>-7.3475646139566528</v>
      </c>
      <c r="BH391" s="43">
        <f t="shared" si="353"/>
        <v>56.337045888867081</v>
      </c>
      <c r="BI391" s="41" t="str">
        <f t="shared" si="357"/>
        <v>-0,0737148136895198+0,898378779839219i</v>
      </c>
      <c r="BJ391" s="20">
        <f t="shared" si="354"/>
        <v>-0.90166845698969944</v>
      </c>
      <c r="BK391" s="43">
        <f t="shared" si="358"/>
        <v>94.690791076660062</v>
      </c>
      <c r="BL391">
        <f t="shared" si="355"/>
        <v>-7.3475646139566528</v>
      </c>
      <c r="BM391" s="43">
        <f t="shared" si="356"/>
        <v>56.337045888867081</v>
      </c>
    </row>
    <row r="392" spans="14:65" x14ac:dyDescent="0.25">
      <c r="N392" s="9">
        <v>74</v>
      </c>
      <c r="O392" s="34">
        <f t="shared" si="359"/>
        <v>54954.087385762505</v>
      </c>
      <c r="P392" s="33" t="str">
        <f t="shared" si="309"/>
        <v>58,3492597405907</v>
      </c>
      <c r="Q392" s="4" t="str">
        <f t="shared" si="310"/>
        <v>1+4042,03685218576i</v>
      </c>
      <c r="R392" s="4">
        <f t="shared" si="322"/>
        <v>4042.0369758857678</v>
      </c>
      <c r="S392" s="4">
        <f t="shared" si="323"/>
        <v>1.570548926779467</v>
      </c>
      <c r="T392" s="4" t="str">
        <f t="shared" si="311"/>
        <v>1+10,3586014329506i</v>
      </c>
      <c r="U392" s="4">
        <f t="shared" si="324"/>
        <v>10.406758556184833</v>
      </c>
      <c r="V392" s="4">
        <f t="shared" si="325"/>
        <v>1.474556431293512</v>
      </c>
      <c r="W392" t="str">
        <f t="shared" si="312"/>
        <v>1-1,15455245138095i</v>
      </c>
      <c r="X392" s="4">
        <f t="shared" si="326"/>
        <v>1.5274132914799978</v>
      </c>
      <c r="Y392" s="4">
        <f t="shared" si="327"/>
        <v>-0.8570084773424248</v>
      </c>
      <c r="Z392" t="str">
        <f t="shared" si="313"/>
        <v>0,987920193118392+0,195232207692683i</v>
      </c>
      <c r="AA392" s="4">
        <f t="shared" si="328"/>
        <v>1.0070262771604521</v>
      </c>
      <c r="AB392" s="4">
        <f t="shared" si="329"/>
        <v>0.19510548854640095</v>
      </c>
      <c r="AC392" s="47" t="str">
        <f t="shared" si="330"/>
        <v>0,0934712200595116-0,207804918694923i</v>
      </c>
      <c r="AD392" s="20">
        <f t="shared" si="331"/>
        <v>-12.846673805064679</v>
      </c>
      <c r="AE392" s="43">
        <f t="shared" si="332"/>
        <v>-65.781654668474644</v>
      </c>
      <c r="AF392" t="str">
        <f t="shared" si="314"/>
        <v>171,020291553806</v>
      </c>
      <c r="AG392" t="str">
        <f t="shared" si="315"/>
        <v>1+4034,85698798395i</v>
      </c>
      <c r="AH392">
        <f t="shared" si="333"/>
        <v>4034.8571119040776</v>
      </c>
      <c r="AI392">
        <f t="shared" si="334"/>
        <v>1.5705484865412016</v>
      </c>
      <c r="AJ392" t="str">
        <f t="shared" si="316"/>
        <v>1+10,3586014329506i</v>
      </c>
      <c r="AK392">
        <f t="shared" si="335"/>
        <v>10.406758556184833</v>
      </c>
      <c r="AL392">
        <f t="shared" si="336"/>
        <v>1.474556431293512</v>
      </c>
      <c r="AM392" t="str">
        <f t="shared" si="317"/>
        <v>1-0,393213959698855i</v>
      </c>
      <c r="AN392">
        <f t="shared" si="337"/>
        <v>1.0745311619967346</v>
      </c>
      <c r="AO392">
        <f t="shared" si="338"/>
        <v>-0.37464268830380149</v>
      </c>
      <c r="AP392" s="41" t="str">
        <f t="shared" si="339"/>
        <v>0,422443323379452-0,214924242584377i</v>
      </c>
      <c r="AQ392">
        <f t="shared" si="340"/>
        <v>-6.4849204690650559</v>
      </c>
      <c r="AR392" s="43">
        <f t="shared" si="341"/>
        <v>-26.965384497722248</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0,24524302637809+0,349979059241864i</v>
      </c>
      <c r="BG392" s="20">
        <f t="shared" si="352"/>
        <v>-7.3842910818613934</v>
      </c>
      <c r="BH392" s="43">
        <f t="shared" si="353"/>
        <v>54.979676763407987</v>
      </c>
      <c r="BI392" s="41" t="str">
        <f t="shared" si="357"/>
        <v>-0,0588508660621684+0,886991158518899i</v>
      </c>
      <c r="BJ392" s="20">
        <f t="shared" si="354"/>
        <v>-1.0225377458617613</v>
      </c>
      <c r="BK392" s="43">
        <f t="shared" si="358"/>
        <v>93.795946934160384</v>
      </c>
      <c r="BL392">
        <f t="shared" si="355"/>
        <v>-7.3842910818613934</v>
      </c>
      <c r="BM392" s="43">
        <f t="shared" si="356"/>
        <v>54.979676763407987</v>
      </c>
    </row>
    <row r="393" spans="14:65" x14ac:dyDescent="0.25">
      <c r="N393" s="9">
        <v>75</v>
      </c>
      <c r="O393" s="34">
        <f t="shared" si="359"/>
        <v>56234.132519034953</v>
      </c>
      <c r="P393" s="33" t="str">
        <f t="shared" si="309"/>
        <v>58,3492597405907</v>
      </c>
      <c r="Q393" s="4" t="str">
        <f t="shared" si="310"/>
        <v>1+4136,18798538225i</v>
      </c>
      <c r="R393" s="4">
        <f t="shared" si="322"/>
        <v>4136.1881062665025</v>
      </c>
      <c r="S393" s="4">
        <f t="shared" si="323"/>
        <v>1.5705545582911318</v>
      </c>
      <c r="T393" s="4" t="str">
        <f t="shared" si="311"/>
        <v>1+10,5998842561677i</v>
      </c>
      <c r="U393" s="4">
        <f t="shared" si="324"/>
        <v>10.646950091183477</v>
      </c>
      <c r="V393" s="4">
        <f t="shared" si="325"/>
        <v>1.4767340711269932</v>
      </c>
      <c r="W393" t="str">
        <f t="shared" si="312"/>
        <v>1-1,18144543271869i</v>
      </c>
      <c r="X393" s="4">
        <f t="shared" si="326"/>
        <v>1.5478415004424233</v>
      </c>
      <c r="Y393" s="4">
        <f t="shared" si="327"/>
        <v>-0.86838384034713623</v>
      </c>
      <c r="Z393" t="str">
        <f t="shared" si="313"/>
        <v>0,987350889359326+0,199779749999423i</v>
      </c>
      <c r="AA393" s="4">
        <f t="shared" si="328"/>
        <v>1.0073597804302512</v>
      </c>
      <c r="AB393" s="4">
        <f t="shared" si="329"/>
        <v>0.19964373746145489</v>
      </c>
      <c r="AC393" s="47" t="str">
        <f t="shared" si="330"/>
        <v>0,0917692509428339-0,211751726150038i</v>
      </c>
      <c r="AD393" s="20">
        <f t="shared" si="331"/>
        <v>-12.735956663510574</v>
      </c>
      <c r="AE393" s="43">
        <f t="shared" si="332"/>
        <v>-66.568990558378843</v>
      </c>
      <c r="AF393" t="str">
        <f t="shared" si="314"/>
        <v>171,020291553806</v>
      </c>
      <c r="AG393" t="str">
        <f t="shared" si="315"/>
        <v>1+4128,84088065901i</v>
      </c>
      <c r="AH393">
        <f t="shared" si="333"/>
        <v>4128.841001758371</v>
      </c>
      <c r="AI393">
        <f t="shared" si="334"/>
        <v>1.5705541280739115</v>
      </c>
      <c r="AJ393" t="str">
        <f t="shared" si="316"/>
        <v>1+10,5998842561677i</v>
      </c>
      <c r="AK393">
        <f t="shared" si="335"/>
        <v>10.646950091183477</v>
      </c>
      <c r="AL393">
        <f t="shared" si="336"/>
        <v>1.4767340711269932</v>
      </c>
      <c r="AM393" t="str">
        <f t="shared" si="317"/>
        <v>1-0,402373089426805i</v>
      </c>
      <c r="AN393">
        <f t="shared" si="337"/>
        <v>1.0779165566475317</v>
      </c>
      <c r="AO393">
        <f t="shared" si="338"/>
        <v>-0.38255046831680228</v>
      </c>
      <c r="AP393" s="41" t="str">
        <f t="shared" si="339"/>
        <v>0,422442851749592-0,217983186670707i</v>
      </c>
      <c r="AQ393">
        <f t="shared" si="340"/>
        <v>-6.4594031090463115</v>
      </c>
      <c r="AR393" s="43">
        <f t="shared" si="341"/>
        <v>-27.294020582041341</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0,252410582693354+0,342632537872231i</v>
      </c>
      <c r="BG393" s="20">
        <f t="shared" si="352"/>
        <v>-7.4206198585715919</v>
      </c>
      <c r="BH393" s="43">
        <f t="shared" si="353"/>
        <v>53.621663462698805</v>
      </c>
      <c r="BI393" s="41" t="str">
        <f t="shared" si="357"/>
        <v>-0,0442978425519837+0,875470354018473i</v>
      </c>
      <c r="BJ393" s="20">
        <f t="shared" si="354"/>
        <v>-1.144066304107324</v>
      </c>
      <c r="BK393" s="43">
        <f t="shared" si="358"/>
        <v>92.896633439036279</v>
      </c>
      <c r="BL393">
        <f t="shared" si="355"/>
        <v>-7.4206198585715919</v>
      </c>
      <c r="BM393" s="43">
        <f t="shared" si="356"/>
        <v>53.621663462698805</v>
      </c>
    </row>
    <row r="394" spans="14:65" x14ac:dyDescent="0.25">
      <c r="N394" s="9">
        <v>76</v>
      </c>
      <c r="O394" s="34">
        <f t="shared" si="359"/>
        <v>57543.993733715732</v>
      </c>
      <c r="P394" s="33" t="str">
        <f t="shared" si="309"/>
        <v>58,3492597405907</v>
      </c>
      <c r="Q394" s="4" t="str">
        <f t="shared" si="310"/>
        <v>1+4232,53218019751i</v>
      </c>
      <c r="R394" s="4">
        <f t="shared" si="322"/>
        <v>4232.5322983301003</v>
      </c>
      <c r="S394" s="4">
        <f t="shared" si="323"/>
        <v>1.5705600616139557</v>
      </c>
      <c r="T394" s="4" t="str">
        <f t="shared" si="311"/>
        <v>1+10,8467872783235i</v>
      </c>
      <c r="U394" s="4">
        <f t="shared" si="324"/>
        <v>10.892786340565049</v>
      </c>
      <c r="V394" s="4">
        <f t="shared" si="325"/>
        <v>1.4788630067574555</v>
      </c>
      <c r="W394" t="str">
        <f t="shared" si="312"/>
        <v>1-1,20896483206314i</v>
      </c>
      <c r="X394" s="4">
        <f t="shared" si="326"/>
        <v>1.5689474067557065</v>
      </c>
      <c r="Y394" s="4">
        <f t="shared" si="327"/>
        <v>-0.87971601797602306</v>
      </c>
      <c r="Z394" t="str">
        <f t="shared" si="313"/>
        <v>0,986754755140696+0,204433218174011i</v>
      </c>
      <c r="AA394" s="4">
        <f t="shared" si="328"/>
        <v>1.0077092276474189</v>
      </c>
      <c r="AB394" s="4">
        <f t="shared" si="329"/>
        <v>0.20428721975178732</v>
      </c>
      <c r="AC394" s="47" t="str">
        <f t="shared" si="330"/>
        <v>0,0899894370993567-0,215789296456871i</v>
      </c>
      <c r="AD394" s="20">
        <f t="shared" si="331"/>
        <v>-12.623055896850703</v>
      </c>
      <c r="AE394" s="43">
        <f t="shared" si="332"/>
        <v>-67.362664737377088</v>
      </c>
      <c r="AF394" t="str">
        <f t="shared" si="314"/>
        <v>171,020291553806</v>
      </c>
      <c r="AG394" t="str">
        <f t="shared" si="315"/>
        <v>1+4225,01393942066i</v>
      </c>
      <c r="AH394">
        <f t="shared" si="333"/>
        <v>4225.0140577634629</v>
      </c>
      <c r="AI394">
        <f t="shared" si="334"/>
        <v>1.5705596411896738</v>
      </c>
      <c r="AJ394" t="str">
        <f t="shared" si="316"/>
        <v>1+10,8467872783235i</v>
      </c>
      <c r="AK394">
        <f t="shared" si="335"/>
        <v>10.892786340565049</v>
      </c>
      <c r="AL394">
        <f t="shared" si="336"/>
        <v>1.4788630067574555</v>
      </c>
      <c r="AM394" t="str">
        <f t="shared" si="317"/>
        <v>1-0,411745562692807i</v>
      </c>
      <c r="AN394">
        <f t="shared" si="337"/>
        <v>1.0814501414291906</v>
      </c>
      <c r="AO394">
        <f t="shared" si="338"/>
        <v>-0.39059067559394278</v>
      </c>
      <c r="AP394" s="41" t="str">
        <f t="shared" si="339"/>
        <v>0,422442401346573-0,221157708317675i</v>
      </c>
      <c r="AQ394">
        <f t="shared" si="340"/>
        <v>-6.4327005784701718</v>
      </c>
      <c r="AR394" s="43">
        <f t="shared" si="341"/>
        <v>-27.633027377216514</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0,25938633181275+0,335164463450929i</v>
      </c>
      <c r="BG394" s="20">
        <f t="shared" si="352"/>
        <v>-7.4565380268775128</v>
      </c>
      <c r="BH394" s="43">
        <f t="shared" si="353"/>
        <v>52.263439127000552</v>
      </c>
      <c r="BI394" s="41" t="str">
        <f t="shared" si="357"/>
        <v>-0,0300610819901183+0,863829543176309i</v>
      </c>
      <c r="BJ394" s="20">
        <f t="shared" si="354"/>
        <v>-1.2661827084969817</v>
      </c>
      <c r="BK394" s="43">
        <f t="shared" si="358"/>
        <v>91.993076487161147</v>
      </c>
      <c r="BL394">
        <f t="shared" si="355"/>
        <v>-7.4565380268775128</v>
      </c>
      <c r="BM394" s="43">
        <f t="shared" si="356"/>
        <v>52.263439127000552</v>
      </c>
    </row>
    <row r="395" spans="14:65" x14ac:dyDescent="0.25">
      <c r="N395" s="9">
        <v>77</v>
      </c>
      <c r="O395" s="34">
        <f t="shared" si="359"/>
        <v>58884.365535558936</v>
      </c>
      <c r="P395" s="33" t="str">
        <f t="shared" si="309"/>
        <v>58,3492597405907</v>
      </c>
      <c r="Q395" s="4" t="str">
        <f t="shared" si="310"/>
        <v>1+4331,12051959889i</v>
      </c>
      <c r="R395" s="4">
        <f t="shared" si="322"/>
        <v>4331.1206350424545</v>
      </c>
      <c r="S395" s="4">
        <f t="shared" si="323"/>
        <v>1.5705654396658719</v>
      </c>
      <c r="T395" s="4" t="str">
        <f t="shared" si="311"/>
        <v>1+11,0994414106685i</v>
      </c>
      <c r="U395" s="4">
        <f t="shared" si="324"/>
        <v>11.14439767905214</v>
      </c>
      <c r="V395" s="4">
        <f t="shared" si="325"/>
        <v>1.4809442897392135</v>
      </c>
      <c r="W395" t="str">
        <f t="shared" si="312"/>
        <v>1-1,23712524056409i</v>
      </c>
      <c r="X395" s="4">
        <f t="shared" si="326"/>
        <v>1.5907478935521986</v>
      </c>
      <c r="Y395" s="4">
        <f t="shared" si="327"/>
        <v>-0.89099937742062452</v>
      </c>
      <c r="Z395" t="str">
        <f t="shared" si="313"/>
        <v>0,986130525981899+0,209195079546867i</v>
      </c>
      <c r="AA395" s="4">
        <f t="shared" si="328"/>
        <v>1.0080753918135077</v>
      </c>
      <c r="AB395" s="4">
        <f t="shared" si="329"/>
        <v>0.20903834987577122</v>
      </c>
      <c r="AC395" s="47" t="str">
        <f t="shared" si="330"/>
        <v>0,0881283346958264-0,219918260427467i</v>
      </c>
      <c r="AD395" s="20">
        <f t="shared" si="331"/>
        <v>-12.507999699936924</v>
      </c>
      <c r="AE395" s="43">
        <f t="shared" si="332"/>
        <v>-68.162432725153138</v>
      </c>
      <c r="AF395" t="str">
        <f t="shared" si="314"/>
        <v>171,020291553806</v>
      </c>
      <c r="AG395" t="str">
        <f t="shared" si="315"/>
        <v>1+4323,42715649767i</v>
      </c>
      <c r="AH395">
        <f t="shared" si="333"/>
        <v>4323.4272721466623</v>
      </c>
      <c r="AI395">
        <f t="shared" si="334"/>
        <v>1.570565028811614</v>
      </c>
      <c r="AJ395" t="str">
        <f t="shared" si="316"/>
        <v>1+11,0994414106685i</v>
      </c>
      <c r="AK395">
        <f t="shared" si="335"/>
        <v>11.14439767905214</v>
      </c>
      <c r="AL395">
        <f t="shared" si="336"/>
        <v>1.4809442897392135</v>
      </c>
      <c r="AM395" t="str">
        <f t="shared" si="317"/>
        <v>1-0,421336348906245i</v>
      </c>
      <c r="AN395">
        <f t="shared" si="337"/>
        <v>1.0851379262147485</v>
      </c>
      <c r="AO395">
        <f t="shared" si="338"/>
        <v>-0.39876341404619087</v>
      </c>
      <c r="AP395" s="41" t="str">
        <f t="shared" si="339"/>
        <v>0,422441971215026-0,224449490699362i</v>
      </c>
      <c r="AQ395">
        <f t="shared" si="340"/>
        <v>-6.4047794306058039</v>
      </c>
      <c r="AR395" s="43">
        <f t="shared" si="341"/>
        <v>-27.982350754766252</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0,266166841180529+0,327581464011054i</v>
      </c>
      <c r="BG395" s="20">
        <f t="shared" si="352"/>
        <v>-7.4920344002715913</v>
      </c>
      <c r="BH395" s="43">
        <f t="shared" si="353"/>
        <v>50.905413997006981</v>
      </c>
      <c r="BI395" s="41" t="str">
        <f t="shared" si="357"/>
        <v>-0,0161450314305771+0,852081915296907i</v>
      </c>
      <c r="BJ395" s="20">
        <f t="shared" si="354"/>
        <v>-1.388814130940488</v>
      </c>
      <c r="BK395" s="43">
        <f t="shared" si="358"/>
        <v>91.085495967393868</v>
      </c>
      <c r="BL395">
        <f t="shared" si="355"/>
        <v>-7.4920344002715913</v>
      </c>
      <c r="BM395" s="43">
        <f t="shared" si="356"/>
        <v>50.905413997006981</v>
      </c>
    </row>
    <row r="396" spans="14:65" x14ac:dyDescent="0.25">
      <c r="N396" s="9">
        <v>78</v>
      </c>
      <c r="O396" s="34">
        <f t="shared" si="359"/>
        <v>60255.95860743591</v>
      </c>
      <c r="P396" s="33" t="str">
        <f t="shared" si="309"/>
        <v>58,3492597405907</v>
      </c>
      <c r="Q396" s="4" t="str">
        <f t="shared" si="310"/>
        <v>1+4432,00527642893i</v>
      </c>
      <c r="R396" s="4">
        <f t="shared" si="322"/>
        <v>4432.0053892446795</v>
      </c>
      <c r="S396" s="4">
        <f t="shared" si="323"/>
        <v>1.5705706952983935</v>
      </c>
      <c r="T396" s="4" t="str">
        <f t="shared" si="311"/>
        <v>1+11,3579806137679i</v>
      </c>
      <c r="U396" s="4">
        <f t="shared" si="324"/>
        <v>11.401917541480794</v>
      </c>
      <c r="V396" s="4">
        <f t="shared" si="325"/>
        <v>1.4829789514315865</v>
      </c>
      <c r="W396" t="str">
        <f t="shared" si="312"/>
        <v>1-1,26594158924288i</v>
      </c>
      <c r="X396" s="4">
        <f t="shared" si="326"/>
        <v>1.6132600867110016</v>
      </c>
      <c r="Y396" s="4">
        <f t="shared" si="327"/>
        <v>-0.90222840972714935</v>
      </c>
      <c r="Z396" t="str">
        <f t="shared" si="313"/>
        <v>0,985476877809196+0,214067858919925i</v>
      </c>
      <c r="AA396" s="4">
        <f t="shared" si="328"/>
        <v>1.0084590844050749</v>
      </c>
      <c r="AB396" s="4">
        <f t="shared" si="329"/>
        <v>0.21389959558258537</v>
      </c>
      <c r="AC396" s="47" t="str">
        <f t="shared" si="330"/>
        <v>0,0861823591761127-0,2241391928348i</v>
      </c>
      <c r="AD396" s="20">
        <f t="shared" si="331"/>
        <v>-12.390818533502069</v>
      </c>
      <c r="AE396" s="43">
        <f t="shared" si="332"/>
        <v>-68.9680613443619</v>
      </c>
      <c r="AF396" t="str">
        <f t="shared" si="314"/>
        <v>171,020291553806</v>
      </c>
      <c r="AG396" t="str">
        <f t="shared" si="315"/>
        <v>1+4424,13271188038i</v>
      </c>
      <c r="AH396">
        <f t="shared" si="333"/>
        <v>4424.1328248968803</v>
      </c>
      <c r="AI396">
        <f t="shared" si="334"/>
        <v>1.5705702937963195</v>
      </c>
      <c r="AJ396" t="str">
        <f t="shared" si="316"/>
        <v>1+11,3579806137679i</v>
      </c>
      <c r="AK396">
        <f t="shared" si="335"/>
        <v>11.401917541480794</v>
      </c>
      <c r="AL396">
        <f t="shared" si="336"/>
        <v>1.4829789514315865</v>
      </c>
      <c r="AM396" t="str">
        <f t="shared" si="317"/>
        <v>1-0,431150533228921i</v>
      </c>
      <c r="AN396">
        <f t="shared" si="337"/>
        <v>1.0889861258544955</v>
      </c>
      <c r="AO396">
        <f t="shared" si="338"/>
        <v>-0.40706864882152871</v>
      </c>
      <c r="AP396" s="41" t="str">
        <f t="shared" si="339"/>
        <v>0,422441560442585-0,227860279163001i</v>
      </c>
      <c r="AQ396">
        <f t="shared" si="340"/>
        <v>-6.3756054438088725</v>
      </c>
      <c r="AR396" s="43">
        <f t="shared" si="341"/>
        <v>-28.34192978895133</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0,272749087458932+0,319890138951903i</v>
      </c>
      <c r="BG396" s="20">
        <f t="shared" si="352"/>
        <v>-7.5270995787925816</v>
      </c>
      <c r="BH396" s="43">
        <f t="shared" si="353"/>
        <v>49.547974664239113</v>
      </c>
      <c r="BI396" s="41" t="str">
        <f t="shared" si="357"/>
        <v>-0,00255326951869739+0,840240615161203i</v>
      </c>
      <c r="BJ396" s="20">
        <f t="shared" si="354"/>
        <v>-1.5118864890993888</v>
      </c>
      <c r="BK396" s="43">
        <f t="shared" si="358"/>
        <v>90.174106219649687</v>
      </c>
      <c r="BL396">
        <f t="shared" si="355"/>
        <v>-7.5270995787925816</v>
      </c>
      <c r="BM396" s="43">
        <f t="shared" si="356"/>
        <v>49.547974664239113</v>
      </c>
    </row>
    <row r="397" spans="14:65" x14ac:dyDescent="0.25">
      <c r="N397" s="9">
        <v>79</v>
      </c>
      <c r="O397" s="34">
        <f t="shared" si="359"/>
        <v>61659.500186148245</v>
      </c>
      <c r="P397" s="33" t="str">
        <f t="shared" si="309"/>
        <v>58,3492597405907</v>
      </c>
      <c r="Q397" s="4" t="str">
        <f t="shared" si="310"/>
        <v>1+4535,23994112105i</v>
      </c>
      <c r="R397" s="4">
        <f t="shared" si="322"/>
        <v>4535.240051368798</v>
      </c>
      <c r="S397" s="4">
        <f t="shared" si="323"/>
        <v>1.5705758312981255</v>
      </c>
      <c r="T397" s="4" t="str">
        <f t="shared" si="311"/>
        <v>1+11,6225419685293i</v>
      </c>
      <c r="U397" s="4">
        <f t="shared" si="324"/>
        <v>11.665482493674444</v>
      </c>
      <c r="V397" s="4">
        <f t="shared" si="325"/>
        <v>1.4849680032162933</v>
      </c>
      <c r="W397" t="str">
        <f t="shared" si="312"/>
        <v>1-1,295429156909i</v>
      </c>
      <c r="X397" s="4">
        <f t="shared" si="326"/>
        <v>1.6365013597824973</v>
      </c>
      <c r="Y397" s="4">
        <f t="shared" si="327"/>
        <v>-0.91339774225814818</v>
      </c>
      <c r="Z397" t="str">
        <f t="shared" si="313"/>
        <v>0,984792424147177+0,219054139905304i</v>
      </c>
      <c r="AA397" s="4">
        <f t="shared" si="328"/>
        <v>1.0088611573786188</v>
      </c>
      <c r="AB397" s="4">
        <f t="shared" si="329"/>
        <v>0.21887347890469766</v>
      </c>
      <c r="AC397" s="47" t="str">
        <f t="shared" si="330"/>
        <v>0,0841477806742155-0,228452605673494i</v>
      </c>
      <c r="AD397" s="20">
        <f t="shared" si="331"/>
        <v>-12.271545065611594</v>
      </c>
      <c r="AE397" s="43">
        <f t="shared" si="332"/>
        <v>-69.779329479125408</v>
      </c>
      <c r="AF397" t="str">
        <f t="shared" si="314"/>
        <v>171,020291553806</v>
      </c>
      <c r="AG397" t="str">
        <f t="shared" si="315"/>
        <v>1+4527,18400098723i</v>
      </c>
      <c r="AH397">
        <f t="shared" si="333"/>
        <v>4527.1841114311601</v>
      </c>
      <c r="AI397">
        <f t="shared" si="334"/>
        <v>1.5705754389353535</v>
      </c>
      <c r="AJ397" t="str">
        <f t="shared" si="316"/>
        <v>1+11,6225419685293i</v>
      </c>
      <c r="AK397">
        <f t="shared" si="335"/>
        <v>11.665482493674444</v>
      </c>
      <c r="AL397">
        <f t="shared" si="336"/>
        <v>1.4849680032162933</v>
      </c>
      <c r="AM397" t="str">
        <f t="shared" si="317"/>
        <v>1-0,441193319271264i</v>
      </c>
      <c r="AN397">
        <f t="shared" si="337"/>
        <v>1.0930011642123698</v>
      </c>
      <c r="AO397">
        <f t="shared" si="338"/>
        <v>-0.41550619945746614</v>
      </c>
      <c r="AP397" s="41" t="str">
        <f t="shared" si="339"/>
        <v>0,422441168157947-0,231391882154378i</v>
      </c>
      <c r="AQ397">
        <f t="shared" si="340"/>
        <v>-6.345143668919774</v>
      </c>
      <c r="AR397" s="43">
        <f t="shared" si="341"/>
        <v>-28.711696352073442</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0,279130440467853+0,312097032413502i</v>
      </c>
      <c r="BG397" s="20">
        <f t="shared" si="352"/>
        <v>-7.5617259948541307</v>
      </c>
      <c r="BH397" s="43">
        <f t="shared" si="353"/>
        <v>48.191483408802803</v>
      </c>
      <c r="BI397" s="41" t="str">
        <f t="shared" si="357"/>
        <v>0,0107114665669057+0,828318689504107i</v>
      </c>
      <c r="BJ397" s="20">
        <f t="shared" si="354"/>
        <v>-1.6353245981623157</v>
      </c>
      <c r="BK397" s="43">
        <f t="shared" si="358"/>
        <v>89.259116535854702</v>
      </c>
      <c r="BL397">
        <f t="shared" si="355"/>
        <v>-7.5617259948541307</v>
      </c>
      <c r="BM397" s="43">
        <f t="shared" si="356"/>
        <v>48.191483408802803</v>
      </c>
    </row>
    <row r="398" spans="14:65" x14ac:dyDescent="0.25">
      <c r="N398" s="9">
        <v>80</v>
      </c>
      <c r="O398" s="34">
        <f t="shared" si="359"/>
        <v>63095.734448019342</v>
      </c>
      <c r="P398" s="33" t="str">
        <f t="shared" si="309"/>
        <v>58,3492597405907</v>
      </c>
      <c r="Q398" s="4" t="str">
        <f t="shared" si="310"/>
        <v>1+4640,87925006094i</v>
      </c>
      <c r="R398" s="4">
        <f t="shared" si="322"/>
        <v>4640.8793577991437</v>
      </c>
      <c r="S398" s="4">
        <f t="shared" si="323"/>
        <v>1.5705808503882415</v>
      </c>
      <c r="T398" s="4" t="str">
        <f t="shared" si="311"/>
        <v>1+11,893265748885i</v>
      </c>
      <c r="U398" s="4">
        <f t="shared" si="324"/>
        <v>11.935232304970066</v>
      </c>
      <c r="V398" s="4">
        <f t="shared" si="325"/>
        <v>1.4869124367252842</v>
      </c>
      <c r="W398" t="str">
        <f t="shared" si="312"/>
        <v>1-1,32560357826114i</v>
      </c>
      <c r="X398" s="4">
        <f t="shared" si="326"/>
        <v>1.6604893395317954</v>
      </c>
      <c r="Y398" s="4">
        <f t="shared" si="327"/>
        <v>-0.92450215034193872</v>
      </c>
      <c r="Z398" t="str">
        <f t="shared" si="313"/>
        <v>0,98407571317786+0,224156566295185i</v>
      </c>
      <c r="AA398" s="4">
        <f t="shared" si="328"/>
        <v>1.0092825052876728</v>
      </c>
      <c r="AB398" s="4">
        <f t="shared" si="329"/>
        <v>0.2239625771513041</v>
      </c>
      <c r="AC398" s="47" t="str">
        <f t="shared" si="330"/>
        <v>0,0820207194034201-0,232858940936386i</v>
      </c>
      <c r="AD398" s="20">
        <f t="shared" si="331"/>
        <v>-12.150214106874335</v>
      </c>
      <c r="AE398" s="43">
        <f t="shared" si="332"/>
        <v>-70.596028786447235</v>
      </c>
      <c r="AF398" t="str">
        <f t="shared" si="314"/>
        <v>171,020291553806</v>
      </c>
      <c r="AG398" t="str">
        <f t="shared" si="315"/>
        <v>1+4632,63566297578i</v>
      </c>
      <c r="AH398">
        <f t="shared" si="333"/>
        <v>4632.6357709056992</v>
      </c>
      <c r="AI398">
        <f t="shared" si="334"/>
        <v>1.5705804669567358</v>
      </c>
      <c r="AJ398" t="str">
        <f t="shared" si="316"/>
        <v>1+11,893265748885i</v>
      </c>
      <c r="AK398">
        <f t="shared" si="335"/>
        <v>11.935232304970066</v>
      </c>
      <c r="AL398">
        <f t="shared" si="336"/>
        <v>1.4869124367252842</v>
      </c>
      <c r="AM398" t="str">
        <f t="shared" si="317"/>
        <v>1-0,451470031851369i</v>
      </c>
      <c r="AN398">
        <f t="shared" si="337"/>
        <v>1.0971896780684169</v>
      </c>
      <c r="AO398">
        <f t="shared" si="338"/>
        <v>-0.42407573309930624</v>
      </c>
      <c r="AP398" s="41" t="str">
        <f t="shared" si="339"/>
        <v>0,422440793529027-0,235046172176705i</v>
      </c>
      <c r="AQ398">
        <f t="shared" si="340"/>
        <v>-6.3133584810372092</v>
      </c>
      <c r="AR398" s="43">
        <f t="shared" si="341"/>
        <v>-29.091574712941629</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0,285308645412875+0,304208608704499i</v>
      </c>
      <c r="BG398" s="20">
        <f t="shared" si="352"/>
        <v>-7.5959079493540473</v>
      </c>
      <c r="BH398" s="43">
        <f t="shared" si="353"/>
        <v>46.836277625218493</v>
      </c>
      <c r="BI398" s="41" t="str">
        <f t="shared" si="357"/>
        <v>0,0236472510295723+0,816329037151601i</v>
      </c>
      <c r="BJ398" s="20">
        <f t="shared" si="354"/>
        <v>-1.7590523235169226</v>
      </c>
      <c r="BK398" s="43">
        <f t="shared" si="358"/>
        <v>88.340731698724028</v>
      </c>
      <c r="BL398">
        <f t="shared" si="355"/>
        <v>-7.5959079493540473</v>
      </c>
      <c r="BM398" s="43">
        <f t="shared" si="356"/>
        <v>46.836277625218493</v>
      </c>
    </row>
    <row r="399" spans="14:65" x14ac:dyDescent="0.25">
      <c r="N399" s="9">
        <v>81</v>
      </c>
      <c r="O399" s="34">
        <f t="shared" si="359"/>
        <v>64565.422903465682</v>
      </c>
      <c r="P399" s="33" t="str">
        <f t="shared" si="309"/>
        <v>58,3492597405907</v>
      </c>
      <c r="Q399" s="4" t="str">
        <f t="shared" si="310"/>
        <v>1+4748,97921460853i</v>
      </c>
      <c r="R399" s="4">
        <f t="shared" si="322"/>
        <v>4748.9793198943125</v>
      </c>
      <c r="S399" s="4">
        <f t="shared" si="323"/>
        <v>1.5705857552299287</v>
      </c>
      <c r="T399" s="4" t="str">
        <f t="shared" si="311"/>
        <v>1+12,1702954961668i</v>
      </c>
      <c r="U399" s="4">
        <f t="shared" si="324"/>
        <v>12.211310022434851</v>
      </c>
      <c r="V399" s="4">
        <f t="shared" si="325"/>
        <v>1.4888132240778169</v>
      </c>
      <c r="W399" t="str">
        <f t="shared" si="312"/>
        <v>1-1,35648085217692i</v>
      </c>
      <c r="X399" s="4">
        <f t="shared" si="326"/>
        <v>1.685241912107168</v>
      </c>
      <c r="Y399" s="4">
        <f t="shared" si="327"/>
        <v>-0.93553656805659302</v>
      </c>
      <c r="Z399" t="str">
        <f t="shared" si="313"/>
        <v>0,983325224661187+0,22937784346358i</v>
      </c>
      <c r="AA399" s="4">
        <f t="shared" si="328"/>
        <v>1.0097240675189318</v>
      </c>
      <c r="AB399" s="4">
        <f t="shared" si="329"/>
        <v>0.22916952390062395</v>
      </c>
      <c r="AC399" s="47" t="str">
        <f t="shared" si="330"/>
        <v>0,0797971410382108-0,237358562877333i</v>
      </c>
      <c r="AD399" s="20">
        <f t="shared" si="331"/>
        <v>-12.026862540169297</v>
      </c>
      <c r="AE399" s="43">
        <f t="shared" si="332"/>
        <v>-71.4179643574425</v>
      </c>
      <c r="AF399" t="str">
        <f t="shared" si="314"/>
        <v>171,020291553806</v>
      </c>
      <c r="AG399" t="str">
        <f t="shared" si="315"/>
        <v>1+4740,54360971303i</v>
      </c>
      <c r="AH399">
        <f t="shared" si="333"/>
        <v>4740.5437151861643</v>
      </c>
      <c r="AI399">
        <f t="shared" si="334"/>
        <v>1.570585380526389</v>
      </c>
      <c r="AJ399" t="str">
        <f t="shared" si="316"/>
        <v>1+12,1702954961668i</v>
      </c>
      <c r="AK399">
        <f t="shared" si="335"/>
        <v>12.211310022434851</v>
      </c>
      <c r="AL399">
        <f t="shared" si="336"/>
        <v>1.4888132240778169</v>
      </c>
      <c r="AM399" t="str">
        <f t="shared" si="317"/>
        <v>1-0,461986119818276i</v>
      </c>
      <c r="AN399">
        <f t="shared" si="337"/>
        <v>1.1015585208715633</v>
      </c>
      <c r="AO399">
        <f t="shared" si="338"/>
        <v>-0.43277675782407099</v>
      </c>
      <c r="AP399" s="41" t="str">
        <f t="shared" si="339"/>
        <v>0,422440435761185-0,238825086783447i</v>
      </c>
      <c r="AQ399">
        <f t="shared" si="340"/>
        <v>-6.2802136357972351</v>
      </c>
      <c r="AR399" s="43">
        <f t="shared" si="341"/>
        <v>-29.481481140861291</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0,291281803631068+0,296231229866712i</v>
      </c>
      <c r="BG399" s="20">
        <f t="shared" si="352"/>
        <v>-7.6296416384617229</v>
      </c>
      <c r="BH399" s="43">
        <f t="shared" si="353"/>
        <v>45.482669336416215</v>
      </c>
      <c r="BI399" s="41" t="str">
        <f t="shared" si="357"/>
        <v>0,036252936659011+0,804284362958196i</v>
      </c>
      <c r="BJ399" s="20">
        <f t="shared" si="354"/>
        <v>-1.8829927340896555</v>
      </c>
      <c r="BK399" s="43">
        <f t="shared" si="358"/>
        <v>87.419152552997431</v>
      </c>
      <c r="BL399">
        <f t="shared" si="355"/>
        <v>-7.6296416384617229</v>
      </c>
      <c r="BM399" s="43">
        <f t="shared" si="356"/>
        <v>45.482669336416215</v>
      </c>
    </row>
    <row r="400" spans="14:65" x14ac:dyDescent="0.25">
      <c r="N400" s="9">
        <v>82</v>
      </c>
      <c r="O400" s="34">
        <f t="shared" si="359"/>
        <v>66069.344800759733</v>
      </c>
      <c r="P400" s="33" t="str">
        <f t="shared" si="309"/>
        <v>58,3492597405907</v>
      </c>
      <c r="Q400" s="4" t="str">
        <f t="shared" si="310"/>
        <v>1+4859,59715079588i</v>
      </c>
      <c r="R400" s="4">
        <f t="shared" si="322"/>
        <v>4859.5972536850659</v>
      </c>
      <c r="S400" s="4">
        <f t="shared" si="323"/>
        <v>1.5705905484237983</v>
      </c>
      <c r="T400" s="4" t="str">
        <f t="shared" si="311"/>
        <v>1+12,4537780952135i</v>
      </c>
      <c r="U400" s="4">
        <f t="shared" si="324"/>
        <v>12.493862046814012</v>
      </c>
      <c r="V400" s="4">
        <f t="shared" si="325"/>
        <v>1.4906713181256908</v>
      </c>
      <c r="W400" t="str">
        <f t="shared" si="312"/>
        <v>1-1,38807735019567i</v>
      </c>
      <c r="X400" s="4">
        <f t="shared" si="326"/>
        <v>1.7107772298362616</v>
      </c>
      <c r="Y400" s="4">
        <f t="shared" si="327"/>
        <v>-0.94649609810440238</v>
      </c>
      <c r="Z400" t="str">
        <f t="shared" si="313"/>
        <v>0,982539366710393+0,234720739800753i</v>
      </c>
      <c r="AA400" s="4">
        <f t="shared" si="328"/>
        <v>1.0101868306547424</v>
      </c>
      <c r="AB400" s="4">
        <f t="shared" si="329"/>
        <v>0.23449700998875303</v>
      </c>
      <c r="AC400" s="47" t="str">
        <f t="shared" si="330"/>
        <v>0,0774728521078968-0,241951749729405i</v>
      </c>
      <c r="AD400" s="20">
        <f t="shared" si="331"/>
        <v>-11.9015292456774</v>
      </c>
      <c r="AE400" s="43">
        <f t="shared" si="332"/>
        <v>-72.244955325790912</v>
      </c>
      <c r="AF400" t="str">
        <f t="shared" si="314"/>
        <v>171,020291553806</v>
      </c>
      <c r="AG400" t="str">
        <f t="shared" si="315"/>
        <v>1+4850,96505542065i</v>
      </c>
      <c r="AH400">
        <f t="shared" si="333"/>
        <v>4850.9651584929225</v>
      </c>
      <c r="AI400">
        <f t="shared" si="334"/>
        <v>1.5705901822495514</v>
      </c>
      <c r="AJ400" t="str">
        <f t="shared" si="316"/>
        <v>1+12,4537780952135i</v>
      </c>
      <c r="AK400">
        <f t="shared" si="335"/>
        <v>12.493862046814012</v>
      </c>
      <c r="AL400">
        <f t="shared" si="336"/>
        <v>1.4906713181256908</v>
      </c>
      <c r="AM400" t="str">
        <f t="shared" si="317"/>
        <v>1-0,472747158941019i</v>
      </c>
      <c r="AN400">
        <f t="shared" si="337"/>
        <v>1.1061147663270774</v>
      </c>
      <c r="AO400">
        <f t="shared" si="338"/>
        <v>-0.4416086161128473</v>
      </c>
      <c r="AP400" s="41" t="str">
        <f t="shared" si="339"/>
        <v>0,422440094095544-0,242730629605626i</v>
      </c>
      <c r="AQ400">
        <f t="shared" si="340"/>
        <v>-6.2456723302630675</v>
      </c>
      <c r="AR400" s="43">
        <f t="shared" si="341"/>
        <v>-29.881323517655797</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0,297048352081998+0,288171135434539i</v>
      </c>
      <c r="BG400" s="20">
        <f t="shared" si="352"/>
        <v>-7.6629251715654858</v>
      </c>
      <c r="BH400" s="43">
        <f t="shared" si="353"/>
        <v>44.130944795396466</v>
      </c>
      <c r="BI400" s="41" t="str">
        <f t="shared" si="357"/>
        <v>0,048528119752106+0,792197135637063i</v>
      </c>
      <c r="BJ400" s="20">
        <f t="shared" si="354"/>
        <v>-2.0070682561511481</v>
      </c>
      <c r="BK400" s="43">
        <f t="shared" si="358"/>
        <v>86.494576603531613</v>
      </c>
      <c r="BL400">
        <f t="shared" si="355"/>
        <v>-7.6629251715654858</v>
      </c>
      <c r="BM400" s="43">
        <f t="shared" si="356"/>
        <v>44.130944795396466</v>
      </c>
    </row>
    <row r="401" spans="14:65" x14ac:dyDescent="0.25">
      <c r="N401" s="9">
        <v>83</v>
      </c>
      <c r="O401" s="34">
        <f t="shared" si="359"/>
        <v>67608.297539198305</v>
      </c>
      <c r="P401" s="33" t="str">
        <f t="shared" si="309"/>
        <v>58,3492597405907</v>
      </c>
      <c r="Q401" s="4" t="str">
        <f t="shared" si="310"/>
        <v>1+4972,79170971694i</v>
      </c>
      <c r="R401" s="4">
        <f t="shared" si="322"/>
        <v>4972.7918102640824</v>
      </c>
      <c r="S401" s="4">
        <f t="shared" si="323"/>
        <v>1.570595232511264</v>
      </c>
      <c r="T401" s="4" t="str">
        <f t="shared" si="311"/>
        <v>1+12,7438638522515i</v>
      </c>
      <c r="U401" s="4">
        <f t="shared" si="324"/>
        <v>12.783038210250426</v>
      </c>
      <c r="V401" s="4">
        <f t="shared" si="325"/>
        <v>1.4924876527056097</v>
      </c>
      <c r="W401" t="str">
        <f t="shared" si="312"/>
        <v>1-1,42040982519886i</v>
      </c>
      <c r="X401" s="4">
        <f t="shared" si="326"/>
        <v>1.7371137186498344</v>
      </c>
      <c r="Y401" s="4">
        <f t="shared" si="327"/>
        <v>-0.95737602074204498</v>
      </c>
      <c r="Z401" t="str">
        <f t="shared" si="313"/>
        <v>0,981716472415405+0,240188088181065i</v>
      </c>
      <c r="AA401" s="4">
        <f t="shared" si="328"/>
        <v>1.0106718309697871</v>
      </c>
      <c r="AB401" s="4">
        <f t="shared" si="329"/>
        <v>0.23994778449249904</v>
      </c>
      <c r="AC401" s="47" t="str">
        <f t="shared" si="330"/>
        <v>0,0750434954235114-0,246638684846301i</v>
      </c>
      <c r="AD401" s="20">
        <f t="shared" si="331"/>
        <v>-11.774255022031038</v>
      </c>
      <c r="AE401" s="43">
        <f t="shared" si="332"/>
        <v>-73.07683542132844</v>
      </c>
      <c r="AF401" t="str">
        <f t="shared" si="314"/>
        <v>171,020291553806</v>
      </c>
      <c r="AG401" t="str">
        <f t="shared" si="315"/>
        <v>1+4963,95854701077i</v>
      </c>
      <c r="AH401">
        <f t="shared" si="333"/>
        <v>4963.9586477368321</v>
      </c>
      <c r="AI401">
        <f t="shared" si="334"/>
        <v>1.5705948746721599</v>
      </c>
      <c r="AJ401" t="str">
        <f t="shared" si="316"/>
        <v>1+12,7438638522515i</v>
      </c>
      <c r="AK401">
        <f t="shared" si="335"/>
        <v>12.783038210250426</v>
      </c>
      <c r="AL401">
        <f t="shared" si="336"/>
        <v>1.4924876527056097</v>
      </c>
      <c r="AM401" t="str">
        <f t="shared" si="317"/>
        <v>1-0,483758854864981i</v>
      </c>
      <c r="AN401">
        <f t="shared" si="337"/>
        <v>1.1108657118033114</v>
      </c>
      <c r="AO401">
        <f t="shared" si="338"/>
        <v>-0.45057047851691834</v>
      </c>
      <c r="AP401" s="41" t="str">
        <f t="shared" si="339"/>
        <v>0,422439767807389-0,2467648714142i</v>
      </c>
      <c r="AQ401">
        <f t="shared" si="340"/>
        <v>-6.2096972685035059</v>
      </c>
      <c r="AR401" s="43">
        <f t="shared" si="341"/>
        <v>-30.291000960384078</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0,302607041806848+0,280034424423817i</v>
      </c>
      <c r="BG401" s="20">
        <f t="shared" si="352"/>
        <v>-7.6957585809361913</v>
      </c>
      <c r="BH401" s="43">
        <f t="shared" si="353"/>
        <v>42.781364173483396</v>
      </c>
      <c r="BI401" s="41" t="str">
        <f t="shared" si="357"/>
        <v>0,0604731031679223+0,780079549529419i</v>
      </c>
      <c r="BJ401" s="20">
        <f t="shared" si="354"/>
        <v>-2.1312008274086645</v>
      </c>
      <c r="BK401" s="43">
        <f t="shared" si="358"/>
        <v>85.567198634427754</v>
      </c>
      <c r="BL401">
        <f t="shared" si="355"/>
        <v>-7.6957585809361913</v>
      </c>
      <c r="BM401" s="43">
        <f t="shared" si="356"/>
        <v>42.781364173483396</v>
      </c>
    </row>
    <row r="402" spans="14:65" x14ac:dyDescent="0.25">
      <c r="N402" s="9">
        <v>84</v>
      </c>
      <c r="O402" s="34">
        <f t="shared" si="359"/>
        <v>69183.097091893651</v>
      </c>
      <c r="P402" s="33" t="str">
        <f t="shared" si="309"/>
        <v>58,3492597405907</v>
      </c>
      <c r="Q402" s="4" t="str">
        <f t="shared" si="310"/>
        <v>1+5088,62290862516i</v>
      </c>
      <c r="R402" s="4">
        <f t="shared" si="322"/>
        <v>5088.6230068835703</v>
      </c>
      <c r="S402" s="4">
        <f t="shared" si="323"/>
        <v>1.57059980997589</v>
      </c>
      <c r="T402" s="4" t="str">
        <f t="shared" si="311"/>
        <v>1+13,040706574589i</v>
      </c>
      <c r="U402" s="4">
        <f t="shared" si="324"/>
        <v>13.078991855817051</v>
      </c>
      <c r="V402" s="4">
        <f t="shared" si="325"/>
        <v>1.4942631428977229</v>
      </c>
      <c r="W402" t="str">
        <f t="shared" si="312"/>
        <v>1-1,45349542029273i</v>
      </c>
      <c r="X402" s="4">
        <f t="shared" si="326"/>
        <v>1.764270086129655</v>
      </c>
      <c r="Y402" s="4">
        <f t="shared" si="327"/>
        <v>-0.96817180174093598</v>
      </c>
      <c r="Z402" t="str">
        <f t="shared" si="313"/>
        <v>0,980854796307094+0,245782787464995i</v>
      </c>
      <c r="AA402" s="4">
        <f t="shared" si="328"/>
        <v>1.0111801570702887</v>
      </c>
      <c r="AB402" s="4">
        <f t="shared" si="329"/>
        <v>0.24552465570328416</v>
      </c>
      <c r="AC402" s="47" t="str">
        <f t="shared" si="330"/>
        <v>0,0725045455623938-0,251419447233534i</v>
      </c>
      <c r="AD402" s="20">
        <f t="shared" si="331"/>
        <v>-11.64508250440921</v>
      </c>
      <c r="AE402" s="43">
        <f t="shared" si="332"/>
        <v>-73.913453467207376</v>
      </c>
      <c r="AF402" t="str">
        <f t="shared" si="314"/>
        <v>171,020291553806</v>
      </c>
      <c r="AG402" t="str">
        <f t="shared" si="315"/>
        <v>1+5079,58399512827i</v>
      </c>
      <c r="AH402">
        <f t="shared" si="333"/>
        <v>5079.5840935615261</v>
      </c>
      <c r="AI402">
        <f t="shared" si="334"/>
        <v>1.570599460282198</v>
      </c>
      <c r="AJ402" t="str">
        <f t="shared" si="316"/>
        <v>1+13,040706574589i</v>
      </c>
      <c r="AK402">
        <f t="shared" si="335"/>
        <v>13.078991855817051</v>
      </c>
      <c r="AL402">
        <f t="shared" si="336"/>
        <v>1.4942631428977229</v>
      </c>
      <c r="AM402" t="str">
        <f t="shared" si="317"/>
        <v>1-0,495027046137096i</v>
      </c>
      <c r="AN402">
        <f t="shared" si="337"/>
        <v>1.1158188815427075</v>
      </c>
      <c r="AO402">
        <f t="shared" si="338"/>
        <v>-0.45966133756547262</v>
      </c>
      <c r="AP402" s="41" t="str">
        <f t="shared" si="339"/>
        <v>0,42243945620462-0,250929951218001i</v>
      </c>
      <c r="AQ402">
        <f t="shared" si="340"/>
        <v>-6.1722507319082958</v>
      </c>
      <c r="AR402" s="43">
        <f t="shared" si="341"/>
        <v>-30.710403457541435</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0,307956915571533+0,271827039562806i</v>
      </c>
      <c r="BG402" s="20">
        <f t="shared" si="352"/>
        <v>-7.7281438237308091</v>
      </c>
      <c r="BH402" s="43">
        <f t="shared" si="353"/>
        <v>41.434161333565626</v>
      </c>
      <c r="BI402" s="41" t="str">
        <f t="shared" si="357"/>
        <v>0,0720888579203102+0,767943490317016i</v>
      </c>
      <c r="BJ402" s="20">
        <f t="shared" si="354"/>
        <v>-2.2553120512298936</v>
      </c>
      <c r="BK402" s="43">
        <f t="shared" si="358"/>
        <v>84.637211343231556</v>
      </c>
      <c r="BL402">
        <f t="shared" si="355"/>
        <v>-7.7281438237308091</v>
      </c>
      <c r="BM402" s="43">
        <f t="shared" si="356"/>
        <v>41.434161333565626</v>
      </c>
    </row>
    <row r="403" spans="14:65" x14ac:dyDescent="0.25">
      <c r="N403" s="9">
        <v>85</v>
      </c>
      <c r="O403" s="34">
        <f t="shared" si="359"/>
        <v>70794.578438413781</v>
      </c>
      <c r="P403" s="33" t="str">
        <f t="shared" ref="P403:P466" si="360">COMPLEX(Adc,0)</f>
        <v>58,3492597405907</v>
      </c>
      <c r="Q403" s="4" t="str">
        <f t="shared" ref="Q403:Q466" si="361">IMSUM(COMPLEX(1,0),IMDIV(COMPLEX(0,2*PI()*O403),COMPLEX(wp_lf,0)))</f>
        <v>1+5207,15216275543i</v>
      </c>
      <c r="R403" s="4">
        <f t="shared" si="322"/>
        <v>5207.1522587772051</v>
      </c>
      <c r="S403" s="4">
        <f t="shared" si="323"/>
        <v>1.5706042832447082</v>
      </c>
      <c r="T403" s="4" t="str">
        <f t="shared" ref="T403:T466" si="362">IMSUM(COMPLEX(1,0),IMDIV(COMPLEX(0,2*PI()*O403),COMPLEX(wz_esr,0)))</f>
        <v>1+13,3444636521664i</v>
      </c>
      <c r="U403" s="4">
        <f t="shared" si="324"/>
        <v>13.3818799189049</v>
      </c>
      <c r="V403" s="4">
        <f t="shared" si="325"/>
        <v>1.4959986852894627</v>
      </c>
      <c r="W403" t="str">
        <f t="shared" ref="W403:W466" si="363">IMSUB(COMPLEX(1,0),IMDIV(COMPLEX(0,2*PI()*O403),COMPLEX(wz_rhp,0)))</f>
        <v>1-1,48735167789771i</v>
      </c>
      <c r="X403" s="4">
        <f t="shared" si="326"/>
        <v>1.7922653301743949</v>
      </c>
      <c r="Y403" s="4">
        <f t="shared" si="327"/>
        <v>-0.97887909936143969</v>
      </c>
      <c r="Z403" t="str">
        <f t="shared" ref="Z403:Z466" si="364">IMSUM(COMPLEX(1,0),IMDIV(COMPLEX(0,2*PI()*O403),COMPLEX(Q*(wsl/2),0)),IMDIV(IMPOWER(COMPLEX(0,2*PI()*O403),2),IMPOWER(COMPLEX(wsl/2,0),2)))</f>
        <v>0,979952510654909+0,251507804036159i</v>
      </c>
      <c r="AA403" s="4">
        <f t="shared" si="328"/>
        <v>1.0117129526846786</v>
      </c>
      <c r="AB403" s="4">
        <f t="shared" si="329"/>
        <v>0.2512304920889043</v>
      </c>
      <c r="AC403" s="47" t="str">
        <f t="shared" si="330"/>
        <v>0,0698513044380294-0,256294001434633i</v>
      </c>
      <c r="AD403" s="20">
        <f t="shared" si="331"/>
        <v>-11.514056080412605</v>
      </c>
      <c r="AE403" s="43">
        <f t="shared" si="332"/>
        <v>-74.754673819552195</v>
      </c>
      <c r="AF403" t="str">
        <f t="shared" ref="AF403:AF466" si="365">COMPLEX($B$72,0)</f>
        <v>171,020291553806</v>
      </c>
      <c r="AG403" t="str">
        <f t="shared" ref="AG403:AG466" si="366">IMSUM(COMPLEX(1,0),IMDIV(COMPLEX(0,2*PI()*O403),COMPLEX(wp_lf_DCM,0)))</f>
        <v>1+5197,90270591623i</v>
      </c>
      <c r="AH403">
        <f t="shared" si="333"/>
        <v>5197.9028021088716</v>
      </c>
      <c r="AI403">
        <f t="shared" si="334"/>
        <v>1.5706039415110158</v>
      </c>
      <c r="AJ403" t="str">
        <f t="shared" ref="AJ403:AJ466" si="367">IMSUM(COMPLEX(1,0),IMDIV(COMPLEX(0,2*PI()*O403),COMPLEX(wz1_dcm,0)))</f>
        <v>1+13,3444636521664i</v>
      </c>
      <c r="AK403">
        <f t="shared" si="335"/>
        <v>13.3818799189049</v>
      </c>
      <c r="AL403">
        <f t="shared" si="336"/>
        <v>1.4959986852894627</v>
      </c>
      <c r="AM403" t="str">
        <f t="shared" ref="AM403:AM466" si="368">IMSUB(COMPLEX(1,0),IMDIV(COMPLEX(0,2*PI()*O403),COMPLEX(wz2_dcm,0)))</f>
        <v>1-0,506557707301531i</v>
      </c>
      <c r="AN403">
        <f t="shared" si="337"/>
        <v>1.1209820296626452</v>
      </c>
      <c r="AO403">
        <f t="shared" si="338"/>
        <v>-0.46888000196492768</v>
      </c>
      <c r="AP403" s="41" t="str">
        <f t="shared" si="339"/>
        <v>0,422439158626282-0,255228077397862i</v>
      </c>
      <c r="AQ403">
        <f t="shared" si="340"/>
        <v>-6.1332946542526479</v>
      </c>
      <c r="AR403" s="43">
        <f t="shared" si="341"/>
        <v>-31.139411521663284</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0,313097284900769+0,263554753758216i</v>
      </c>
      <c r="BG403" s="20">
        <f t="shared" si="352"/>
        <v>-7.7600847770125236</v>
      </c>
      <c r="BH403" s="43">
        <f t="shared" si="353"/>
        <v>40.089543686239189</v>
      </c>
      <c r="BI403" s="41" t="str">
        <f t="shared" si="357"/>
        <v>0,0833769836936089+0,755800504643212i</v>
      </c>
      <c r="BJ403" s="20">
        <f t="shared" si="354"/>
        <v>-2.379323350852566</v>
      </c>
      <c r="BK403" s="43">
        <f t="shared" si="358"/>
        <v>83.7048059841282</v>
      </c>
      <c r="BL403">
        <f t="shared" si="355"/>
        <v>-7.7600847770125236</v>
      </c>
      <c r="BM403" s="43">
        <f t="shared" si="356"/>
        <v>40.089543686239189</v>
      </c>
    </row>
    <row r="404" spans="14:65" x14ac:dyDescent="0.25">
      <c r="N404" s="9">
        <v>86</v>
      </c>
      <c r="O404" s="34">
        <f t="shared" si="359"/>
        <v>72443.596007499116</v>
      </c>
      <c r="P404" s="33" t="str">
        <f t="shared" si="360"/>
        <v>58,3492597405907</v>
      </c>
      <c r="Q404" s="4" t="str">
        <f t="shared" si="361"/>
        <v>1+5328,44231788721i</v>
      </c>
      <c r="R404" s="4">
        <f t="shared" ref="R404:R467" si="373">IMABS(Q404)</f>
        <v>5328.4424117232629</v>
      </c>
      <c r="S404" s="4">
        <f t="shared" ref="S404:S467" si="374">IMARGUMENT(Q404)</f>
        <v>1.5706086546895042</v>
      </c>
      <c r="T404" s="4" t="str">
        <f t="shared" si="362"/>
        <v>1+13,6552961410072i</v>
      </c>
      <c r="U404" s="4">
        <f t="shared" ref="U404:U467" si="375">IMABS(T404)</f>
        <v>13.69186301051125</v>
      </c>
      <c r="V404" s="4">
        <f t="shared" ref="V404:V467" si="376">IMARGUMENT(T404)</f>
        <v>1.4976951582438622</v>
      </c>
      <c r="W404" t="str">
        <f t="shared" si="363"/>
        <v>1-1,52199654904975i</v>
      </c>
      <c r="X404" s="4">
        <f t="shared" ref="X404:X467" si="377">IMABS(W404)</f>
        <v>1.8211187482751772</v>
      </c>
      <c r="Y404" s="4">
        <f t="shared" ref="Y404:Y467" si="378">IMARGUMENT(W404)</f>
        <v>-0.98949377033375518</v>
      </c>
      <c r="Z404" t="str">
        <f t="shared" si="364"/>
        <v>0,979007701590009+0,257366173374123i</v>
      </c>
      <c r="AA404" s="4">
        <f t="shared" ref="AA404:AA467" si="379">IMABS(Z404)</f>
        <v>1.0122714196152094</v>
      </c>
      <c r="AB404" s="4">
        <f t="shared" ref="AB404:AB467" si="380">IMARGUMENT(Z404)</f>
        <v>0.25706822323953671</v>
      </c>
      <c r="AC404" s="47" t="str">
        <f t="shared" ref="AC404:AC467" si="381">(IMDIV(IMPRODUCT(P404,T404,W404),IMPRODUCT(Q404,Z404)))</f>
        <v>0,0670788969861633-0,261262186736571i</v>
      </c>
      <c r="AD404" s="20">
        <f t="shared" ref="AD404:AD467" si="382">20*LOG(IMABS(AC404))</f>
        <v>-11.381221804544628</v>
      </c>
      <c r="AE404" s="43">
        <f t="shared" ref="AE404:AE467" si="383">(180/PI())*IMARGUMENT(AC404)</f>
        <v>-75.600376749040976</v>
      </c>
      <c r="AF404" t="str">
        <f t="shared" si="365"/>
        <v>171,020291553806</v>
      </c>
      <c r="AG404" t="str">
        <f t="shared" si="366"/>
        <v>1+5318,97741352125i</v>
      </c>
      <c r="AH404">
        <f t="shared" ref="AH404:AH467" si="384">IMABS(AG404)</f>
        <v>5318.9775075242806</v>
      </c>
      <c r="AI404">
        <f t="shared" ref="AI404:AI467" si="385">IMARGUMENT(AG404)</f>
        <v>1.5706083207346198</v>
      </c>
      <c r="AJ404" t="str">
        <f t="shared" si="367"/>
        <v>1+13,6552961410072i</v>
      </c>
      <c r="AK404">
        <f t="shared" ref="AK404:AK467" si="386">IMABS(AJ404)</f>
        <v>13.69186301051125</v>
      </c>
      <c r="AL404">
        <f t="shared" ref="AL404:AL467" si="387">IMARGUMENT(AJ404)</f>
        <v>1.4976951582438622</v>
      </c>
      <c r="AM404" t="str">
        <f t="shared" si="368"/>
        <v>1-0,518356952067463i</v>
      </c>
      <c r="AN404">
        <f t="shared" ref="AN404:AN467" si="388">IMABS(AM404)</f>
        <v>1.1263631429324514</v>
      </c>
      <c r="AO404">
        <f t="shared" ref="AO404:AO467" si="389">IMARGUMENT(AM404)</f>
        <v>-0.47822509114177014</v>
      </c>
      <c r="AP404" s="41" t="str">
        <f t="shared" ref="AP404:AP467" si="390">(IMDIV(IMPRODUCT(AF404,AJ404,AM404),IMPRODUCT(AG404)))</f>
        <v>0,422438874441178-0,259661528877551i</v>
      </c>
      <c r="AQ404">
        <f t="shared" ref="AQ404:AQ467" si="391">20*LOG(IMABS(AP404))</f>
        <v>-6.0927907014859795</v>
      </c>
      <c r="AR404" s="43">
        <f t="shared" ref="AR404:AR467" si="392">(180/PI())*IMARGUMENT(AP404)</f>
        <v>-31.577895861354676</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0,318027706699762+0,255223158771388i</v>
      </c>
      <c r="BG404" s="20">
        <f t="shared" ref="BG404:BG467" si="403">20*LOG(IMABS(BF404))</f>
        <v>-7.7915872265043227</v>
      </c>
      <c r="BH404" s="43">
        <f t="shared" ref="BH404:BH467" si="404">(180/PI())*IMARGUMENT(BF404)</f>
        <v>38.747692126296634</v>
      </c>
      <c r="BI404" s="41" t="str">
        <f t="shared" si="357"/>
        <v>0,0943396686458843+0,743661773573032i</v>
      </c>
      <c r="BJ404" s="20">
        <f t="shared" ref="BJ404:BJ467" si="405">20*LOG(IMABS(BI404))</f>
        <v>-2.5031561234456738</v>
      </c>
      <c r="BK404" s="43">
        <f t="shared" si="358"/>
        <v>82.770173013982941</v>
      </c>
      <c r="BL404">
        <f t="shared" ref="BL404:BL467" si="406">IF($B$31=0,BJ404,BG404)</f>
        <v>-7.7915872265043227</v>
      </c>
      <c r="BM404" s="43">
        <f t="shared" ref="BM404:BM467" si="407">IF($B$31=0,BK404,BH404)</f>
        <v>38.747692126296634</v>
      </c>
    </row>
    <row r="405" spans="14:65" x14ac:dyDescent="0.25">
      <c r="N405" s="9">
        <v>87</v>
      </c>
      <c r="O405" s="34">
        <f t="shared" si="359"/>
        <v>74131.024130091857</v>
      </c>
      <c r="P405" s="33" t="str">
        <f t="shared" si="360"/>
        <v>58,3492597405907</v>
      </c>
      <c r="Q405" s="4" t="str">
        <f t="shared" si="361"/>
        <v>1+5452,55768366621i</v>
      </c>
      <c r="R405" s="4">
        <f t="shared" si="373"/>
        <v>5452.5577753662928</v>
      </c>
      <c r="S405" s="4">
        <f t="shared" si="374"/>
        <v>1.5706129266280751</v>
      </c>
      <c r="T405" s="4" t="str">
        <f t="shared" si="362"/>
        <v>1+13,9733688486111i</v>
      </c>
      <c r="U405" s="4">
        <f t="shared" si="375"/>
        <v>14.009105502469996</v>
      </c>
      <c r="V405" s="4">
        <f t="shared" si="376"/>
        <v>1.4993534221715876</v>
      </c>
      <c r="W405" t="str">
        <f t="shared" si="363"/>
        <v>1-1,55744840291811i</v>
      </c>
      <c r="X405" s="4">
        <f t="shared" si="377"/>
        <v>1.8508499473896234</v>
      </c>
      <c r="Y405" s="4">
        <f t="shared" si="378"/>
        <v>-1.0000118748467111</v>
      </c>
      <c r="Z405" t="str">
        <f t="shared" si="364"/>
        <v>0,978018365045695+0,263361001663854i</v>
      </c>
      <c r="AA405" s="4">
        <f t="shared" si="379"/>
        <v>1.0128568208606994</v>
      </c>
      <c r="AB405" s="4">
        <f t="shared" si="380"/>
        <v>0.2630408407939962</v>
      </c>
      <c r="AC405" s="47" t="str">
        <f t="shared" si="381"/>
        <v>0,0641822670019688-0,266323705657289i</v>
      </c>
      <c r="AD405" s="20">
        <f t="shared" si="382"/>
        <v>-11.246627312119656</v>
      </c>
      <c r="AE405" s="43">
        <f t="shared" si="383"/>
        <v>-76.450458764300208</v>
      </c>
      <c r="AF405" t="str">
        <f t="shared" si="365"/>
        <v>171,020291553806</v>
      </c>
      <c r="AG405" t="str">
        <f t="shared" si="366"/>
        <v>1+5442,87231335592i</v>
      </c>
      <c r="AH405">
        <f t="shared" si="384"/>
        <v>5442.8724052191792</v>
      </c>
      <c r="AI405">
        <f t="shared" si="385"/>
        <v>1.5706126002749314</v>
      </c>
      <c r="AJ405" t="str">
        <f t="shared" si="367"/>
        <v>1+13,9733688486111i</v>
      </c>
      <c r="AK405">
        <f t="shared" si="386"/>
        <v>14.009105502469996</v>
      </c>
      <c r="AL405">
        <f t="shared" si="387"/>
        <v>1.4993534221715876</v>
      </c>
      <c r="AM405" t="str">
        <f t="shared" si="368"/>
        <v>1-0,530431036550647i</v>
      </c>
      <c r="AN405">
        <f t="shared" si="388"/>
        <v>1.1319704433138675</v>
      </c>
      <c r="AO405">
        <f t="shared" si="389"/>
        <v>-0.48769503018239918</v>
      </c>
      <c r="AP405" s="41" t="str">
        <f t="shared" si="390"/>
        <v>0,422438603046508-0,264232656332064i</v>
      </c>
      <c r="AQ405">
        <f t="shared" si="391"/>
        <v>-6.0507003561807551</v>
      </c>
      <c r="AR405" s="43">
        <f t="shared" si="392"/>
        <v>-32.025717075849407</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0,322747959648199+0,246837656064119i</v>
      </c>
      <c r="BG405" s="20">
        <f t="shared" si="403"/>
        <v>-7.8226588498286311</v>
      </c>
      <c r="BH405" s="43">
        <f t="shared" si="404"/>
        <v>37.408761046625635</v>
      </c>
      <c r="BI405" s="41" t="str">
        <f t="shared" si="357"/>
        <v>0,104979648840253+0,731538089792001i</v>
      </c>
      <c r="BJ405" s="20">
        <f t="shared" si="405"/>
        <v>-2.6267318938897333</v>
      </c>
      <c r="BK405" s="43">
        <f t="shared" si="358"/>
        <v>81.833502735076436</v>
      </c>
      <c r="BL405">
        <f t="shared" si="406"/>
        <v>-7.8226588498286311</v>
      </c>
      <c r="BM405" s="43">
        <f t="shared" si="407"/>
        <v>37.408761046625635</v>
      </c>
    </row>
    <row r="406" spans="14:65" x14ac:dyDescent="0.25">
      <c r="N406" s="9">
        <v>88</v>
      </c>
      <c r="O406" s="34">
        <f t="shared" si="359"/>
        <v>75857.757502918481</v>
      </c>
      <c r="P406" s="33" t="str">
        <f t="shared" si="360"/>
        <v>58,3492597405907</v>
      </c>
      <c r="Q406" s="4" t="str">
        <f t="shared" si="361"/>
        <v>1+5579,5640677022i</v>
      </c>
      <c r="R406" s="4">
        <f t="shared" si="373"/>
        <v>5579.5641573149351</v>
      </c>
      <c r="S406" s="4">
        <f t="shared" si="374"/>
        <v>1.5706171013254586</v>
      </c>
      <c r="T406" s="4" t="str">
        <f t="shared" si="362"/>
        <v>1+14,2988504213379i</v>
      </c>
      <c r="U406" s="4">
        <f t="shared" si="375"/>
        <v>14.333775614673023</v>
      </c>
      <c r="V406" s="4">
        <f t="shared" si="376"/>
        <v>1.5009743198059937</v>
      </c>
      <c r="W406" t="str">
        <f t="shared" si="363"/>
        <v>1-1,59372603654495i</v>
      </c>
      <c r="X406" s="4">
        <f t="shared" si="377"/>
        <v>1.8814788544018439</v>
      </c>
      <c r="Y406" s="4">
        <f t="shared" si="378"/>
        <v>-1.010429680554134</v>
      </c>
      <c r="Z406" t="str">
        <f t="shared" si="364"/>
        <v>0,976982402506514+0,269495467442661i</v>
      </c>
      <c r="AA406" s="4">
        <f t="shared" si="379"/>
        <v>1.0134704839212332</v>
      </c>
      <c r="AB406" s="4">
        <f t="shared" si="380"/>
        <v>0.26915139934179017</v>
      </c>
      <c r="AC406" s="47" t="str">
        <f t="shared" si="381"/>
        <v>0,0611561731672329-0,271478111677367i</v>
      </c>
      <c r="AD406" s="20">
        <f t="shared" si="382"/>
        <v>-11.110321733393402</v>
      </c>
      <c r="AE406" s="43">
        <f t="shared" si="383"/>
        <v>-77.304832877445577</v>
      </c>
      <c r="AF406" t="str">
        <f t="shared" si="365"/>
        <v>171,020291553806</v>
      </c>
      <c r="AG406" t="str">
        <f t="shared" si="366"/>
        <v>1+5569,65309613604i</v>
      </c>
      <c r="AH406">
        <f t="shared" si="384"/>
        <v>5569.653185908237</v>
      </c>
      <c r="AI406">
        <f t="shared" si="385"/>
        <v>1.5706167824010189</v>
      </c>
      <c r="AJ406" t="str">
        <f t="shared" si="367"/>
        <v>1+14,2988504213379i</v>
      </c>
      <c r="AK406">
        <f t="shared" si="386"/>
        <v>14.333775614673023</v>
      </c>
      <c r="AL406">
        <f t="shared" si="387"/>
        <v>1.5009743198059937</v>
      </c>
      <c r="AM406" t="str">
        <f t="shared" si="368"/>
        <v>1-0,542786362590492i</v>
      </c>
      <c r="AN406">
        <f t="shared" si="388"/>
        <v>1.1378123902534272</v>
      </c>
      <c r="AO406">
        <f t="shared" si="389"/>
        <v>-0.49728804522458453</v>
      </c>
      <c r="AP406" s="41" t="str">
        <f t="shared" si="390"/>
        <v>0,42243834386661-0,268943883434008i</v>
      </c>
      <c r="AQ406">
        <f t="shared" si="391"/>
        <v>-6.0069850065300736</v>
      </c>
      <c r="AR406" s="43">
        <f t="shared" si="392"/>
        <v>-32.482725375272153</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0,327258020538739+0,238403449760301i</v>
      </c>
      <c r="BG406" s="20">
        <f t="shared" si="403"/>
        <v>-7.8533091950028036</v>
      </c>
      <c r="BH406" s="43">
        <f t="shared" si="404"/>
        <v>36.072878426224165</v>
      </c>
      <c r="BI406" s="41" t="str">
        <f t="shared" si="357"/>
        <v>0,115300167619477+0,719439838416944i</v>
      </c>
      <c r="BJ406" s="20">
        <f t="shared" si="405"/>
        <v>-2.7499724681394744</v>
      </c>
      <c r="BK406" s="43">
        <f t="shared" si="358"/>
        <v>80.894985928397546</v>
      </c>
      <c r="BL406">
        <f t="shared" si="406"/>
        <v>-7.8533091950028036</v>
      </c>
      <c r="BM406" s="43">
        <f t="shared" si="407"/>
        <v>36.072878426224165</v>
      </c>
    </row>
    <row r="407" spans="14:65" x14ac:dyDescent="0.25">
      <c r="N407" s="9">
        <v>89</v>
      </c>
      <c r="O407" s="34">
        <f t="shared" si="359"/>
        <v>77624.711662869129</v>
      </c>
      <c r="P407" s="33" t="str">
        <f t="shared" si="360"/>
        <v>58,3492597405907</v>
      </c>
      <c r="Q407" s="4" t="str">
        <f t="shared" si="361"/>
        <v>1+5709,52881046116i</v>
      </c>
      <c r="R407" s="4">
        <f t="shared" si="373"/>
        <v>5709.5288980340601</v>
      </c>
      <c r="S407" s="4">
        <f t="shared" si="374"/>
        <v>1.5706211809951343</v>
      </c>
      <c r="T407" s="4" t="str">
        <f t="shared" si="362"/>
        <v>1+14,6319134338257i</v>
      </c>
      <c r="U407" s="4">
        <f t="shared" si="375"/>
        <v>14.666045504326277</v>
      </c>
      <c r="V407" s="4">
        <f t="shared" si="376"/>
        <v>1.5025586764805432</v>
      </c>
      <c r="W407" t="str">
        <f t="shared" si="363"/>
        <v>1-1,63084868481182i</v>
      </c>
      <c r="X407" s="4">
        <f t="shared" si="377"/>
        <v>1.9130257271538307</v>
      </c>
      <c r="Y407" s="4">
        <f t="shared" si="378"/>
        <v>-1.0207436656159996</v>
      </c>
      <c r="Z407" t="str">
        <f t="shared" si="364"/>
        <v>0,975897616557026+0,275772823285501i</v>
      </c>
      <c r="AA407" s="4">
        <f t="shared" si="379"/>
        <v>1.0141138042964115</v>
      </c>
      <c r="AB407" s="4">
        <f t="shared" si="380"/>
        <v>0.2754030172960335</v>
      </c>
      <c r="AC407" s="47" t="str">
        <f t="shared" si="381"/>
        <v>0,0579951853109653-0,276724796176894i</v>
      </c>
      <c r="AD407" s="20">
        <f t="shared" si="382"/>
        <v>-10.972355608687856</v>
      </c>
      <c r="AE407" s="43">
        <f t="shared" si="383"/>
        <v>-78.163428812517097</v>
      </c>
      <c r="AF407" t="str">
        <f t="shared" si="365"/>
        <v>171,020291553806</v>
      </c>
      <c r="AG407" t="str">
        <f t="shared" si="366"/>
        <v>1+5699,3869827108i</v>
      </c>
      <c r="AH407">
        <f t="shared" si="384"/>
        <v>5699.3870704395331</v>
      </c>
      <c r="AI407">
        <f t="shared" si="385"/>
        <v>1.5706208693303005</v>
      </c>
      <c r="AJ407" t="str">
        <f t="shared" si="367"/>
        <v>1+14,6319134338257i</v>
      </c>
      <c r="AK407">
        <f t="shared" si="386"/>
        <v>14.666045504326277</v>
      </c>
      <c r="AL407">
        <f t="shared" si="387"/>
        <v>1.5025586764805432</v>
      </c>
      <c r="AM407" t="str">
        <f t="shared" si="368"/>
        <v>1-0,55542948114441i</v>
      </c>
      <c r="AN407">
        <f t="shared" si="388"/>
        <v>1.1438976827165743</v>
      </c>
      <c r="AO407">
        <f t="shared" si="389"/>
        <v>-0.50700215935582604</v>
      </c>
      <c r="AP407" s="41" t="str">
        <f t="shared" si="390"/>
        <v>0,422438096351728-0,273797708138651i</v>
      </c>
      <c r="AQ407">
        <f t="shared" si="391"/>
        <v>-5.9616060397398094</v>
      </c>
      <c r="AR407" s="43">
        <f t="shared" si="392"/>
        <v>-32.948760329804493</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0,331558040718999+0,229925541658252i</v>
      </c>
      <c r="BG407" s="20">
        <f t="shared" si="403"/>
        <v>-7.8835496549709276</v>
      </c>
      <c r="BH407" s="43">
        <f t="shared" si="404"/>
        <v>34.740145988733978</v>
      </c>
      <c r="BI407" s="41" t="str">
        <f t="shared" si="357"/>
        <v>0,125304935211945+0,707376981269449i</v>
      </c>
      <c r="BJ407" s="20">
        <f t="shared" si="405"/>
        <v>-2.8728000860228753</v>
      </c>
      <c r="BK407" s="43">
        <f t="shared" si="358"/>
        <v>79.954814471446596</v>
      </c>
      <c r="BL407">
        <f t="shared" si="406"/>
        <v>-7.8835496549709276</v>
      </c>
      <c r="BM407" s="43">
        <f t="shared" si="407"/>
        <v>34.740145988733978</v>
      </c>
    </row>
    <row r="408" spans="14:65" x14ac:dyDescent="0.25">
      <c r="N408" s="9">
        <v>90</v>
      </c>
      <c r="O408" s="34">
        <f t="shared" si="359"/>
        <v>79432.823472428237</v>
      </c>
      <c r="P408" s="33" t="str">
        <f t="shared" si="360"/>
        <v>58,3492597405907</v>
      </c>
      <c r="Q408" s="4" t="str">
        <f t="shared" si="361"/>
        <v>1+5842,52082096998i</v>
      </c>
      <c r="R408" s="4">
        <f t="shared" si="373"/>
        <v>5842.5209065494792</v>
      </c>
      <c r="S408" s="4">
        <f t="shared" si="374"/>
        <v>1.5706251678001959</v>
      </c>
      <c r="T408" s="4" t="str">
        <f t="shared" si="362"/>
        <v>1+14,9727344804925i</v>
      </c>
      <c r="U408" s="4">
        <f t="shared" si="375"/>
        <v>15.006091357289847</v>
      </c>
      <c r="V408" s="4">
        <f t="shared" si="376"/>
        <v>1.5041073004079979</v>
      </c>
      <c r="W408" t="str">
        <f t="shared" si="363"/>
        <v>1-1,66883603063823i</v>
      </c>
      <c r="X408" s="4">
        <f t="shared" si="377"/>
        <v>1.9455111660323008</v>
      </c>
      <c r="Y408" s="4">
        <f t="shared" si="378"/>
        <v>-1.0309505207986287</v>
      </c>
      <c r="Z408" t="str">
        <f t="shared" si="364"/>
        <v>0,974761706220792+0,282196397529533i</v>
      </c>
      <c r="AA408" s="4">
        <f t="shared" si="379"/>
        <v>1.0147882491895124</v>
      </c>
      <c r="AB408" s="4">
        <f t="shared" si="380"/>
        <v>0.28179887773172879</v>
      </c>
      <c r="AC408" s="47" t="str">
        <f t="shared" si="381"/>
        <v>0,0546936809518521-0,282062974537872i</v>
      </c>
      <c r="AD408" s="20">
        <f t="shared" si="382"/>
        <v>-10.832780805249531</v>
      </c>
      <c r="AE408" s="43">
        <f t="shared" si="383"/>
        <v>-79.026193157910683</v>
      </c>
      <c r="AF408" t="str">
        <f t="shared" si="365"/>
        <v>171,020291553806</v>
      </c>
      <c r="AG408" t="str">
        <f t="shared" si="366"/>
        <v>1+5832,14275970413i</v>
      </c>
      <c r="AH408">
        <f t="shared" si="384"/>
        <v>5832.1428454359129</v>
      </c>
      <c r="AI408">
        <f t="shared" si="385"/>
        <v>1.5706248632297197</v>
      </c>
      <c r="AJ408" t="str">
        <f t="shared" si="367"/>
        <v>1+14,9727344804925i</v>
      </c>
      <c r="AK408">
        <f t="shared" si="386"/>
        <v>15.006091357289847</v>
      </c>
      <c r="AL408">
        <f t="shared" si="387"/>
        <v>1.5041073004079979</v>
      </c>
      <c r="AM408" t="str">
        <f t="shared" si="368"/>
        <v>1-0,568367095761212i</v>
      </c>
      <c r="AN408">
        <f t="shared" si="388"/>
        <v>1.1502352609549209</v>
      </c>
      <c r="AO408">
        <f t="shared" si="389"/>
        <v>-0.51683518907401493</v>
      </c>
      <c r="AP408" s="41" t="str">
        <f t="shared" si="390"/>
        <v>0,422437859976849-0,278796704008382i</v>
      </c>
      <c r="AQ408">
        <f t="shared" si="391"/>
        <v>-5.9145249396091213</v>
      </c>
      <c r="AR408" s="43">
        <f t="shared" si="392"/>
        <v>-33.423650650967865</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0,335648322782287+0,221408728219521i</v>
      </c>
      <c r="BG408" s="20">
        <f t="shared" si="403"/>
        <v>-7.9133934389564997</v>
      </c>
      <c r="BH408" s="43">
        <f t="shared" si="404"/>
        <v>33.41063942767277</v>
      </c>
      <c r="BI408" s="41" t="str">
        <f t="shared" si="357"/>
        <v>0,134998088829585+0,695359044444057i</v>
      </c>
      <c r="BJ408" s="20">
        <f t="shared" si="405"/>
        <v>-2.9951375733160863</v>
      </c>
      <c r="BK408" s="43">
        <f t="shared" si="358"/>
        <v>79.013181934615659</v>
      </c>
      <c r="BL408">
        <f t="shared" si="406"/>
        <v>-7.9133934389564997</v>
      </c>
      <c r="BM408" s="43">
        <f t="shared" si="407"/>
        <v>33.41063942767277</v>
      </c>
    </row>
    <row r="409" spans="14:65" x14ac:dyDescent="0.25">
      <c r="N409" s="9">
        <v>91</v>
      </c>
      <c r="O409" s="34">
        <f t="shared" si="359"/>
        <v>81283.051616410012</v>
      </c>
      <c r="P409" s="33" t="str">
        <f t="shared" si="360"/>
        <v>58,3492597405907</v>
      </c>
      <c r="Q409" s="4" t="str">
        <f t="shared" si="361"/>
        <v>1+5978,61061335298i</v>
      </c>
      <c r="R409" s="4">
        <f t="shared" si="373"/>
        <v>5978.6106969844504</v>
      </c>
      <c r="S409" s="4">
        <f t="shared" si="374"/>
        <v>1.5706290638545002</v>
      </c>
      <c r="T409" s="4" t="str">
        <f t="shared" si="362"/>
        <v>1+15,3214942691684i</v>
      </c>
      <c r="U409" s="4">
        <f t="shared" si="375"/>
        <v>15.354093481549477</v>
      </c>
      <c r="V409" s="4">
        <f t="shared" si="376"/>
        <v>1.5056209829608229</v>
      </c>
      <c r="W409" t="str">
        <f t="shared" si="363"/>
        <v>1-1,70770821541773i</v>
      </c>
      <c r="X409" s="4">
        <f t="shared" si="377"/>
        <v>1.97895612609406</v>
      </c>
      <c r="Y409" s="4">
        <f t="shared" si="378"/>
        <v>-1.0410471506646077</v>
      </c>
      <c r="Z409" t="str">
        <f t="shared" si="364"/>
        <v>0,973572262079696+0,288769596038845i</v>
      </c>
      <c r="AA409" s="4">
        <f t="shared" si="379"/>
        <v>1.0154953614307718</v>
      </c>
      <c r="AB409" s="4">
        <f t="shared" si="380"/>
        <v>0.28834222918335378</v>
      </c>
      <c r="AC409" s="47" t="str">
        <f t="shared" si="381"/>
        <v>0,05124584217625-0,287491671371952i</v>
      </c>
      <c r="AD409" s="20">
        <f t="shared" si="382"/>
        <v>-10.691650436542437</v>
      </c>
      <c r="AE409" s="43">
        <f t="shared" si="383"/>
        <v>-79.8930894642548</v>
      </c>
      <c r="AF409" t="str">
        <f t="shared" si="365"/>
        <v>171,020291553806</v>
      </c>
      <c r="AG409" t="str">
        <f t="shared" si="366"/>
        <v>1+5967,99081598617i</v>
      </c>
      <c r="AH409">
        <f t="shared" si="384"/>
        <v>5967.9908997664597</v>
      </c>
      <c r="AI409">
        <f t="shared" si="385"/>
        <v>1.5706287662168941</v>
      </c>
      <c r="AJ409" t="str">
        <f t="shared" si="367"/>
        <v>1+15,3214942691684i</v>
      </c>
      <c r="AK409">
        <f t="shared" si="386"/>
        <v>15.354093481549477</v>
      </c>
      <c r="AL409">
        <f t="shared" si="387"/>
        <v>1.5056209829608229</v>
      </c>
      <c r="AM409" t="str">
        <f t="shared" si="368"/>
        <v>1-0,581606066135412i</v>
      </c>
      <c r="AN409">
        <f t="shared" si="388"/>
        <v>1.1568343079998575</v>
      </c>
      <c r="AO409">
        <f t="shared" si="389"/>
        <v>-0.52678474136539777</v>
      </c>
      <c r="AP409" s="41" t="str">
        <f t="shared" si="390"/>
        <v>0,422437634240594-0,28394352157724i</v>
      </c>
      <c r="AQ409">
        <f t="shared" si="391"/>
        <v>-5.8657033880440466</v>
      </c>
      <c r="AR409" s="43">
        <f t="shared" si="392"/>
        <v>-33.907214008201954</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0,339529297638949+0,212857599452779i</v>
      </c>
      <c r="BG409" s="20">
        <f t="shared" si="403"/>
        <v>-7.9428555414105952</v>
      </c>
      <c r="BH409" s="43">
        <f t="shared" si="404"/>
        <v>32.08440869433398</v>
      </c>
      <c r="BI409" s="41" t="str">
        <f t="shared" si="357"/>
        <v>0,144384153490256+0,683395108988616i</v>
      </c>
      <c r="BJ409" s="20">
        <f t="shared" si="405"/>
        <v>-3.1169084929122111</v>
      </c>
      <c r="BK409" s="43">
        <f t="shared" si="358"/>
        <v>78.070284150386769</v>
      </c>
      <c r="BL409">
        <f t="shared" si="406"/>
        <v>-7.9428555414105952</v>
      </c>
      <c r="BM409" s="43">
        <f t="shared" si="407"/>
        <v>32.08440869433398</v>
      </c>
    </row>
    <row r="410" spans="14:65" x14ac:dyDescent="0.25">
      <c r="N410" s="9">
        <v>92</v>
      </c>
      <c r="O410" s="34">
        <f t="shared" si="359"/>
        <v>83176.377110267174</v>
      </c>
      <c r="P410" s="33" t="str">
        <f t="shared" si="360"/>
        <v>58,3492597405907</v>
      </c>
      <c r="Q410" s="4" t="str">
        <f t="shared" si="361"/>
        <v>1+6117,87034421944i</v>
      </c>
      <c r="R410" s="4">
        <f t="shared" si="373"/>
        <v>6117.8704259472261</v>
      </c>
      <c r="S410" s="4">
        <f t="shared" si="374"/>
        <v>1.5706328712237863</v>
      </c>
      <c r="T410" s="4" t="str">
        <f t="shared" si="362"/>
        <v>1+15,6783777169098i</v>
      </c>
      <c r="U410" s="4">
        <f t="shared" si="375"/>
        <v>15.71023640287102</v>
      </c>
      <c r="V410" s="4">
        <f t="shared" si="376"/>
        <v>1.5071004989523045</v>
      </c>
      <c r="W410" t="str">
        <f t="shared" si="363"/>
        <v>1-1,74748584969723i</v>
      </c>
      <c r="X410" s="4">
        <f t="shared" si="377"/>
        <v>2.0133819297123061</v>
      </c>
      <c r="Y410" s="4">
        <f t="shared" si="378"/>
        <v>-1.0510306738888309</v>
      </c>
      <c r="Z410" t="str">
        <f t="shared" si="364"/>
        <v>0,972326761163242+0,295495904010294i</v>
      </c>
      <c r="AA410" s="4">
        <f t="shared" si="379"/>
        <v>1.0162367636338794</v>
      </c>
      <c r="AB410" s="4">
        <f t="shared" si="380"/>
        <v>0.29503638639503849</v>
      </c>
      <c r="AC410" s="47" t="str">
        <f t="shared" si="381"/>
        <v>0,0476456529112952-0,293009704833074i</v>
      </c>
      <c r="AD410" s="20">
        <f t="shared" si="382"/>
        <v>-10.54901878463275</v>
      </c>
      <c r="AE410" s="43">
        <f t="shared" si="383"/>
        <v>-80.764098289457309</v>
      </c>
      <c r="AF410" t="str">
        <f t="shared" si="365"/>
        <v>171,020291553806</v>
      </c>
      <c r="AG410" t="str">
        <f t="shared" si="366"/>
        <v>1+6107,00317999455i</v>
      </c>
      <c r="AH410">
        <f t="shared" si="384"/>
        <v>6107.0032618677678</v>
      </c>
      <c r="AI410">
        <f t="shared" si="385"/>
        <v>1.5706325803612387</v>
      </c>
      <c r="AJ410" t="str">
        <f t="shared" si="367"/>
        <v>1+15,6783777169098i</v>
      </c>
      <c r="AK410">
        <f t="shared" si="386"/>
        <v>15.71023640287102</v>
      </c>
      <c r="AL410">
        <f t="shared" si="387"/>
        <v>1.5071004989523045</v>
      </c>
      <c r="AM410" t="str">
        <f t="shared" si="368"/>
        <v>1-0,595153411744344i</v>
      </c>
      <c r="AN410">
        <f t="shared" si="388"/>
        <v>1.1637042508777447</v>
      </c>
      <c r="AO410">
        <f t="shared" si="389"/>
        <v>-0.53684821145376738</v>
      </c>
      <c r="AP410" s="41" t="str">
        <f t="shared" si="390"/>
        <v>0,422437418664142-0,289240889756269i</v>
      </c>
      <c r="AQ410">
        <f t="shared" si="391"/>
        <v>-5.8151033701959882</v>
      </c>
      <c r="AR410" s="43">
        <f t="shared" si="392"/>
        <v>-34.399256883861135</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0,34320150208681+0,204276539606306i</v>
      </c>
      <c r="BG410" s="20">
        <f t="shared" si="403"/>
        <v>-7.9719527093136868</v>
      </c>
      <c r="BH410" s="43">
        <f t="shared" si="404"/>
        <v>30.761478344206925</v>
      </c>
      <c r="BI410" s="41" t="str">
        <f t="shared" si="357"/>
        <v>0,153468003769371+0,671493804503072i</v>
      </c>
      <c r="BJ410" s="20">
        <f t="shared" si="405"/>
        <v>-3.2380372948769254</v>
      </c>
      <c r="BK410" s="43">
        <f t="shared" si="358"/>
        <v>77.126319749802988</v>
      </c>
      <c r="BL410">
        <f t="shared" si="406"/>
        <v>-7.9719527093136868</v>
      </c>
      <c r="BM410" s="43">
        <f t="shared" si="407"/>
        <v>30.761478344206925</v>
      </c>
    </row>
    <row r="411" spans="14:65" x14ac:dyDescent="0.25">
      <c r="N411" s="9">
        <v>93</v>
      </c>
      <c r="O411" s="34">
        <f t="shared" si="359"/>
        <v>85113.803820237721</v>
      </c>
      <c r="P411" s="33" t="str">
        <f t="shared" si="360"/>
        <v>58,3492597405907</v>
      </c>
      <c r="Q411" s="4" t="str">
        <f t="shared" si="361"/>
        <v>1+6260,373850922i</v>
      </c>
      <c r="R411" s="4">
        <f t="shared" si="373"/>
        <v>6260.3739307894348</v>
      </c>
      <c r="S411" s="4">
        <f t="shared" si="374"/>
        <v>1.5706365919267709</v>
      </c>
      <c r="T411" s="4" t="str">
        <f t="shared" si="362"/>
        <v>1+16,0435740480445i</v>
      </c>
      <c r="U411" s="4">
        <f t="shared" si="375"/>
        <v>16.074708962686913</v>
      </c>
      <c r="V411" s="4">
        <f t="shared" si="376"/>
        <v>1.5085466069179032</v>
      </c>
      <c r="W411" t="str">
        <f t="shared" si="363"/>
        <v>1-1,78819002410496i</v>
      </c>
      <c r="X411" s="4">
        <f t="shared" si="377"/>
        <v>2.0488102797254064</v>
      </c>
      <c r="Y411" s="4">
        <f t="shared" si="378"/>
        <v>-1.0608984227418574</v>
      </c>
      <c r="Z411" t="str">
        <f t="shared" si="364"/>
        <v>0,971022561597+0,3023788878214i</v>
      </c>
      <c r="AA411" s="4">
        <f t="shared" si="379"/>
        <v>1.0170141626007509</v>
      </c>
      <c r="AB411" s="4">
        <f t="shared" si="380"/>
        <v>0.30188473101588176</v>
      </c>
      <c r="AC411" s="47" t="str">
        <f t="shared" si="381"/>
        <v>0,0438868966589979-0,29861566997445i</v>
      </c>
      <c r="AD411" s="20">
        <f t="shared" si="382"/>
        <v>-10.404941226280325</v>
      </c>
      <c r="AE411" s="43">
        <f t="shared" si="383"/>
        <v>-81.63921719288507</v>
      </c>
      <c r="AF411" t="str">
        <f t="shared" si="365"/>
        <v>171,020291553806</v>
      </c>
      <c r="AG411" t="str">
        <f t="shared" si="366"/>
        <v>1+6249,2535579247i</v>
      </c>
      <c r="AH411">
        <f t="shared" si="384"/>
        <v>6249.2536379342555</v>
      </c>
      <c r="AI411">
        <f t="shared" si="385"/>
        <v>1.5706363076850629</v>
      </c>
      <c r="AJ411" t="str">
        <f t="shared" si="367"/>
        <v>1+16,0435740480445i</v>
      </c>
      <c r="AK411">
        <f t="shared" si="386"/>
        <v>16.074708962686913</v>
      </c>
      <c r="AL411">
        <f t="shared" si="387"/>
        <v>1.5085466069179032</v>
      </c>
      <c r="AM411" t="str">
        <f t="shared" si="368"/>
        <v>1-0,609016315569969i</v>
      </c>
      <c r="AN411">
        <f t="shared" si="388"/>
        <v>1.1708547615440696</v>
      </c>
      <c r="AO411">
        <f t="shared" si="389"/>
        <v>-0.54702278127301163</v>
      </c>
      <c r="AP411" s="41" t="str">
        <f t="shared" si="390"/>
        <v>0,422437212790229-0,294691617280423i</v>
      </c>
      <c r="AQ411">
        <f t="shared" si="391"/>
        <v>-5.7626872828634106</v>
      </c>
      <c r="AR411" s="43">
        <f t="shared" si="392"/>
        <v>-34.899574469639866</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0,346665556986121+0,195669729579003i</v>
      </c>
      <c r="BG411" s="20">
        <f t="shared" si="403"/>
        <v>-8.0007034085708089</v>
      </c>
      <c r="BH411" s="43">
        <f t="shared" si="404"/>
        <v>29.441847937685317</v>
      </c>
      <c r="BI411" s="41" t="str">
        <f t="shared" si="357"/>
        <v>0,162254826658224+0,659663305455236i</v>
      </c>
      <c r="BJ411" s="20">
        <f t="shared" si="405"/>
        <v>-3.358449465153897</v>
      </c>
      <c r="BK411" s="43">
        <f t="shared" si="358"/>
        <v>76.181490660930507</v>
      </c>
      <c r="BL411">
        <f t="shared" si="406"/>
        <v>-8.0007034085708089</v>
      </c>
      <c r="BM411" s="43">
        <f t="shared" si="407"/>
        <v>29.441847937685317</v>
      </c>
    </row>
    <row r="412" spans="14:65" x14ac:dyDescent="0.25">
      <c r="N412" s="9">
        <v>94</v>
      </c>
      <c r="O412" s="34">
        <f t="shared" si="359"/>
        <v>87096.358995608127</v>
      </c>
      <c r="P412" s="33" t="str">
        <f t="shared" si="360"/>
        <v>58,3492597405907</v>
      </c>
      <c r="Q412" s="4" t="str">
        <f t="shared" si="361"/>
        <v>1+6406,19669070617i</v>
      </c>
      <c r="R412" s="4">
        <f t="shared" si="373"/>
        <v>6406.1967687555989</v>
      </c>
      <c r="S412" s="4">
        <f t="shared" si="374"/>
        <v>1.5706402279362199</v>
      </c>
      <c r="T412" s="4" t="str">
        <f t="shared" si="362"/>
        <v>1+16,4172768945013i</v>
      </c>
      <c r="U412" s="4">
        <f t="shared" si="375"/>
        <v>16.447704418268412</v>
      </c>
      <c r="V412" s="4">
        <f t="shared" si="376"/>
        <v>1.509960049396424</v>
      </c>
      <c r="W412" t="str">
        <f t="shared" si="363"/>
        <v>1-1,82984232053296i</v>
      </c>
      <c r="X412" s="4">
        <f t="shared" si="377"/>
        <v>2.0852632730697214</v>
      </c>
      <c r="Y412" s="4">
        <f t="shared" si="378"/>
        <v>-1.0706479417860466</v>
      </c>
      <c r="Z412" t="str">
        <f t="shared" si="364"/>
        <v>0,969656896998833+0,309422196921287i</v>
      </c>
      <c r="AA412" s="4">
        <f t="shared" si="379"/>
        <v>1.0178293539906387</v>
      </c>
      <c r="AB412" s="4">
        <f t="shared" si="380"/>
        <v>0.30889071223221798</v>
      </c>
      <c r="AC412" s="47" t="str">
        <f t="shared" si="381"/>
        <v>0,0399631547640315-0,304307921109779i</v>
      </c>
      <c r="AD412" s="20">
        <f t="shared" si="382"/>
        <v>-10.259474163300625</v>
      </c>
      <c r="AE412" s="43">
        <f t="shared" si="383"/>
        <v>-82.518460680835474</v>
      </c>
      <c r="AF412" t="str">
        <f t="shared" si="365"/>
        <v>171,020291553806</v>
      </c>
      <c r="AG412" t="str">
        <f t="shared" si="366"/>
        <v>1+6394,81737280992i</v>
      </c>
      <c r="AH412">
        <f t="shared" si="384"/>
        <v>6394.8174509982355</v>
      </c>
      <c r="AI412">
        <f t="shared" si="385"/>
        <v>1.5706399501646429</v>
      </c>
      <c r="AJ412" t="str">
        <f t="shared" si="367"/>
        <v>1+16,4172768945013i</v>
      </c>
      <c r="AK412">
        <f t="shared" si="386"/>
        <v>16.447704418268412</v>
      </c>
      <c r="AL412">
        <f t="shared" si="387"/>
        <v>1.509960049396424</v>
      </c>
      <c r="AM412" t="str">
        <f t="shared" si="368"/>
        <v>1-0,623202127907394i</v>
      </c>
      <c r="AN412">
        <f t="shared" si="388"/>
        <v>1.1782957575364106</v>
      </c>
      <c r="AO412">
        <f t="shared" si="389"/>
        <v>-0.55730541871277106</v>
      </c>
      <c r="AP412" s="41" t="str">
        <f t="shared" si="390"/>
        <v>0,422437016182166-0,300298594197798i</v>
      </c>
      <c r="AQ412">
        <f t="shared" si="391"/>
        <v>-5.7084180457429543</v>
      </c>
      <c r="AR412" s="43">
        <f t="shared" si="392"/>
        <v>-35.407950607304457</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0,349922146132185+0,187041150958075i</v>
      </c>
      <c r="BG412" s="20">
        <f t="shared" si="403"/>
        <v>-8.0291277902090172</v>
      </c>
      <c r="BH412" s="43">
        <f t="shared" si="404"/>
        <v>28.12549249080562</v>
      </c>
      <c r="BI412" s="41" t="str">
        <f t="shared" si="357"/>
        <v>0,170750085680056+0,64791133000727i</v>
      </c>
      <c r="BJ412" s="20">
        <f t="shared" si="405"/>
        <v>-3.4780716726513461</v>
      </c>
      <c r="BK412" s="43">
        <f t="shared" si="358"/>
        <v>75.236002564336587</v>
      </c>
      <c r="BL412">
        <f t="shared" si="406"/>
        <v>-8.0291277902090172</v>
      </c>
      <c r="BM412" s="43">
        <f t="shared" si="407"/>
        <v>28.12549249080562</v>
      </c>
    </row>
    <row r="413" spans="14:65" x14ac:dyDescent="0.25">
      <c r="N413" s="9">
        <v>95</v>
      </c>
      <c r="O413" s="34">
        <f t="shared" si="359"/>
        <v>89125.093813374609</v>
      </c>
      <c r="P413" s="33" t="str">
        <f t="shared" si="360"/>
        <v>58,3492597405907</v>
      </c>
      <c r="Q413" s="4" t="str">
        <f t="shared" si="361"/>
        <v>1+6555,41618077178i</v>
      </c>
      <c r="R413" s="4">
        <f t="shared" si="373"/>
        <v>6555.4162570445878</v>
      </c>
      <c r="S413" s="4">
        <f t="shared" si="374"/>
        <v>1.5706437811799931</v>
      </c>
      <c r="T413" s="4" t="str">
        <f t="shared" si="362"/>
        <v>1+16,799684398476i</v>
      </c>
      <c r="U413" s="4">
        <f t="shared" si="375"/>
        <v>16.829420545235592</v>
      </c>
      <c r="V413" s="4">
        <f t="shared" si="376"/>
        <v>1.5113415532106007</v>
      </c>
      <c r="W413" t="str">
        <f t="shared" si="363"/>
        <v>1-1,87246482358013i</v>
      </c>
      <c r="X413" s="4">
        <f t="shared" si="377"/>
        <v>2.1227634148781087</v>
      </c>
      <c r="Y413" s="4">
        <f t="shared" si="378"/>
        <v>-1.080276985833345</v>
      </c>
      <c r="Z413" t="str">
        <f t="shared" si="364"/>
        <v>0,968226870611029+0,316629565765669i</v>
      </c>
      <c r="AA413" s="4">
        <f t="shared" si="379"/>
        <v>1.0186842272707388</v>
      </c>
      <c r="AB413" s="4">
        <f t="shared" si="380"/>
        <v>0.31605784732776571</v>
      </c>
      <c r="AC413" s="47" t="str">
        <f t="shared" si="381"/>
        <v>0,0358678052952869-0,310084553139299i</v>
      </c>
      <c r="AD413" s="20">
        <f t="shared" si="382"/>
        <v>-10.112674957711665</v>
      </c>
      <c r="AE413" s="43">
        <f t="shared" si="383"/>
        <v>-83.401860105604456</v>
      </c>
      <c r="AF413" t="str">
        <f t="shared" si="365"/>
        <v>171,020291553806</v>
      </c>
      <c r="AG413" t="str">
        <f t="shared" si="366"/>
        <v>1+6543,77180451162i</v>
      </c>
      <c r="AH413">
        <f t="shared" si="384"/>
        <v>6543.7718809201515</v>
      </c>
      <c r="AI413">
        <f t="shared" si="385"/>
        <v>1.5706435097312688</v>
      </c>
      <c r="AJ413" t="str">
        <f t="shared" si="367"/>
        <v>1+16,799684398476i</v>
      </c>
      <c r="AK413">
        <f t="shared" si="386"/>
        <v>16.829420545235592</v>
      </c>
      <c r="AL413">
        <f t="shared" si="387"/>
        <v>1.5113415532106007</v>
      </c>
      <c r="AM413" t="str">
        <f t="shared" si="368"/>
        <v>1-0,637718370262091i</v>
      </c>
      <c r="AN413">
        <f t="shared" si="388"/>
        <v>1.1860374023485674</v>
      </c>
      <c r="AO413">
        <f t="shared" si="389"/>
        <v>-0.56769287768370402</v>
      </c>
      <c r="AP413" s="41" t="str">
        <f t="shared" si="390"/>
        <v>0,422436828422925-0,306064793401972i</v>
      </c>
      <c r="AQ413">
        <f t="shared" si="391"/>
        <v>-5.6522592150622861</v>
      </c>
      <c r="AR413" s="43">
        <f t="shared" si="392"/>
        <v>-35.924157776415321</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0,352971995907314+0,178394591591107i</v>
      </c>
      <c r="BG413" s="20">
        <f t="shared" si="403"/>
        <v>-8.0572476570518603</v>
      </c>
      <c r="BH413" s="43">
        <f t="shared" si="404"/>
        <v>26.812362971774384</v>
      </c>
      <c r="BI413" s="41" t="str">
        <f t="shared" si="357"/>
        <v>0,17895948638962+0,636245141144972i</v>
      </c>
      <c r="BJ413" s="20">
        <f t="shared" si="405"/>
        <v>-3.5968319144025003</v>
      </c>
      <c r="BK413" s="43">
        <f t="shared" si="358"/>
        <v>74.290065300963491</v>
      </c>
      <c r="BL413">
        <f t="shared" si="406"/>
        <v>-8.0572476570518603</v>
      </c>
      <c r="BM413" s="43">
        <f t="shared" si="407"/>
        <v>26.812362971774384</v>
      </c>
    </row>
    <row r="414" spans="14:65" x14ac:dyDescent="0.25">
      <c r="N414" s="9">
        <v>96</v>
      </c>
      <c r="O414" s="34">
        <f t="shared" si="359"/>
        <v>91201.083935591028</v>
      </c>
      <c r="P414" s="33" t="str">
        <f t="shared" si="360"/>
        <v>58,3492597405907</v>
      </c>
      <c r="Q414" s="4" t="str">
        <f t="shared" si="361"/>
        <v>1+6708,11143926763i</v>
      </c>
      <c r="R414" s="4">
        <f t="shared" si="373"/>
        <v>6708.1115138042569</v>
      </c>
      <c r="S414" s="4">
        <f t="shared" si="374"/>
        <v>1.5706472535420675</v>
      </c>
      <c r="T414" s="4" t="str">
        <f t="shared" si="362"/>
        <v>1+17,1909993174888i</v>
      </c>
      <c r="U414" s="4">
        <f t="shared" si="375"/>
        <v>17.220059742460254</v>
      </c>
      <c r="V414" s="4">
        <f t="shared" si="376"/>
        <v>1.5126918297467409</v>
      </c>
      <c r="W414" t="str">
        <f t="shared" si="363"/>
        <v>1-1,91608013226176i</v>
      </c>
      <c r="X414" s="4">
        <f t="shared" si="377"/>
        <v>2.1613336330257402</v>
      </c>
      <c r="Y414" s="4">
        <f t="shared" si="378"/>
        <v>-1.0897835172162051</v>
      </c>
      <c r="Z414" t="str">
        <f t="shared" si="364"/>
        <v>0,966729449155893+0,324004815796907i</v>
      </c>
      <c r="AA414" s="4">
        <f t="shared" si="379"/>
        <v>1.0195807709665987</v>
      </c>
      <c r="AB414" s="4">
        <f t="shared" si="380"/>
        <v>0.3233897221616735</v>
      </c>
      <c r="AC414" s="47" t="str">
        <f t="shared" si="381"/>
        <v>0,0315940226292466-0,315943381802477i</v>
      </c>
      <c r="AD414" s="20">
        <f t="shared" si="382"/>
        <v>-9.9646018721301797</v>
      </c>
      <c r="AE414" s="43">
        <f t="shared" si="383"/>
        <v>-84.2894635205475</v>
      </c>
      <c r="AF414" t="str">
        <f t="shared" si="365"/>
        <v>171,020291553806</v>
      </c>
      <c r="AG414" t="str">
        <f t="shared" si="366"/>
        <v>1+6696,19583064112i</v>
      </c>
      <c r="AH414">
        <f t="shared" si="384"/>
        <v>6696.195905310381</v>
      </c>
      <c r="AI414">
        <f t="shared" si="385"/>
        <v>1.57064698827227</v>
      </c>
      <c r="AJ414" t="str">
        <f t="shared" si="367"/>
        <v>1+17,1909993174888i</v>
      </c>
      <c r="AK414">
        <f t="shared" si="386"/>
        <v>17.220059742460254</v>
      </c>
      <c r="AL414">
        <f t="shared" si="387"/>
        <v>1.5126918297467409</v>
      </c>
      <c r="AM414" t="str">
        <f t="shared" si="368"/>
        <v>1-0,6525727393379i</v>
      </c>
      <c r="AN414">
        <f t="shared" si="388"/>
        <v>1.1940901055309732</v>
      </c>
      <c r="AO414">
        <f t="shared" si="389"/>
        <v>-0.57818169904495265</v>
      </c>
      <c r="AP414" s="41" t="str">
        <f t="shared" si="390"/>
        <v>0,422436649114241-0,31199327220827i</v>
      </c>
      <c r="AQ414">
        <f t="shared" si="391"/>
        <v>-5.5941750990771144</v>
      </c>
      <c r="AR414" s="43">
        <f t="shared" si="392"/>
        <v>-36.447957131503465</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0,355815855782902+0,169733652601071i</v>
      </c>
      <c r="BG414" s="20">
        <f t="shared" si="403"/>
        <v>-8.0850864315120479</v>
      </c>
      <c r="BH414" s="43">
        <f t="shared" si="404"/>
        <v>25.502386839123439</v>
      </c>
      <c r="BI414" s="41" t="str">
        <f t="shared" si="357"/>
        <v>0,18688894335805+0,624671549902228i</v>
      </c>
      <c r="BJ414" s="20">
        <f t="shared" si="405"/>
        <v>-3.7146596584589888</v>
      </c>
      <c r="BK414" s="43">
        <f t="shared" si="358"/>
        <v>73.343893228167474</v>
      </c>
      <c r="BL414">
        <f t="shared" si="406"/>
        <v>-8.0850864315120479</v>
      </c>
      <c r="BM414" s="43">
        <f t="shared" si="407"/>
        <v>25.502386839123439</v>
      </c>
    </row>
    <row r="415" spans="14:65" x14ac:dyDescent="0.25">
      <c r="N415" s="9">
        <v>97</v>
      </c>
      <c r="O415" s="34">
        <f t="shared" si="359"/>
        <v>93325.430079699145</v>
      </c>
      <c r="P415" s="33" t="str">
        <f t="shared" si="360"/>
        <v>58,3492597405907</v>
      </c>
      <c r="Q415" s="4" t="str">
        <f t="shared" si="361"/>
        <v>1+6864,36342724093i</v>
      </c>
      <c r="R415" s="4">
        <f t="shared" si="373"/>
        <v>6864.3635000808963</v>
      </c>
      <c r="S415" s="4">
        <f t="shared" si="374"/>
        <v>1.5706506468635344</v>
      </c>
      <c r="T415" s="4" t="str">
        <f t="shared" si="362"/>
        <v>1+17,5914291318895i</v>
      </c>
      <c r="U415" s="4">
        <f t="shared" si="375"/>
        <v>17.619829139418197</v>
      </c>
      <c r="V415" s="4">
        <f t="shared" si="376"/>
        <v>1.5140115752331043</v>
      </c>
      <c r="W415" t="str">
        <f t="shared" si="363"/>
        <v>1-1,96071137199184i</v>
      </c>
      <c r="X415" s="4">
        <f t="shared" si="377"/>
        <v>2.2009972931055879</v>
      </c>
      <c r="Y415" s="4">
        <f t="shared" si="378"/>
        <v>-1.0991657024251273</v>
      </c>
      <c r="Z415" t="str">
        <f t="shared" si="364"/>
        <v>0,965161456401757+0,331551857470192i</v>
      </c>
      <c r="AA415" s="4">
        <f t="shared" si="379"/>
        <v>1.0205210782318488</v>
      </c>
      <c r="AB415" s="4">
        <f t="shared" si="380"/>
        <v>0.33088999155347121</v>
      </c>
      <c r="AC415" s="47" t="str">
        <f t="shared" si="381"/>
        <v>0,0271347778317498-0,321881922820997i</v>
      </c>
      <c r="AD415" s="20">
        <f t="shared" si="382"/>
        <v>-9.8153140158282071</v>
      </c>
      <c r="AE415" s="43">
        <f t="shared" si="383"/>
        <v>-85.18133549358852</v>
      </c>
      <c r="AF415" t="str">
        <f t="shared" si="365"/>
        <v>171,020291553806</v>
      </c>
      <c r="AG415" t="str">
        <f t="shared" si="366"/>
        <v>1+6852,17026843466i</v>
      </c>
      <c r="AH415">
        <f t="shared" si="384"/>
        <v>6852.1703414042422</v>
      </c>
      <c r="AI415">
        <f t="shared" si="385"/>
        <v>1.5706503876320146</v>
      </c>
      <c r="AJ415" t="str">
        <f t="shared" si="367"/>
        <v>1+17,5914291318895i</v>
      </c>
      <c r="AK415">
        <f t="shared" si="386"/>
        <v>17.619829139418197</v>
      </c>
      <c r="AL415">
        <f t="shared" si="387"/>
        <v>1.5140115752331043</v>
      </c>
      <c r="AM415" t="str">
        <f t="shared" si="368"/>
        <v>1-0,667773111117929i</v>
      </c>
      <c r="AN415">
        <f t="shared" si="388"/>
        <v>1.2024645225253501</v>
      </c>
      <c r="AO415">
        <f t="shared" si="389"/>
        <v>-0.58876821243168298</v>
      </c>
      <c r="AP415" s="41" t="str">
        <f t="shared" si="390"/>
        <v>0,422436477875777-0,318087173974799i</v>
      </c>
      <c r="AQ415">
        <f t="shared" si="391"/>
        <v>-5.5341308748644744</v>
      </c>
      <c r="AR415" s="43">
        <f t="shared" si="392"/>
        <v>-36.97909859088805</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0,3584544797328+0,161061756754758i</v>
      </c>
      <c r="BG415" s="20">
        <f t="shared" si="403"/>
        <v>-8.1126691251008634</v>
      </c>
      <c r="BH415" s="43">
        <f t="shared" si="404"/>
        <v>24.195468617439772</v>
      </c>
      <c r="BI415" s="41" t="str">
        <f t="shared" si="357"/>
        <v>0,194544548722294+0,613196920475905i</v>
      </c>
      <c r="BJ415" s="20">
        <f t="shared" si="405"/>
        <v>-3.831485984137124</v>
      </c>
      <c r="BK415" s="43">
        <f t="shared" si="358"/>
        <v>72.397705520140207</v>
      </c>
      <c r="BL415">
        <f t="shared" si="406"/>
        <v>-8.1126691251008634</v>
      </c>
      <c r="BM415" s="43">
        <f t="shared" si="407"/>
        <v>24.195468617439772</v>
      </c>
    </row>
    <row r="416" spans="14:65" x14ac:dyDescent="0.25">
      <c r="N416" s="9">
        <v>98</v>
      </c>
      <c r="O416" s="34">
        <f t="shared" si="359"/>
        <v>95499.258602143804</v>
      </c>
      <c r="P416" s="33" t="str">
        <f t="shared" si="360"/>
        <v>58,3492597405907</v>
      </c>
      <c r="Q416" s="4" t="str">
        <f t="shared" si="361"/>
        <v>1+7024,25499156395i</v>
      </c>
      <c r="R416" s="4">
        <f t="shared" si="373"/>
        <v>7024.2550627458759</v>
      </c>
      <c r="S416" s="4">
        <f t="shared" si="374"/>
        <v>1.5706539629435778</v>
      </c>
      <c r="T416" s="4" t="str">
        <f t="shared" si="362"/>
        <v>1+18,001186154866i</v>
      </c>
      <c r="U416" s="4">
        <f t="shared" si="375"/>
        <v>18.02894070604647</v>
      </c>
      <c r="V416" s="4">
        <f t="shared" si="376"/>
        <v>1.515301471016709</v>
      </c>
      <c r="W416" t="str">
        <f t="shared" si="363"/>
        <v>1-2,00638220684444i</v>
      </c>
      <c r="X416" s="4">
        <f t="shared" si="377"/>
        <v>2.2417782138164259</v>
      </c>
      <c r="Y416" s="4">
        <f t="shared" si="378"/>
        <v>-1.1084219081675426</v>
      </c>
      <c r="Z416" t="str">
        <f t="shared" si="364"/>
        <v>0,963519566425763+0,339274692326915i</v>
      </c>
      <c r="AA416" s="4">
        <f t="shared" si="379"/>
        <v>1.0215073527580762</v>
      </c>
      <c r="AB416" s="4">
        <f t="shared" si="380"/>
        <v>0.33856237956281088</v>
      </c>
      <c r="AC416" s="47" t="str">
        <f t="shared" si="381"/>
        <v>0,0224828399438951-0,327897369898068i</v>
      </c>
      <c r="AD416" s="20">
        <f t="shared" si="382"/>
        <v>-9.6648712968122243</v>
      </c>
      <c r="AE416" s="43">
        <f t="shared" si="383"/>
        <v>-86.077556881634322</v>
      </c>
      <c r="AF416" t="str">
        <f t="shared" si="365"/>
        <v>171,020291553806</v>
      </c>
      <c r="AG416" t="str">
        <f t="shared" si="366"/>
        <v>1+7011,77781760373i</v>
      </c>
      <c r="AH416">
        <f t="shared" si="384"/>
        <v>7011.777888912321</v>
      </c>
      <c r="AI416">
        <f t="shared" si="385"/>
        <v>1.5706537096128876</v>
      </c>
      <c r="AJ416" t="str">
        <f t="shared" si="367"/>
        <v>1+18,001186154866i</v>
      </c>
      <c r="AK416">
        <f t="shared" si="386"/>
        <v>18.02894070604647</v>
      </c>
      <c r="AL416">
        <f t="shared" si="387"/>
        <v>1.515301471016709</v>
      </c>
      <c r="AM416" t="str">
        <f t="shared" si="368"/>
        <v>1-0,683327545040495i</v>
      </c>
      <c r="AN416">
        <f t="shared" si="388"/>
        <v>1.2111715542445132</v>
      </c>
      <c r="AO416">
        <f t="shared" si="389"/>
        <v>-0.59944853901511308</v>
      </c>
      <c r="AP416" s="41" t="str">
        <f t="shared" si="390"/>
        <v>0,422436314344311-0,324349729769102i</v>
      </c>
      <c r="AQ416">
        <f t="shared" si="391"/>
        <v>-5.4720927058001507</v>
      </c>
      <c r="AR416" s="43">
        <f t="shared" si="392"/>
        <v>-37.517320979011402</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0,360888608610569+0,152382158097991i</v>
      </c>
      <c r="BG416" s="20">
        <f t="shared" si="403"/>
        <v>-8.1400223102094813</v>
      </c>
      <c r="BH416" s="43">
        <f t="shared" si="404"/>
        <v>22.89149050677366</v>
      </c>
      <c r="BI416" s="41" t="str">
        <f t="shared" si="357"/>
        <v>0,201932542357691+0,601827177031231i</v>
      </c>
      <c r="BJ416" s="20">
        <f t="shared" si="405"/>
        <v>-3.9472437191974081</v>
      </c>
      <c r="BK416" s="43">
        <f t="shared" si="358"/>
        <v>71.451726409396613</v>
      </c>
      <c r="BL416">
        <f t="shared" si="406"/>
        <v>-8.1400223102094813</v>
      </c>
      <c r="BM416" s="43">
        <f t="shared" si="407"/>
        <v>22.89149050677366</v>
      </c>
    </row>
    <row r="417" spans="14:65" x14ac:dyDescent="0.25">
      <c r="N417" s="9">
        <v>99</v>
      </c>
      <c r="O417" s="34">
        <f t="shared" si="359"/>
        <v>97723.722095581266</v>
      </c>
      <c r="P417" s="33" t="str">
        <f t="shared" si="360"/>
        <v>58,3492597405907</v>
      </c>
      <c r="Q417" s="4" t="str">
        <f t="shared" si="361"/>
        <v>1+7187,87090886049i</v>
      </c>
      <c r="R417" s="4">
        <f t="shared" si="373"/>
        <v>7187.8709784221173</v>
      </c>
      <c r="S417" s="4">
        <f t="shared" si="374"/>
        <v>1.5706572035404269</v>
      </c>
      <c r="T417" s="4" t="str">
        <f t="shared" si="362"/>
        <v>1+18,4204876450157i</v>
      </c>
      <c r="U417" s="4">
        <f t="shared" si="375"/>
        <v>18.447611365165304</v>
      </c>
      <c r="V417" s="4">
        <f t="shared" si="376"/>
        <v>1.5165621838383028</v>
      </c>
      <c r="W417" t="str">
        <f t="shared" si="363"/>
        <v>1-2,05311685210071i</v>
      </c>
      <c r="X417" s="4">
        <f t="shared" si="377"/>
        <v>2.2837006827471789</v>
      </c>
      <c r="Y417" s="4">
        <f t="shared" si="378"/>
        <v>-1.1175506969034061</v>
      </c>
      <c r="Z417" t="str">
        <f t="shared" si="364"/>
        <v>0,961800296559142+0,34717741511634i</v>
      </c>
      <c r="AA417" s="4">
        <f t="shared" si="379"/>
        <v>1.022541915047064</v>
      </c>
      <c r="AB417" s="4">
        <f t="shared" si="380"/>
        <v>0.34641067965070821</v>
      </c>
      <c r="AC417" s="47" t="str">
        <f t="shared" si="381"/>
        <v>0,0176307782876043-0,333986571543366i</v>
      </c>
      <c r="AD417" s="20">
        <f t="shared" si="382"/>
        <v>-9.5133343802344541</v>
      </c>
      <c r="AE417" s="43">
        <f t="shared" si="383"/>
        <v>-86.978224568321778</v>
      </c>
      <c r="AF417" t="str">
        <f t="shared" si="365"/>
        <v>171,020291553806</v>
      </c>
      <c r="AG417" t="str">
        <f t="shared" si="366"/>
        <v>1+7175,10310418353i</v>
      </c>
      <c r="AH417">
        <f t="shared" si="384"/>
        <v>7175.1031738689398</v>
      </c>
      <c r="AI417">
        <f t="shared" si="385"/>
        <v>1.5706569559762471</v>
      </c>
      <c r="AJ417" t="str">
        <f t="shared" si="367"/>
        <v>1+18,4204876450157i</v>
      </c>
      <c r="AK417">
        <f t="shared" si="386"/>
        <v>18.447611365165304</v>
      </c>
      <c r="AL417">
        <f t="shared" si="387"/>
        <v>1.5165621838383028</v>
      </c>
      <c r="AM417" t="str">
        <f t="shared" si="368"/>
        <v>1-0,699244288272349i</v>
      </c>
      <c r="AN417">
        <f t="shared" si="388"/>
        <v>1.2202223464113022</v>
      </c>
      <c r="AO417">
        <f t="shared" si="389"/>
        <v>-0.61021859522129829</v>
      </c>
      <c r="AP417" s="41" t="str">
        <f t="shared" si="390"/>
        <v>0,422436158172975-0,330784260081306i</v>
      </c>
      <c r="AQ417">
        <f t="shared" si="391"/>
        <v>-5.408027859065367</v>
      </c>
      <c r="AR417" s="43">
        <f t="shared" si="392"/>
        <v>-38.062352223808517</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0,363118953535546+0,143697952774531i</v>
      </c>
      <c r="BG417" s="20">
        <f t="shared" si="403"/>
        <v>-8.1671740946757083</v>
      </c>
      <c r="BH417" s="43">
        <f t="shared" si="404"/>
        <v>21.590313022025743</v>
      </c>
      <c r="BI417" s="41" t="str">
        <f t="shared" si="357"/>
        <v>0,209059283712922+0,590567812003635i</v>
      </c>
      <c r="BJ417" s="20">
        <f t="shared" si="405"/>
        <v>-4.0618675735066123</v>
      </c>
      <c r="BK417" s="43">
        <f t="shared" si="358"/>
        <v>70.506185366539086</v>
      </c>
      <c r="BL417">
        <f t="shared" si="406"/>
        <v>-8.1671740946757083</v>
      </c>
      <c r="BM417" s="43">
        <f t="shared" si="407"/>
        <v>21.590313022025743</v>
      </c>
    </row>
    <row r="418" spans="14:65" x14ac:dyDescent="0.25">
      <c r="N418" s="9">
        <v>100</v>
      </c>
      <c r="O418" s="34">
        <f t="shared" si="359"/>
        <v>100000</v>
      </c>
      <c r="P418" s="33" t="str">
        <f t="shared" si="360"/>
        <v>58,3492597405907</v>
      </c>
      <c r="Q418" s="4" t="str">
        <f t="shared" si="361"/>
        <v>1+7355,29793045563i</v>
      </c>
      <c r="R418" s="4">
        <f t="shared" si="373"/>
        <v>7355.2979984338408</v>
      </c>
      <c r="S418" s="4">
        <f t="shared" si="374"/>
        <v>1.570660370372289</v>
      </c>
      <c r="T418" s="4" t="str">
        <f t="shared" si="362"/>
        <v>1+18,8495559215388i</v>
      </c>
      <c r="U418" s="4">
        <f t="shared" si="375"/>
        <v>18.876063107523731</v>
      </c>
      <c r="V418" s="4">
        <f t="shared" si="376"/>
        <v>1.5177943661052453</v>
      </c>
      <c r="W418" t="str">
        <f t="shared" si="363"/>
        <v>1-2,10094008708817i</v>
      </c>
      <c r="X418" s="4">
        <f t="shared" si="377"/>
        <v>2.3267894725423801</v>
      </c>
      <c r="Y418" s="4">
        <f t="shared" si="378"/>
        <v>-1.1265508219128808</v>
      </c>
      <c r="Z418" t="str">
        <f t="shared" si="364"/>
        <v>0,96+0,355264215966697i</v>
      </c>
      <c r="AA418" s="4">
        <f t="shared" si="379"/>
        <v>1.0236272090690204</v>
      </c>
      <c r="AB418" s="4">
        <f t="shared" si="380"/>
        <v>0.35443875470767899</v>
      </c>
      <c r="AC418" s="47" t="str">
        <f t="shared" si="381"/>
        <v>0,0125709659168049-0,340146006696896i</v>
      </c>
      <c r="AD418" s="20">
        <f t="shared" si="382"/>
        <v>-9.3607646533995297</v>
      </c>
      <c r="AE418" s="43">
        <f t="shared" si="383"/>
        <v>-87.883451167446921</v>
      </c>
      <c r="AF418" t="str">
        <f t="shared" si="365"/>
        <v>171,020291553806</v>
      </c>
      <c r="AG418" t="str">
        <f t="shared" si="366"/>
        <v>1+7342,23272540289i</v>
      </c>
      <c r="AH418">
        <f t="shared" si="384"/>
        <v>7342.2327935020649</v>
      </c>
      <c r="AI418">
        <f t="shared" si="385"/>
        <v>1.5706601284433575</v>
      </c>
      <c r="AJ418" t="str">
        <f t="shared" si="367"/>
        <v>1+18,8495559215388i</v>
      </c>
      <c r="AK418">
        <f t="shared" si="386"/>
        <v>18.876063107523731</v>
      </c>
      <c r="AL418">
        <f t="shared" si="387"/>
        <v>1.5177943661052453</v>
      </c>
      <c r="AM418" t="str">
        <f t="shared" si="368"/>
        <v>1-0,715531780081438i</v>
      </c>
      <c r="AN418">
        <f t="shared" si="388"/>
        <v>1.2296282886736589</v>
      </c>
      <c r="AO418">
        <f t="shared" si="389"/>
        <v>-0.62107409742805209</v>
      </c>
      <c r="AP418" s="41" t="str">
        <f t="shared" si="390"/>
        <v>0,422436009030506-0,337394176584691i</v>
      </c>
      <c r="AQ418">
        <f t="shared" si="391"/>
        <v>-5.341904822491971</v>
      </c>
      <c r="AR418" s="43">
        <f t="shared" si="392"/>
        <v>-38.613909610239851</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0,365146180326409+0,135012090949747i</v>
      </c>
      <c r="BG418" s="20">
        <f t="shared" si="403"/>
        <v>-8.1941540996020628</v>
      </c>
      <c r="BH418" s="43">
        <f t="shared" si="404"/>
        <v>20.291775658834915</v>
      </c>
      <c r="BI418" s="41" t="str">
        <f t="shared" si="357"/>
        <v>0,215931225329397+0,579423895710835i</v>
      </c>
      <c r="BJ418" s="20">
        <f t="shared" si="405"/>
        <v>-4.1752942686945049</v>
      </c>
      <c r="BK418" s="43">
        <f t="shared" si="358"/>
        <v>69.56131721604207</v>
      </c>
      <c r="BL418">
        <f t="shared" si="406"/>
        <v>-8.1941540996020628</v>
      </c>
      <c r="BM418" s="43">
        <f t="shared" si="407"/>
        <v>20.291775658834915</v>
      </c>
    </row>
    <row r="419" spans="14:65" x14ac:dyDescent="0.25">
      <c r="N419" s="9">
        <v>1</v>
      </c>
      <c r="O419" s="34">
        <f>10^(5+(N419/100))</f>
        <v>102329.29922807543</v>
      </c>
      <c r="P419" s="33" t="str">
        <f t="shared" si="360"/>
        <v>58,3492597405907</v>
      </c>
      <c r="Q419" s="4" t="str">
        <f t="shared" si="361"/>
        <v>1+7526,62482837237i</v>
      </c>
      <c r="R419" s="4">
        <f t="shared" si="373"/>
        <v>7526.6248948032071</v>
      </c>
      <c r="S419" s="4">
        <f t="shared" si="374"/>
        <v>1.5706634651182596</v>
      </c>
      <c r="T419" s="4" t="str">
        <f t="shared" si="362"/>
        <v>1+19,2886184821148i</v>
      </c>
      <c r="U419" s="4">
        <f t="shared" si="375"/>
        <v>19.314523109530317</v>
      </c>
      <c r="V419" s="4">
        <f t="shared" si="376"/>
        <v>1.5189986561620863</v>
      </c>
      <c r="W419" t="str">
        <f t="shared" si="363"/>
        <v>1-2,14987726831904i</v>
      </c>
      <c r="X419" s="4">
        <f t="shared" si="377"/>
        <v>2.3710698574346005</v>
      </c>
      <c r="Y419" s="4">
        <f t="shared" si="378"/>
        <v>-1.1354212219509607</v>
      </c>
      <c r="Z419" t="str">
        <f t="shared" si="364"/>
        <v>0,958114858077964+0,363539382606838i</v>
      </c>
      <c r="AA419" s="4">
        <f t="shared" si="379"/>
        <v>1.024765809332024</v>
      </c>
      <c r="AB419" s="4">
        <f t="shared" si="380"/>
        <v>0.36265053693273624</v>
      </c>
      <c r="AC419" s="47" t="str">
        <f t="shared" si="381"/>
        <v>0,00729558435125851-0,346371759130218i</v>
      </c>
      <c r="AD419" s="20">
        <f t="shared" si="382"/>
        <v>-9.2072241975801763</v>
      </c>
      <c r="AE419" s="43">
        <f t="shared" si="383"/>
        <v>-88.793364694314022</v>
      </c>
      <c r="AF419" t="str">
        <f t="shared" si="365"/>
        <v>171,020291553806</v>
      </c>
      <c r="AG419" t="str">
        <f t="shared" si="366"/>
        <v>1+7513,25529559919i</v>
      </c>
      <c r="AH419">
        <f t="shared" si="384"/>
        <v>7513.2553621482393</v>
      </c>
      <c r="AI419">
        <f t="shared" si="385"/>
        <v>1.5706632286963027</v>
      </c>
      <c r="AJ419" t="str">
        <f t="shared" si="367"/>
        <v>1+19,2886184821148i</v>
      </c>
      <c r="AK419">
        <f t="shared" si="386"/>
        <v>19.314523109530317</v>
      </c>
      <c r="AL419">
        <f t="shared" si="387"/>
        <v>1.5189986561620863</v>
      </c>
      <c r="AM419" t="str">
        <f t="shared" si="368"/>
        <v>1-0,732198656311509i</v>
      </c>
      <c r="AN419">
        <f t="shared" si="388"/>
        <v>1.2394010135159561</v>
      </c>
      <c r="AO419">
        <f t="shared" si="389"/>
        <v>-0.63201056765188846</v>
      </c>
      <c r="AP419" s="41" t="str">
        <f t="shared" si="390"/>
        <v>0,422435866600554-0,344182983944612i</v>
      </c>
      <c r="AQ419">
        <f t="shared" si="391"/>
        <v>-5.2736934200235943</v>
      </c>
      <c r="AR419" s="43">
        <f t="shared" si="392"/>
        <v>-39.17170009067874</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0,366970895015614+0,126327389764732i</v>
      </c>
      <c r="BG419" s="20">
        <f t="shared" si="403"/>
        <v>-8.2209934408477956</v>
      </c>
      <c r="BH419" s="43">
        <f t="shared" si="404"/>
        <v>18.995697582762144</v>
      </c>
      <c r="BI419" s="41" t="str">
        <f t="shared" si="357"/>
        <v>0,222554888051222+0,568400087097409i</v>
      </c>
      <c r="BJ419" s="20">
        <f t="shared" si="405"/>
        <v>-4.2874626632912127</v>
      </c>
      <c r="BK419" s="43">
        <f t="shared" si="358"/>
        <v>68.617362186397386</v>
      </c>
      <c r="BL419">
        <f t="shared" si="406"/>
        <v>-8.2209934408477956</v>
      </c>
      <c r="BM419" s="43">
        <f t="shared" si="407"/>
        <v>18.995697582762144</v>
      </c>
    </row>
    <row r="420" spans="14:65" x14ac:dyDescent="0.25">
      <c r="N420" s="9">
        <v>2</v>
      </c>
      <c r="O420" s="34">
        <f t="shared" ref="O420:O483" si="408">10^(5+(N420/100))</f>
        <v>104712.85480508996</v>
      </c>
      <c r="P420" s="33" t="str">
        <f t="shared" si="360"/>
        <v>58,3492597405907</v>
      </c>
      <c r="Q420" s="4" t="str">
        <f t="shared" si="361"/>
        <v>1+7701,94244239979i</v>
      </c>
      <c r="R420" s="4">
        <f t="shared" si="373"/>
        <v>7701.9425073184775</v>
      </c>
      <c r="S420" s="4">
        <f t="shared" si="374"/>
        <v>1.5706664894192139</v>
      </c>
      <c r="T420" s="4" t="str">
        <f t="shared" si="362"/>
        <v>1+19,7379081235251i</v>
      </c>
      <c r="U420" s="4">
        <f t="shared" si="375"/>
        <v>19.763223853731915</v>
      </c>
      <c r="V420" s="4">
        <f t="shared" si="376"/>
        <v>1.5201756785586333</v>
      </c>
      <c r="W420" t="str">
        <f t="shared" si="363"/>
        <v>1-2,19995434293457i</v>
      </c>
      <c r="X420" s="4">
        <f t="shared" si="377"/>
        <v>2.4165676301309418</v>
      </c>
      <c r="Y420" s="4">
        <f t="shared" si="378"/>
        <v>-1.1441610155428965</v>
      </c>
      <c r="Z420" t="str">
        <f t="shared" si="364"/>
        <v>0,956140872154272+0,372007302639649i</v>
      </c>
      <c r="AA420" s="4">
        <f t="shared" si="379"/>
        <v>1.0259604283894967</v>
      </c>
      <c r="AB420" s="4">
        <f t="shared" si="380"/>
        <v>0.37105002754571637</v>
      </c>
      <c r="AC420" s="47" t="str">
        <f t="shared" si="381"/>
        <v>0,00179662974175232-0,352659490609582i</v>
      </c>
      <c r="AD420" s="20">
        <f t="shared" si="382"/>
        <v>-9.052775766812907</v>
      </c>
      <c r="AE420" s="43">
        <f t="shared" si="383"/>
        <v>-89.708108207097197</v>
      </c>
      <c r="AF420" t="str">
        <f t="shared" si="365"/>
        <v>171,020291553806</v>
      </c>
      <c r="AG420" t="str">
        <f t="shared" si="366"/>
        <v>1+7688,26149320292i</v>
      </c>
      <c r="AH420">
        <f t="shared" si="384"/>
        <v>7688.2615582371282</v>
      </c>
      <c r="AI420">
        <f t="shared" si="385"/>
        <v>1.5706662583788775</v>
      </c>
      <c r="AJ420" t="str">
        <f t="shared" si="367"/>
        <v>1+19,7379081235251i</v>
      </c>
      <c r="AK420">
        <f t="shared" si="386"/>
        <v>19.763223853731915</v>
      </c>
      <c r="AL420">
        <f t="shared" si="387"/>
        <v>1.5201756785586333</v>
      </c>
      <c r="AM420" t="str">
        <f t="shared" si="368"/>
        <v>1-0,749253753960951i</v>
      </c>
      <c r="AN420">
        <f t="shared" si="388"/>
        <v>1.2495523949897327</v>
      </c>
      <c r="AO420">
        <f t="shared" si="389"/>
        <v>-0.64302334022884078</v>
      </c>
      <c r="AP420" s="41" t="str">
        <f t="shared" si="390"/>
        <v>0,422435730581005-0,351154281676714i</v>
      </c>
      <c r="AQ420">
        <f t="shared" si="391"/>
        <v>-5.2033649250474658</v>
      </c>
      <c r="AR420" s="43">
        <f t="shared" si="392"/>
        <v>-39.73542065238582</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0,368593630474174+0,117646547251254i</v>
      </c>
      <c r="BG420" s="20">
        <f t="shared" si="403"/>
        <v>-8.2477247145705554</v>
      </c>
      <c r="BH420" s="43">
        <f t="shared" si="404"/>
        <v>17.701878338831516</v>
      </c>
      <c r="BI420" s="41" t="str">
        <f t="shared" si="357"/>
        <v>0,22893683791821+0,557500645443551i</v>
      </c>
      <c r="BJ420" s="20">
        <f t="shared" si="405"/>
        <v>-4.3983138728051072</v>
      </c>
      <c r="BK420" s="43">
        <f t="shared" si="358"/>
        <v>67.674565893542947</v>
      </c>
      <c r="BL420">
        <f t="shared" si="406"/>
        <v>-8.2477247145705554</v>
      </c>
      <c r="BM420" s="43">
        <f t="shared" si="407"/>
        <v>17.701878338831516</v>
      </c>
    </row>
    <row r="421" spans="14:65" x14ac:dyDescent="0.25">
      <c r="N421" s="9">
        <v>3</v>
      </c>
      <c r="O421" s="34">
        <f t="shared" si="408"/>
        <v>107151.93052376082</v>
      </c>
      <c r="P421" s="33" t="str">
        <f t="shared" si="360"/>
        <v>58,3492597405907</v>
      </c>
      <c r="Q421" s="4" t="str">
        <f t="shared" si="361"/>
        <v>1+7881,34372825743i</v>
      </c>
      <c r="R421" s="4">
        <f t="shared" si="373"/>
        <v>7881.3437916983876</v>
      </c>
      <c r="S421" s="4">
        <f t="shared" si="374"/>
        <v>1.5706694448786762</v>
      </c>
      <c r="T421" s="4" t="str">
        <f t="shared" si="362"/>
        <v>1+20,1976630650847i</v>
      </c>
      <c r="U421" s="4">
        <f t="shared" si="375"/>
        <v>20.222403252103511</v>
      </c>
      <c r="V421" s="4">
        <f t="shared" si="376"/>
        <v>1.5213260443153347</v>
      </c>
      <c r="W421" t="str">
        <f t="shared" si="363"/>
        <v>1-2,25119786246256i</v>
      </c>
      <c r="X421" s="4">
        <f t="shared" si="377"/>
        <v>2.4633091190421066</v>
      </c>
      <c r="Y421" s="4">
        <f t="shared" si="378"/>
        <v>-1.1527694949728466</v>
      </c>
      <c r="Z421" t="str">
        <f t="shared" si="364"/>
        <v>0,954073855140124+0,380672465868419i</v>
      </c>
      <c r="AA421" s="4">
        <f t="shared" si="379"/>
        <v>1.0272139248142427</v>
      </c>
      <c r="AB421" s="4">
        <f t="shared" si="380"/>
        <v>0.37964129631372528</v>
      </c>
      <c r="AC421" s="47" t="str">
        <f t="shared" si="381"/>
        <v>-0,00393407937229511-0,359004412813091i</v>
      </c>
      <c r="AD421" s="20">
        <f t="shared" si="382"/>
        <v>-8.89748277379962</v>
      </c>
      <c r="AE421" s="43">
        <f t="shared" si="383"/>
        <v>-90.62783942012635</v>
      </c>
      <c r="AF421" t="str">
        <f t="shared" si="365"/>
        <v>171,020291553806</v>
      </c>
      <c r="AG421" t="str">
        <f t="shared" si="366"/>
        <v>1+7867,34410881653i</v>
      </c>
      <c r="AH421">
        <f t="shared" si="384"/>
        <v>7867.3441723703791</v>
      </c>
      <c r="AI421">
        <f t="shared" si="385"/>
        <v>1.5706692190974598</v>
      </c>
      <c r="AJ421" t="str">
        <f t="shared" si="367"/>
        <v>1+20,1976630650847i</v>
      </c>
      <c r="AK421">
        <f t="shared" si="386"/>
        <v>20.222403252103511</v>
      </c>
      <c r="AL421">
        <f t="shared" si="387"/>
        <v>1.5213260443153347</v>
      </c>
      <c r="AM421" t="str">
        <f t="shared" si="368"/>
        <v>1-0,766706115868291i</v>
      </c>
      <c r="AN421">
        <f t="shared" si="388"/>
        <v>1.260094547289941</v>
      </c>
      <c r="AO421">
        <f t="shared" si="389"/>
        <v>-0.65410756948446036</v>
      </c>
      <c r="AP421" s="41" t="str">
        <f t="shared" si="390"/>
        <v>0,422435600683346-0,358311766055447i</v>
      </c>
      <c r="AQ421">
        <f t="shared" si="391"/>
        <v>-5.130892170833679</v>
      </c>
      <c r="AR421" s="43">
        <f t="shared" si="392"/>
        <v>-40.304758741811987</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0,370014834173306+0,108972157142957i</v>
      </c>
      <c r="BG421" s="20">
        <f t="shared" si="403"/>
        <v>-8.2743819871497806</v>
      </c>
      <c r="BH421" s="43">
        <f t="shared" si="404"/>
        <v>16.410098578823249</v>
      </c>
      <c r="BI421" s="41" t="str">
        <f t="shared" si="357"/>
        <v>0,235083664721931+0,546729442879714i</v>
      </c>
      <c r="BJ421" s="20">
        <f t="shared" si="405"/>
        <v>-4.5077913841838271</v>
      </c>
      <c r="BK421" s="43">
        <f t="shared" si="358"/>
        <v>66.733179257137579</v>
      </c>
      <c r="BL421">
        <f t="shared" si="406"/>
        <v>-8.2743819871497806</v>
      </c>
      <c r="BM421" s="43">
        <f t="shared" si="407"/>
        <v>16.410098578823249</v>
      </c>
    </row>
    <row r="422" spans="14:65" x14ac:dyDescent="0.25">
      <c r="N422" s="9">
        <v>4</v>
      </c>
      <c r="O422" s="34">
        <f t="shared" si="408"/>
        <v>109647.81961431868</v>
      </c>
      <c r="P422" s="33" t="str">
        <f t="shared" si="360"/>
        <v>58,3492597405907</v>
      </c>
      <c r="Q422" s="4" t="str">
        <f t="shared" si="361"/>
        <v>1+8064,9238068817i</v>
      </c>
      <c r="R422" s="4">
        <f t="shared" si="373"/>
        <v>8064.9238688785654</v>
      </c>
      <c r="S422" s="4">
        <f t="shared" si="374"/>
        <v>1.5706723330636698</v>
      </c>
      <c r="T422" s="4" t="str">
        <f t="shared" si="362"/>
        <v>1+20,668127074949i</v>
      </c>
      <c r="U422" s="4">
        <f t="shared" si="375"/>
        <v>20.692304772215198</v>
      </c>
      <c r="V422" s="4">
        <f t="shared" si="376"/>
        <v>1.5224503511858121</v>
      </c>
      <c r="W422" t="str">
        <f t="shared" si="363"/>
        <v>1-2,30363499689535i</v>
      </c>
      <c r="X422" s="4">
        <f t="shared" si="377"/>
        <v>2.5113212058438559</v>
      </c>
      <c r="Y422" s="4">
        <f t="shared" si="378"/>
        <v>-1.1612461200163722</v>
      </c>
      <c r="Z422" t="str">
        <f t="shared" si="364"/>
        <v>0,951909422615303+0,389539466677388i</v>
      </c>
      <c r="AA422" s="4">
        <f t="shared" si="379"/>
        <v>1.028529311669387</v>
      </c>
      <c r="AB422" s="4">
        <f t="shared" si="380"/>
        <v>0.38842848087070975</v>
      </c>
      <c r="AC422" s="47" t="str">
        <f t="shared" si="381"/>
        <v>-0,00990489253889979-0,36540125800289i</v>
      </c>
      <c r="AD422" s="20">
        <f t="shared" si="382"/>
        <v>-8.7414092830020262</v>
      </c>
      <c r="AE422" s="43">
        <f t="shared" si="383"/>
        <v>-91.552730290807673</v>
      </c>
      <c r="AF422" t="str">
        <f t="shared" si="365"/>
        <v>171,020291553806</v>
      </c>
      <c r="AG422" t="str">
        <f t="shared" si="366"/>
        <v>1+8050,59809441323i</v>
      </c>
      <c r="AH422">
        <f t="shared" si="384"/>
        <v>8050.5981565204156</v>
      </c>
      <c r="AI422">
        <f t="shared" si="385"/>
        <v>1.5706721124218612</v>
      </c>
      <c r="AJ422" t="str">
        <f t="shared" si="367"/>
        <v>1+20,668127074949i</v>
      </c>
      <c r="AK422">
        <f t="shared" si="386"/>
        <v>20.692304772215198</v>
      </c>
      <c r="AL422">
        <f t="shared" si="387"/>
        <v>1.5224503511858121</v>
      </c>
      <c r="AM422" t="str">
        <f t="shared" si="368"/>
        <v>1-0,784564995506818i</v>
      </c>
      <c r="AN422">
        <f t="shared" si="388"/>
        <v>1.2710398232056357</v>
      </c>
      <c r="AO422">
        <f t="shared" si="389"/>
        <v>-0.66525823837939169</v>
      </c>
      <c r="AP422" s="41" t="str">
        <f t="shared" si="390"/>
        <v>0,422435476632043-0,365659232073871i</v>
      </c>
      <c r="AQ422">
        <f t="shared" si="391"/>
        <v>-5.0562496573114188</v>
      </c>
      <c r="AR422" s="43">
        <f t="shared" si="392"/>
        <v>-40.879392744960413</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0,371234857107774+0,100306724522909i</v>
      </c>
      <c r="BG422" s="20">
        <f t="shared" si="403"/>
        <v>-8.3010007897812716</v>
      </c>
      <c r="BH422" s="43">
        <f t="shared" si="404"/>
        <v>15.120120804019878</v>
      </c>
      <c r="BI422" s="41" t="str">
        <f t="shared" si="357"/>
        <v>0,24100196219425+0,536089977559114i</v>
      </c>
      <c r="BJ422" s="20">
        <f t="shared" si="405"/>
        <v>-4.6158411640906545</v>
      </c>
      <c r="BK422" s="43">
        <f t="shared" si="358"/>
        <v>65.793458349867095</v>
      </c>
      <c r="BL422">
        <f t="shared" si="406"/>
        <v>-8.3010007897812716</v>
      </c>
      <c r="BM422" s="43">
        <f t="shared" si="407"/>
        <v>15.120120804019878</v>
      </c>
    </row>
    <row r="423" spans="14:65" x14ac:dyDescent="0.25">
      <c r="N423" s="9">
        <v>5</v>
      </c>
      <c r="O423" s="34">
        <f t="shared" si="408"/>
        <v>112201.84543019651</v>
      </c>
      <c r="P423" s="33" t="str">
        <f t="shared" si="360"/>
        <v>58,3492597405907</v>
      </c>
      <c r="Q423" s="4" t="str">
        <f t="shared" si="361"/>
        <v>1+8252,78001486026i</v>
      </c>
      <c r="R423" s="4">
        <f t="shared" si="373"/>
        <v>8252.780075445904</v>
      </c>
      <c r="S423" s="4">
        <f t="shared" si="374"/>
        <v>1.5706751555055487</v>
      </c>
      <c r="T423" s="4" t="str">
        <f t="shared" si="362"/>
        <v>1+21,1495495993634i</v>
      </c>
      <c r="U423" s="4">
        <f t="shared" si="375"/>
        <v>21.173177566343995</v>
      </c>
      <c r="V423" s="4">
        <f t="shared" si="376"/>
        <v>1.5235491839164064</v>
      </c>
      <c r="W423" t="str">
        <f t="shared" si="363"/>
        <v>1-2,35729354909571i</v>
      </c>
      <c r="X423" s="4">
        <f t="shared" si="377"/>
        <v>2.5606313433620715</v>
      </c>
      <c r="Y423" s="4">
        <f t="shared" si="378"/>
        <v>-1.1695905114652523</v>
      </c>
      <c r="Z423" t="str">
        <f t="shared" si="364"/>
        <v>0,949642983528233+0,398613006467753i</v>
      </c>
      <c r="AA423" s="4">
        <f t="shared" si="379"/>
        <v>1.0299097655084473</v>
      </c>
      <c r="AB423" s="4">
        <f t="shared" si="380"/>
        <v>0.39741578580726078</v>
      </c>
      <c r="AC423" s="47" t="str">
        <f t="shared" si="381"/>
        <v>-0,0161243159158623-0,371844248464041i</v>
      </c>
      <c r="AD423" s="20">
        <f t="shared" si="382"/>
        <v>-8.5846200109757866</v>
      </c>
      <c r="AE423" s="43">
        <f t="shared" si="383"/>
        <v>-92.482966581648697</v>
      </c>
      <c r="AF423" t="str">
        <f t="shared" si="365"/>
        <v>171,020291553806</v>
      </c>
      <c r="AG423" t="str">
        <f t="shared" si="366"/>
        <v>1+8238,12061368185i</v>
      </c>
      <c r="AH423">
        <f t="shared" si="384"/>
        <v>8238.1206743753046</v>
      </c>
      <c r="AI423">
        <f t="shared" si="385"/>
        <v>1.5706749398861608</v>
      </c>
      <c r="AJ423" t="str">
        <f t="shared" si="367"/>
        <v>1+21,1495495993634i</v>
      </c>
      <c r="AK423">
        <f t="shared" si="386"/>
        <v>21.173177566343995</v>
      </c>
      <c r="AL423">
        <f t="shared" si="387"/>
        <v>1.5235491839164064</v>
      </c>
      <c r="AM423" t="str">
        <f t="shared" si="368"/>
        <v>1-0,802839861890908i</v>
      </c>
      <c r="AN423">
        <f t="shared" si="388"/>
        <v>1.2824008124767436</v>
      </c>
      <c r="AO423">
        <f t="shared" si="389"/>
        <v>-0.67647016810779037</v>
      </c>
      <c r="AP423" s="41" t="str">
        <f t="shared" si="390"/>
        <v>0,422435358163969-0,373200575455825i</v>
      </c>
      <c r="AQ423">
        <f t="shared" si="391"/>
        <v>-4.9794136534105169</v>
      </c>
      <c r="AR423" s="43">
        <f t="shared" si="392"/>
        <v>-41.458992522512055</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0,372253943905335+0,0916526822524396i</v>
      </c>
      <c r="BG423" s="20">
        <f t="shared" si="403"/>
        <v>-8.327618117984624</v>
      </c>
      <c r="BH423" s="43">
        <f t="shared" si="404"/>
        <v>13.831690121475152</v>
      </c>
      <c r="BI423" s="41" t="str">
        <f t="shared" si="357"/>
        <v>0,246698309788798+0,525585387351026i</v>
      </c>
      <c r="BJ423" s="20">
        <f t="shared" si="405"/>
        <v>-4.7224117604193614</v>
      </c>
      <c r="BK423" s="43">
        <f t="shared" si="358"/>
        <v>64.855664180611782</v>
      </c>
      <c r="BL423">
        <f t="shared" si="406"/>
        <v>-8.327618117984624</v>
      </c>
      <c r="BM423" s="43">
        <f t="shared" si="407"/>
        <v>13.831690121475152</v>
      </c>
    </row>
    <row r="424" spans="14:65" x14ac:dyDescent="0.25">
      <c r="N424" s="9">
        <v>6</v>
      </c>
      <c r="O424" s="34">
        <f t="shared" si="408"/>
        <v>114815.36214968823</v>
      </c>
      <c r="P424" s="33" t="str">
        <f t="shared" si="360"/>
        <v>58,3492597405907</v>
      </c>
      <c r="Q424" s="4" t="str">
        <f t="shared" si="361"/>
        <v>1+8445,01195604114i</v>
      </c>
      <c r="R424" s="4">
        <f t="shared" si="373"/>
        <v>8445.0120152476866</v>
      </c>
      <c r="S424" s="4">
        <f t="shared" si="374"/>
        <v>1.5706779137008084</v>
      </c>
      <c r="T424" s="4" t="str">
        <f t="shared" si="362"/>
        <v>1+21,6421858949227i</v>
      </c>
      <c r="U424" s="4">
        <f t="shared" si="375"/>
        <v>21.665276603597544</v>
      </c>
      <c r="V424" s="4">
        <f t="shared" si="376"/>
        <v>1.5246231145026037</v>
      </c>
      <c r="W424" t="str">
        <f t="shared" si="363"/>
        <v>1-2,41220196953826i</v>
      </c>
      <c r="X424" s="4">
        <f t="shared" si="377"/>
        <v>2.6112675737741355</v>
      </c>
      <c r="Y424" s="4">
        <f t="shared" si="378"/>
        <v>-1.1778024444907358</v>
      </c>
      <c r="Z424" t="str">
        <f t="shared" si="364"/>
        <v>0,947269730457744+0,407897896150414i</v>
      </c>
      <c r="AA424" s="4">
        <f t="shared" si="379"/>
        <v>1.0313586359387412</v>
      </c>
      <c r="AB424" s="4">
        <f t="shared" si="380"/>
        <v>0.40660748150568021</v>
      </c>
      <c r="AC424" s="47" t="str">
        <f t="shared" si="381"/>
        <v>-0,0226009986381642-0,37832706473408i</v>
      </c>
      <c r="AD424" s="20">
        <f t="shared" si="382"/>
        <v>-8.4271803339575939</v>
      </c>
      <c r="AE424" s="43">
        <f t="shared" si="383"/>
        <v>-93.418747398609355</v>
      </c>
      <c r="AF424" t="str">
        <f t="shared" si="365"/>
        <v>171,020291553806</v>
      </c>
      <c r="AG424" t="str">
        <f t="shared" si="366"/>
        <v>1+8430,01109354424i</v>
      </c>
      <c r="AH424">
        <f t="shared" si="384"/>
        <v>8430.0111528561447</v>
      </c>
      <c r="AI424">
        <f t="shared" si="385"/>
        <v>1.5706777029895169</v>
      </c>
      <c r="AJ424" t="str">
        <f t="shared" si="367"/>
        <v>1+21,6421858949227i</v>
      </c>
      <c r="AK424">
        <f t="shared" si="386"/>
        <v>21.665276603597544</v>
      </c>
      <c r="AL424">
        <f t="shared" si="387"/>
        <v>1.5246231145026037</v>
      </c>
      <c r="AM424" t="str">
        <f t="shared" si="368"/>
        <v>1-0,821540404596613i</v>
      </c>
      <c r="AN424">
        <f t="shared" si="388"/>
        <v>1.2941903400909647</v>
      </c>
      <c r="AO424">
        <f t="shared" si="389"/>
        <v>-0.68773802861650246</v>
      </c>
      <c r="AP424" s="41" t="str">
        <f t="shared" si="390"/>
        <v>0,422435245027834-0,380939794721484i</v>
      </c>
      <c r="AQ424">
        <f t="shared" si="391"/>
        <v>-4.9003622942080485</v>
      </c>
      <c r="AR424" s="43">
        <f t="shared" si="392"/>
        <v>-42.043219997885039</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0,373072224146801+0,0830124081303392i</v>
      </c>
      <c r="BG424" s="20">
        <f t="shared" si="403"/>
        <v>-8.354272436233348</v>
      </c>
      <c r="BH424" s="43">
        <f t="shared" si="404"/>
        <v>12.544535012225158</v>
      </c>
      <c r="BI424" s="41" t="str">
        <f t="shared" si="357"/>
        <v>0,252179256007886+0,51521846392791i</v>
      </c>
      <c r="BJ424" s="20">
        <f t="shared" si="405"/>
        <v>-4.8274543964838115</v>
      </c>
      <c r="BK424" s="43">
        <f t="shared" si="358"/>
        <v>63.920062412949463</v>
      </c>
      <c r="BL424">
        <f t="shared" si="406"/>
        <v>-8.354272436233348</v>
      </c>
      <c r="BM424" s="43">
        <f t="shared" si="407"/>
        <v>12.544535012225158</v>
      </c>
    </row>
    <row r="425" spans="14:65" x14ac:dyDescent="0.25">
      <c r="N425" s="9">
        <v>7</v>
      </c>
      <c r="O425" s="34">
        <f t="shared" si="408"/>
        <v>117489.75549395311</v>
      </c>
      <c r="P425" s="33" t="str">
        <f t="shared" si="360"/>
        <v>58,3492597405907</v>
      </c>
      <c r="Q425" s="4" t="str">
        <f t="shared" si="361"/>
        <v>1+8641,7215543441i</v>
      </c>
      <c r="R425" s="4">
        <f t="shared" si="373"/>
        <v>8641.7216122029404</v>
      </c>
      <c r="S425" s="4">
        <f t="shared" si="374"/>
        <v>1.5706806091118808</v>
      </c>
      <c r="T425" s="4" t="str">
        <f t="shared" si="362"/>
        <v>1+22,1462971639119i</v>
      </c>
      <c r="U425" s="4">
        <f t="shared" si="375"/>
        <v>22.168862805121339</v>
      </c>
      <c r="V425" s="4">
        <f t="shared" si="376"/>
        <v>1.525672702442237</v>
      </c>
      <c r="W425" t="str">
        <f t="shared" si="363"/>
        <v>1-2,46838937139434i</v>
      </c>
      <c r="X425" s="4">
        <f t="shared" si="377"/>
        <v>2.6632585471209032</v>
      </c>
      <c r="Y425" s="4">
        <f t="shared" si="378"/>
        <v>-1.1858818418887671</v>
      </c>
      <c r="Z425" t="str">
        <f t="shared" si="364"/>
        <v>0,944784629415884+0,417399058696782i</v>
      </c>
      <c r="AA425" s="4">
        <f t="shared" si="379"/>
        <v>1.0328794557843954</v>
      </c>
      <c r="AB425" s="4">
        <f t="shared" si="380"/>
        <v>0.41600790269314747</v>
      </c>
      <c r="AC425" s="47" t="str">
        <f t="shared" si="381"/>
        <v>-0,0293437168149042-0,384842812661901i</v>
      </c>
      <c r="AD425" s="20">
        <f t="shared" si="382"/>
        <v>-8.26915630268077</v>
      </c>
      <c r="AE425" s="43">
        <f t="shared" si="383"/>
        <v>-94.360284706722439</v>
      </c>
      <c r="AF425" t="str">
        <f t="shared" si="365"/>
        <v>171,020291553806</v>
      </c>
      <c r="AG425" t="str">
        <f t="shared" si="366"/>
        <v>1+8626,37127687285i</v>
      </c>
      <c r="AH425">
        <f t="shared" si="384"/>
        <v>8626.3713348346482</v>
      </c>
      <c r="AI425">
        <f t="shared" si="385"/>
        <v>1.5706804031969637</v>
      </c>
      <c r="AJ425" t="str">
        <f t="shared" si="367"/>
        <v>1+22,1462971639119i</v>
      </c>
      <c r="AK425">
        <f t="shared" si="386"/>
        <v>22.168862805121339</v>
      </c>
      <c r="AL425">
        <f t="shared" si="387"/>
        <v>1.525672702442237</v>
      </c>
      <c r="AM425" t="str">
        <f t="shared" si="368"/>
        <v>1-0,840676538899211i</v>
      </c>
      <c r="AN425">
        <f t="shared" si="388"/>
        <v>1.3064214645571148</v>
      </c>
      <c r="AO425">
        <f t="shared" si="389"/>
        <v>-0.6990563500036745</v>
      </c>
      <c r="AP425" s="41" t="str">
        <f t="shared" si="390"/>
        <v>0,422435136983668-0,388880993307432i</v>
      </c>
      <c r="AQ425">
        <f t="shared" si="391"/>
        <v>-4.8190756721367114</v>
      </c>
      <c r="AR425" s="43">
        <f t="shared" si="392"/>
        <v>-42.631729795864217</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0,373689704923256+0,0743882427355296i</v>
      </c>
      <c r="BG425" s="20">
        <f t="shared" si="403"/>
        <v>-8.3810036878650092</v>
      </c>
      <c r="BH425" s="43">
        <f t="shared" si="404"/>
        <v>11.258368110237624</v>
      </c>
      <c r="BI425" s="41" t="str">
        <f t="shared" si="357"/>
        <v>0,257451303221388+0,50499166713066i</v>
      </c>
      <c r="BJ425" s="20">
        <f t="shared" si="405"/>
        <v>-4.930923057320947</v>
      </c>
      <c r="BK425" s="43">
        <f t="shared" si="358"/>
        <v>62.986923021095812</v>
      </c>
      <c r="BL425">
        <f t="shared" si="406"/>
        <v>-8.3810036878650092</v>
      </c>
      <c r="BM425" s="43">
        <f t="shared" si="407"/>
        <v>11.258368110237624</v>
      </c>
    </row>
    <row r="426" spans="14:65" x14ac:dyDescent="0.25">
      <c r="N426" s="9">
        <v>8</v>
      </c>
      <c r="O426" s="34">
        <f t="shared" si="408"/>
        <v>120226.44346174144</v>
      </c>
      <c r="P426" s="33" t="str">
        <f t="shared" si="360"/>
        <v>58,3492597405907</v>
      </c>
      <c r="Q426" s="4" t="str">
        <f t="shared" si="361"/>
        <v>1+8843,01310780187i</v>
      </c>
      <c r="R426" s="4">
        <f t="shared" si="373"/>
        <v>8843.0131643436835</v>
      </c>
      <c r="S426" s="4">
        <f t="shared" si="374"/>
        <v>1.5706832431679081</v>
      </c>
      <c r="T426" s="4" t="str">
        <f t="shared" si="362"/>
        <v>1+22,6621506927981i</v>
      </c>
      <c r="U426" s="4">
        <f t="shared" si="375"/>
        <v>22.684203182459143</v>
      </c>
      <c r="V426" s="4">
        <f t="shared" si="376"/>
        <v>1.5266984949853595</v>
      </c>
      <c r="W426" t="str">
        <f t="shared" si="363"/>
        <v>1-2,52588554596812i</v>
      </c>
      <c r="X426" s="4">
        <f t="shared" si="377"/>
        <v>2.7166335401247381</v>
      </c>
      <c r="Y426" s="4">
        <f t="shared" si="378"/>
        <v>-1.1938287672479448</v>
      </c>
      <c r="Z426" t="str">
        <f t="shared" si="364"/>
        <v>0,942182409170163+0,427121531749i</v>
      </c>
      <c r="AA426" s="4">
        <f t="shared" si="379"/>
        <v>1.0344759518873816</v>
      </c>
      <c r="AB426" s="4">
        <f t="shared" si="380"/>
        <v>0.42562144668346935</v>
      </c>
      <c r="AC426" s="47" t="str">
        <f t="shared" si="381"/>
        <v>-0,0363613549257681-0,391383989351228i</v>
      </c>
      <c r="AD426" s="20">
        <f t="shared" si="382"/>
        <v>-8.1106146643671568</v>
      </c>
      <c r="AE426" s="43">
        <f t="shared" si="383"/>
        <v>-95.307802823634006</v>
      </c>
      <c r="AF426" t="str">
        <f t="shared" si="365"/>
        <v>171,020291553806</v>
      </c>
      <c r="AG426" t="str">
        <f t="shared" si="366"/>
        <v>1+8827,30527643597i</v>
      </c>
      <c r="AH426">
        <f t="shared" si="384"/>
        <v>8827.3053330783987</v>
      </c>
      <c r="AI426">
        <f t="shared" si="385"/>
        <v>1.5706830419401865</v>
      </c>
      <c r="AJ426" t="str">
        <f t="shared" si="367"/>
        <v>1+22,6621506927981i</v>
      </c>
      <c r="AK426">
        <f t="shared" si="386"/>
        <v>22.684203182459143</v>
      </c>
      <c r="AL426">
        <f t="shared" si="387"/>
        <v>1.5266984949853595</v>
      </c>
      <c r="AM426" t="str">
        <f t="shared" si="368"/>
        <v>1-0,860258411030401i</v>
      </c>
      <c r="AN426">
        <f t="shared" si="388"/>
        <v>1.3191074761931079</v>
      </c>
      <c r="AO426">
        <f t="shared" si="389"/>
        <v>-0.71041953474626895</v>
      </c>
      <c r="AP426" s="41" t="str">
        <f t="shared" si="390"/>
        <v>0,422435033802285-0,39702838174235i</v>
      </c>
      <c r="AQ426">
        <f t="shared" si="391"/>
        <v>-4.735535921542195</v>
      </c>
      <c r="AR426" s="43">
        <f t="shared" si="392"/>
        <v>-43.224169928915423</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0,374106264658947+0,0657825079094599i</v>
      </c>
      <c r="BG426" s="20">
        <f t="shared" si="403"/>
        <v>-8.4078533104013449</v>
      </c>
      <c r="BH426" s="43">
        <f t="shared" si="404"/>
        <v>9.9728869912769742</v>
      </c>
      <c r="BI426" s="41" t="str">
        <f t="shared" si="357"/>
        <v>0,262520893918842+0,494907139506115i</v>
      </c>
      <c r="BJ426" s="20">
        <f t="shared" si="405"/>
        <v>-5.0327745675763769</v>
      </c>
      <c r="BK426" s="43">
        <f t="shared" si="358"/>
        <v>62.056519885995549</v>
      </c>
      <c r="BL426">
        <f t="shared" si="406"/>
        <v>-8.4078533104013449</v>
      </c>
      <c r="BM426" s="43">
        <f t="shared" si="407"/>
        <v>9.9728869912769742</v>
      </c>
    </row>
    <row r="427" spans="14:65" x14ac:dyDescent="0.25">
      <c r="N427" s="9">
        <v>9</v>
      </c>
      <c r="O427" s="34">
        <f t="shared" si="408"/>
        <v>123026.87708123829</v>
      </c>
      <c r="P427" s="33" t="str">
        <f t="shared" si="360"/>
        <v>58,3492597405907</v>
      </c>
      <c r="Q427" s="4" t="str">
        <f t="shared" si="361"/>
        <v>1+9048,9933438605i</v>
      </c>
      <c r="R427" s="4">
        <f t="shared" si="373"/>
        <v>9048.9933991152648</v>
      </c>
      <c r="S427" s="4">
        <f t="shared" si="374"/>
        <v>1.5706858172655016</v>
      </c>
      <c r="T427" s="4" t="str">
        <f t="shared" si="362"/>
        <v>1+23,1900199939508i</v>
      </c>
      <c r="U427" s="4">
        <f t="shared" si="375"/>
        <v>23.21157097914395</v>
      </c>
      <c r="V427" s="4">
        <f t="shared" si="376"/>
        <v>1.5277010273807163</v>
      </c>
      <c r="W427" t="str">
        <f t="shared" si="363"/>
        <v>1-2,58472097849242i</v>
      </c>
      <c r="X427" s="4">
        <f t="shared" si="377"/>
        <v>2.7714224753109753</v>
      </c>
      <c r="Y427" s="4">
        <f t="shared" si="378"/>
        <v>-1.2016434180781923</v>
      </c>
      <c r="Z427" t="str">
        <f t="shared" si="364"/>
        <v>0,939457550062551+0,437070470290973i</v>
      </c>
      <c r="AA427" s="4">
        <f t="shared" si="379"/>
        <v>1.0361520565872091</v>
      </c>
      <c r="AB427" s="4">
        <f t="shared" si="380"/>
        <v>0.43545257127542703</v>
      </c>
      <c r="AC427" s="47" t="str">
        <f t="shared" si="381"/>
        <v>-0,0436628843724837-0,397942448063515i</v>
      </c>
      <c r="AD427" s="20">
        <f t="shared" si="382"/>
        <v>-7.9516228918068146</v>
      </c>
      <c r="AE427" s="43">
        <f t="shared" si="383"/>
        <v>-96.261537891411123</v>
      </c>
      <c r="AF427" t="str">
        <f t="shared" si="365"/>
        <v>171,020291553806</v>
      </c>
      <c r="AG427" t="str">
        <f t="shared" si="366"/>
        <v>1+9032,91963009985i</v>
      </c>
      <c r="AH427">
        <f t="shared" si="384"/>
        <v>9032.9196854529382</v>
      </c>
      <c r="AI427">
        <f t="shared" si="385"/>
        <v>1.570685620618282</v>
      </c>
      <c r="AJ427" t="str">
        <f t="shared" si="367"/>
        <v>1+23,1900199939508i</v>
      </c>
      <c r="AK427">
        <f t="shared" si="386"/>
        <v>23.21157097914395</v>
      </c>
      <c r="AL427">
        <f t="shared" si="387"/>
        <v>1.5277010273807163</v>
      </c>
      <c r="AM427" t="str">
        <f t="shared" si="368"/>
        <v>1-0,880296403557986i</v>
      </c>
      <c r="AN427">
        <f t="shared" si="388"/>
        <v>1.3322618954684264</v>
      </c>
      <c r="AO427">
        <f t="shared" si="389"/>
        <v>-0.72182187069714965</v>
      </c>
      <c r="AP427" s="41" t="str">
        <f t="shared" si="390"/>
        <v>0,422434935264834-0,40538627987951i</v>
      </c>
      <c r="AQ427">
        <f t="shared" si="391"/>
        <v>-4.6497272959123466</v>
      </c>
      <c r="AR427" s="43">
        <f t="shared" si="392"/>
        <v>-43.820182527783636</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0,374321648232196+0,0571975258371641i</v>
      </c>
      <c r="BG427" s="20">
        <f t="shared" si="403"/>
        <v>-8.4348642563601839</v>
      </c>
      <c r="BH427" s="43">
        <f t="shared" si="404"/>
        <v>8.6877749712501622</v>
      </c>
      <c r="BI427" s="41" t="str">
        <f t="shared" si="357"/>
        <v>0,267394398332196+0,484966720921564i</v>
      </c>
      <c r="BJ427" s="20">
        <f t="shared" si="405"/>
        <v>-5.132968660465699</v>
      </c>
      <c r="BK427" s="43">
        <f t="shared" si="358"/>
        <v>61.129130334877672</v>
      </c>
      <c r="BL427">
        <f t="shared" si="406"/>
        <v>-8.4348642563601839</v>
      </c>
      <c r="BM427" s="43">
        <f t="shared" si="407"/>
        <v>8.6877749712501622</v>
      </c>
    </row>
    <row r="428" spans="14:65" x14ac:dyDescent="0.25">
      <c r="N428" s="9">
        <v>10</v>
      </c>
      <c r="O428" s="34">
        <f t="shared" si="408"/>
        <v>125892.54117941685</v>
      </c>
      <c r="P428" s="33" t="str">
        <f t="shared" si="360"/>
        <v>58,3492597405907</v>
      </c>
      <c r="Q428" s="4" t="str">
        <f t="shared" si="361"/>
        <v>1+9259,77147596764i</v>
      </c>
      <c r="R428" s="4">
        <f t="shared" si="373"/>
        <v>9259.7715299646516</v>
      </c>
      <c r="S428" s="4">
        <f t="shared" si="374"/>
        <v>1.5706883327694816</v>
      </c>
      <c r="T428" s="4" t="str">
        <f t="shared" si="362"/>
        <v>1+23,7301849506604i</v>
      </c>
      <c r="U428" s="4">
        <f t="shared" si="375"/>
        <v>23.751245815589328</v>
      </c>
      <c r="V428" s="4">
        <f t="shared" si="376"/>
        <v>1.5286808231187314</v>
      </c>
      <c r="W428" t="str">
        <f t="shared" si="363"/>
        <v>1-2,64492686429235i</v>
      </c>
      <c r="X428" s="4">
        <f t="shared" si="377"/>
        <v>2.8276559404311135</v>
      </c>
      <c r="Y428" s="4">
        <f t="shared" si="378"/>
        <v>-1.2093261189351385</v>
      </c>
      <c r="Z428" t="str">
        <f t="shared" si="364"/>
        <v>0,936604272301555+0,447251149381607i</v>
      </c>
      <c r="AA428" s="4">
        <f t="shared" si="379"/>
        <v>1.0379119199222513</v>
      </c>
      <c r="AB428" s="4">
        <f t="shared" si="380"/>
        <v>0.44550579227304504</v>
      </c>
      <c r="AC428" s="47" t="str">
        <f t="shared" si="381"/>
        <v>-0,0512573389262011-0,404509362177025i</v>
      </c>
      <c r="AD428" s="20">
        <f t="shared" si="382"/>
        <v>-7.7922492194131046</v>
      </c>
      <c r="AE428" s="43">
        <f t="shared" si="383"/>
        <v>-97.22173732663974</v>
      </c>
      <c r="AF428" t="str">
        <f t="shared" si="365"/>
        <v>171,020291553806</v>
      </c>
      <c r="AG428" t="str">
        <f t="shared" si="366"/>
        <v>1+9243,32335731645i</v>
      </c>
      <c r="AH428">
        <f t="shared" si="384"/>
        <v>9243.3234114095485</v>
      </c>
      <c r="AI428">
        <f t="shared" si="385"/>
        <v>1.5706881405984994</v>
      </c>
      <c r="AJ428" t="str">
        <f t="shared" si="367"/>
        <v>1+23,7301849506604i</v>
      </c>
      <c r="AK428">
        <f t="shared" si="386"/>
        <v>23.751245815589328</v>
      </c>
      <c r="AL428">
        <f t="shared" si="387"/>
        <v>1.5286808231187314</v>
      </c>
      <c r="AM428" t="str">
        <f t="shared" si="368"/>
        <v>1-0,900801140890838i</v>
      </c>
      <c r="AN428">
        <f t="shared" si="388"/>
        <v>1.34589847144212</v>
      </c>
      <c r="AO428">
        <f t="shared" si="389"/>
        <v>-0.73325754478391136</v>
      </c>
      <c r="AP428" s="41" t="str">
        <f t="shared" si="390"/>
        <v>0,422434841162296-0,4139591191872i</v>
      </c>
      <c r="AQ428">
        <f t="shared" si="391"/>
        <v>-4.5616362371519745</v>
      </c>
      <c r="AR428" s="43">
        <f t="shared" si="392"/>
        <v>-44.41940461249996</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0,374335463430569+0,048635638687591i</v>
      </c>
      <c r="BG428" s="20">
        <f t="shared" si="403"/>
        <v>-8.4620810196115439</v>
      </c>
      <c r="BH428" s="43">
        <f t="shared" si="404"/>
        <v>7.4027019139910122</v>
      </c>
      <c r="BI428" s="41" t="str">
        <f t="shared" si="357"/>
        <v>0,27207810336369+0,475171963170341i</v>
      </c>
      <c r="BJ428" s="20">
        <f t="shared" si="405"/>
        <v>-5.2314680373504174</v>
      </c>
      <c r="BK428" s="43">
        <f t="shared" si="358"/>
        <v>60.205034628130761</v>
      </c>
      <c r="BL428">
        <f t="shared" si="406"/>
        <v>-8.4620810196115439</v>
      </c>
      <c r="BM428" s="43">
        <f t="shared" si="407"/>
        <v>7.4027019139910122</v>
      </c>
    </row>
    <row r="429" spans="14:65" x14ac:dyDescent="0.25">
      <c r="N429" s="9">
        <v>11</v>
      </c>
      <c r="O429" s="34">
        <f t="shared" si="408"/>
        <v>128824.95516931375</v>
      </c>
      <c r="P429" s="33" t="str">
        <f t="shared" si="360"/>
        <v>58,3492597405907</v>
      </c>
      <c r="Q429" s="4" t="str">
        <f t="shared" si="361"/>
        <v>1+9475,45926147892i</v>
      </c>
      <c r="R429" s="4">
        <f t="shared" si="373"/>
        <v>9475.4593142468093</v>
      </c>
      <c r="S429" s="4">
        <f t="shared" si="374"/>
        <v>1.5706907910136019</v>
      </c>
      <c r="T429" s="4" t="str">
        <f t="shared" si="362"/>
        <v>1+24,2829319655371i</v>
      </c>
      <c r="U429" s="4">
        <f t="shared" si="375"/>
        <v>24.303513837363177</v>
      </c>
      <c r="V429" s="4">
        <f t="shared" si="376"/>
        <v>1.5296383941709586</v>
      </c>
      <c r="W429" t="str">
        <f t="shared" si="363"/>
        <v>1-2,70653512532548i</v>
      </c>
      <c r="X429" s="4">
        <f t="shared" si="377"/>
        <v>2.8853652081877974</v>
      </c>
      <c r="Y429" s="4">
        <f t="shared" si="378"/>
        <v>-1.216877314572324</v>
      </c>
      <c r="Z429" t="str">
        <f t="shared" si="364"/>
        <v>0,933616523702497+0,457668966951711i</v>
      </c>
      <c r="AA429" s="4">
        <f t="shared" si="379"/>
        <v>1.0397599225979917</v>
      </c>
      <c r="AB429" s="4">
        <f t="shared" si="380"/>
        <v>0.45578568059037383</v>
      </c>
      <c r="AC429" s="47" t="str">
        <f t="shared" si="381"/>
        <v>-0,0591537867976995-0,4110751883243i</v>
      </c>
      <c r="AD429" s="20">
        <f t="shared" si="382"/>
        <v>-7.6325626861067839</v>
      </c>
      <c r="AE429" s="43">
        <f t="shared" si="383"/>
        <v>-98.188659248513446</v>
      </c>
      <c r="AF429" t="str">
        <f t="shared" si="365"/>
        <v>171,020291553806</v>
      </c>
      <c r="AG429" t="str">
        <f t="shared" si="366"/>
        <v>1+9458,62801692695i</v>
      </c>
      <c r="AH429">
        <f t="shared" si="384"/>
        <v>9458.6280697887396</v>
      </c>
      <c r="AI429">
        <f t="shared" si="385"/>
        <v>1.570690603216965</v>
      </c>
      <c r="AJ429" t="str">
        <f t="shared" si="367"/>
        <v>1+24,2829319655371i</v>
      </c>
      <c r="AK429">
        <f t="shared" si="386"/>
        <v>24.303513837363177</v>
      </c>
      <c r="AL429">
        <f t="shared" si="387"/>
        <v>1.5296383941709586</v>
      </c>
      <c r="AM429" t="str">
        <f t="shared" si="368"/>
        <v>1-0,921783494912104i</v>
      </c>
      <c r="AN429">
        <f t="shared" si="388"/>
        <v>1.3600311803382938</v>
      </c>
      <c r="AO429">
        <f t="shared" si="389"/>
        <v>-0.74472065733384074</v>
      </c>
      <c r="AP429" s="41" t="str">
        <f t="shared" si="390"/>
        <v>0,422434751295072-0,422751445098364i</v>
      </c>
      <c r="AQ429">
        <f t="shared" si="391"/>
        <v>-4.4712514363290339</v>
      </c>
      <c r="AR429" s="43">
        <f t="shared" si="392"/>
        <v>-45.021468899462384</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0,37414717878184+0,0400992287746659i</v>
      </c>
      <c r="BG429" s="20">
        <f t="shared" si="403"/>
        <v>-8.4895496672863953</v>
      </c>
      <c r="BH429" s="43">
        <f t="shared" si="404"/>
        <v>6.1173250488331563</v>
      </c>
      <c r="BI429" s="41" t="str">
        <f t="shared" si="357"/>
        <v>0,276578202751483+0,465524144492423i</v>
      </c>
      <c r="BJ429" s="20">
        <f t="shared" si="405"/>
        <v>-5.328238417508647</v>
      </c>
      <c r="BK429" s="43">
        <f t="shared" si="358"/>
        <v>59.284515397884228</v>
      </c>
      <c r="BL429">
        <f t="shared" si="406"/>
        <v>-8.4895496672863953</v>
      </c>
      <c r="BM429" s="43">
        <f t="shared" si="407"/>
        <v>6.1173250488331563</v>
      </c>
    </row>
    <row r="430" spans="14:65" x14ac:dyDescent="0.25">
      <c r="N430" s="9">
        <v>12</v>
      </c>
      <c r="O430" s="34">
        <f t="shared" si="408"/>
        <v>131825.67385564081</v>
      </c>
      <c r="P430" s="33" t="str">
        <f t="shared" si="360"/>
        <v>58,3492597405907</v>
      </c>
      <c r="Q430" s="4" t="str">
        <f t="shared" si="361"/>
        <v>1+9696,17106091312i</v>
      </c>
      <c r="R430" s="4">
        <f t="shared" si="373"/>
        <v>9696.1711124798676</v>
      </c>
      <c r="S430" s="4">
        <f t="shared" si="374"/>
        <v>1.5706931933012553</v>
      </c>
      <c r="T430" s="4" t="str">
        <f t="shared" si="362"/>
        <v>1+24,8485541123643i</v>
      </c>
      <c r="U430" s="4">
        <f t="shared" si="375"/>
        <v>24.86866786691834</v>
      </c>
      <c r="V430" s="4">
        <f t="shared" si="376"/>
        <v>1.5305742412259415</v>
      </c>
      <c r="W430" t="str">
        <f t="shared" si="363"/>
        <v>1-2,76957842710727i</v>
      </c>
      <c r="X430" s="4">
        <f t="shared" si="377"/>
        <v>2.9445822562628439</v>
      </c>
      <c r="Y430" s="4">
        <f t="shared" si="378"/>
        <v>-1.2242975631504038</v>
      </c>
      <c r="Z430" t="str">
        <f t="shared" si="364"/>
        <v>0,930487966850025+0,468329446666057i</v>
      </c>
      <c r="AA430" s="4">
        <f t="shared" si="379"/>
        <v>1.0417006897699685</v>
      </c>
      <c r="AB430" s="4">
        <f t="shared" si="380"/>
        <v>0.46629685890043859</v>
      </c>
      <c r="AC430" s="47" t="str">
        <f t="shared" si="381"/>
        <v>-0,0673612990438456-0,417629628858681i</v>
      </c>
      <c r="AD430" s="20">
        <f t="shared" si="382"/>
        <v>-7.4726331848574281</v>
      </c>
      <c r="AE430" s="43">
        <f t="shared" si="383"/>
        <v>-99.162571884274982</v>
      </c>
      <c r="AF430" t="str">
        <f t="shared" si="365"/>
        <v>171,020291553806</v>
      </c>
      <c r="AG430" t="str">
        <f t="shared" si="366"/>
        <v>1+9678,94776631173i</v>
      </c>
      <c r="AH430">
        <f t="shared" si="384"/>
        <v>9678.9478179702382</v>
      </c>
      <c r="AI430">
        <f t="shared" si="385"/>
        <v>1.5706930097793919</v>
      </c>
      <c r="AJ430" t="str">
        <f t="shared" si="367"/>
        <v>1+24,8485541123643i</v>
      </c>
      <c r="AK430">
        <f t="shared" si="386"/>
        <v>24.86866786691834</v>
      </c>
      <c r="AL430">
        <f t="shared" si="387"/>
        <v>1.5305742412259415</v>
      </c>
      <c r="AM430" t="str">
        <f t="shared" si="368"/>
        <v>1-0,943254590743616i</v>
      </c>
      <c r="AN430">
        <f t="shared" si="388"/>
        <v>1.3746742243014911</v>
      </c>
      <c r="AO430">
        <f t="shared" si="389"/>
        <v>-0.75620523694223374</v>
      </c>
      <c r="AP430" s="41" t="str">
        <f t="shared" si="390"/>
        <v>0,422434665472537-0,431767919420638i</v>
      </c>
      <c r="AQ430">
        <f t="shared" si="391"/>
        <v>-4.3785638853867859</v>
      </c>
      <c r="AR430" s="43">
        <f t="shared" si="392"/>
        <v>-45.626004639855225</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0,373756122807771+0,0315907392002281i</v>
      </c>
      <c r="BG430" s="20">
        <f t="shared" si="403"/>
        <v>-8.5173178772140652</v>
      </c>
      <c r="BH430" s="43">
        <f t="shared" si="404"/>
        <v>4.8312897987149723</v>
      </c>
      <c r="BI430" s="41" t="str">
        <f t="shared" si="357"/>
        <v>0,280900788404438+0,456024283942421i</v>
      </c>
      <c r="BJ430" s="20">
        <f t="shared" si="405"/>
        <v>-5.4232485777434212</v>
      </c>
      <c r="BK430" s="43">
        <f t="shared" si="358"/>
        <v>58.367857043134727</v>
      </c>
      <c r="BL430">
        <f t="shared" si="406"/>
        <v>-8.5173178772140652</v>
      </c>
      <c r="BM430" s="43">
        <f t="shared" si="407"/>
        <v>4.8312897987149723</v>
      </c>
    </row>
    <row r="431" spans="14:65" x14ac:dyDescent="0.25">
      <c r="N431" s="9">
        <v>13</v>
      </c>
      <c r="O431" s="34">
        <f t="shared" si="408"/>
        <v>134896.28825916545</v>
      </c>
      <c r="P431" s="33" t="str">
        <f t="shared" si="360"/>
        <v>58,3492597405907</v>
      </c>
      <c r="Q431" s="4" t="str">
        <f t="shared" si="361"/>
        <v>1+9922,02389858784i</v>
      </c>
      <c r="R431" s="4">
        <f t="shared" si="373"/>
        <v>9922.0239489807846</v>
      </c>
      <c r="S431" s="4">
        <f t="shared" si="374"/>
        <v>1.5706955409061671</v>
      </c>
      <c r="T431" s="4" t="str">
        <f t="shared" si="362"/>
        <v>1+25,4273512914915i</v>
      </c>
      <c r="U431" s="4">
        <f t="shared" si="375"/>
        <v>25.447007558864648</v>
      </c>
      <c r="V431" s="4">
        <f t="shared" si="376"/>
        <v>1.5314888539214471</v>
      </c>
      <c r="W431" t="str">
        <f t="shared" si="363"/>
        <v>1-2,83409019603082i</v>
      </c>
      <c r="X431" s="4">
        <f t="shared" si="377"/>
        <v>3.0053397876509753</v>
      </c>
      <c r="Y431" s="4">
        <f t="shared" si="378"/>
        <v>-1.2315875295296492</v>
      </c>
      <c r="Z431" t="str">
        <f t="shared" si="364"/>
        <v>0,9272119656556+0,479238240852099i</v>
      </c>
      <c r="AA431" s="4">
        <f t="shared" si="379"/>
        <v>1.0437391056916168</v>
      </c>
      <c r="AB431" s="4">
        <f t="shared" si="380"/>
        <v>0.47704399778496487</v>
      </c>
      <c r="AC431" s="47" t="str">
        <f t="shared" si="381"/>
        <v>-0,0758889140113315-0,424161593832921i</v>
      </c>
      <c r="AD431" s="20">
        <f t="shared" si="382"/>
        <v>-7.3125315186786572</v>
      </c>
      <c r="AE431" s="43">
        <f t="shared" si="383"/>
        <v>-100.14375295103419</v>
      </c>
      <c r="AF431" t="str">
        <f t="shared" si="365"/>
        <v>171,020291553806</v>
      </c>
      <c r="AG431" t="str">
        <f t="shared" si="366"/>
        <v>1+9904,39942191825i</v>
      </c>
      <c r="AH431">
        <f t="shared" si="384"/>
        <v>9904.3994724008644</v>
      </c>
      <c r="AI431">
        <f t="shared" si="385"/>
        <v>1.5706953615617711</v>
      </c>
      <c r="AJ431" t="str">
        <f t="shared" si="367"/>
        <v>1+25,4273512914915i</v>
      </c>
      <c r="AK431">
        <f t="shared" si="386"/>
        <v>25.447007558864648</v>
      </c>
      <c r="AL431">
        <f t="shared" si="387"/>
        <v>1.5314888539214471</v>
      </c>
      <c r="AM431" t="str">
        <f t="shared" si="368"/>
        <v>1-0,965225812644593i</v>
      </c>
      <c r="AN431">
        <f t="shared" si="388"/>
        <v>1.3898420303744647</v>
      </c>
      <c r="AO431">
        <f t="shared" si="389"/>
        <v>-0.76770525579504811</v>
      </c>
      <c r="AP431" s="41" t="str">
        <f t="shared" si="390"/>
        <v>0,422434583512653-0,441013322808117i</v>
      </c>
      <c r="AQ431">
        <f t="shared" si="391"/>
        <v>-4.2835669193850556</v>
      </c>
      <c r="AR431" s="43">
        <f t="shared" si="392"/>
        <v>-46.232638484305518</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0,373161484754082+0,0231126949385351i</v>
      </c>
      <c r="BG431" s="20">
        <f t="shared" si="403"/>
        <v>-8.545434980824778</v>
      </c>
      <c r="BH431" s="43">
        <f t="shared" si="404"/>
        <v>3.5442306199511666</v>
      </c>
      <c r="BI431" s="41" t="str">
        <f t="shared" si="357"/>
        <v>0,285051842837089+0,446673155546027i</v>
      </c>
      <c r="BJ431" s="20">
        <f t="shared" si="405"/>
        <v>-5.5164703815311622</v>
      </c>
      <c r="BK431" s="43">
        <f t="shared" si="358"/>
        <v>57.455345086679777</v>
      </c>
      <c r="BL431">
        <f t="shared" si="406"/>
        <v>-8.545434980824778</v>
      </c>
      <c r="BM431" s="43">
        <f t="shared" si="407"/>
        <v>3.5442306199511666</v>
      </c>
    </row>
    <row r="432" spans="14:65" x14ac:dyDescent="0.25">
      <c r="N432" s="9">
        <v>14</v>
      </c>
      <c r="O432" s="34">
        <f t="shared" si="408"/>
        <v>138038.42646028858</v>
      </c>
      <c r="P432" s="33" t="str">
        <f t="shared" si="360"/>
        <v>58,3492597405907</v>
      </c>
      <c r="Q432" s="4" t="str">
        <f t="shared" si="361"/>
        <v>1+10153,1375246671i</v>
      </c>
      <c r="R432" s="4">
        <f t="shared" si="373"/>
        <v>10153.137573912962</v>
      </c>
      <c r="S432" s="4">
        <f t="shared" si="374"/>
        <v>1.570697835073068</v>
      </c>
      <c r="T432" s="4" t="str">
        <f t="shared" si="362"/>
        <v>1+26,0196303888443i</v>
      </c>
      <c r="U432" s="4">
        <f t="shared" si="375"/>
        <v>26.038839558860332</v>
      </c>
      <c r="V432" s="4">
        <f t="shared" si="376"/>
        <v>1.5323827110730335</v>
      </c>
      <c r="W432" t="str">
        <f t="shared" si="363"/>
        <v>1-2,90010463708993i</v>
      </c>
      <c r="X432" s="4">
        <f t="shared" si="377"/>
        <v>3.0676712513029352</v>
      </c>
      <c r="Y432" s="4">
        <f t="shared" si="378"/>
        <v>-1.2387479786692019</v>
      </c>
      <c r="Z432" t="str">
        <f t="shared" si="364"/>
        <v>0,92378157128147+0,49040113349691i</v>
      </c>
      <c r="AA432" s="4">
        <f t="shared" si="379"/>
        <v>1.0458803292797487</v>
      </c>
      <c r="AB432" s="4">
        <f t="shared" si="380"/>
        <v>0.48803181133834611</v>
      </c>
      <c r="AC432" s="47" t="str">
        <f t="shared" si="381"/>
        <v>-0,084745597507708-0,430659162709012i</v>
      </c>
      <c r="AD432" s="20">
        <f t="shared" si="382"/>
        <v>-7.1523294628460814</v>
      </c>
      <c r="AE432" s="43">
        <f t="shared" si="383"/>
        <v>-101.1324890126415</v>
      </c>
      <c r="AF432" t="str">
        <f t="shared" si="365"/>
        <v>171,020291553806</v>
      </c>
      <c r="AG432" t="str">
        <f t="shared" si="366"/>
        <v>1+10135,1025211985i</v>
      </c>
      <c r="AH432">
        <f t="shared" si="384"/>
        <v>10135.102570531992</v>
      </c>
      <c r="AI432">
        <f t="shared" si="385"/>
        <v>1.5706976598110489</v>
      </c>
      <c r="AJ432" t="str">
        <f t="shared" si="367"/>
        <v>1+26,0196303888443i</v>
      </c>
      <c r="AK432">
        <f t="shared" si="386"/>
        <v>26.038839558860332</v>
      </c>
      <c r="AL432">
        <f t="shared" si="387"/>
        <v>1.5323827110730335</v>
      </c>
      <c r="AM432" t="str">
        <f t="shared" si="368"/>
        <v>1-0,987708810047708i</v>
      </c>
      <c r="AN432">
        <f t="shared" si="388"/>
        <v>1.4055492497404207</v>
      </c>
      <c r="AO432">
        <f t="shared" si="389"/>
        <v>-0.7792146453515062</v>
      </c>
      <c r="AP432" s="41" t="str">
        <f t="shared" si="390"/>
        <v>0,422434505241572-0,450492557296106i</v>
      </c>
      <c r="AQ432">
        <f t="shared" si="391"/>
        <v>-4.1862562489150665</v>
      </c>
      <c r="AR432" s="43">
        <f t="shared" si="392"/>
        <v>-46.840995368372951</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0,372362316856724+0,0146677243192254i</v>
      </c>
      <c r="BG432" s="20">
        <f t="shared" si="403"/>
        <v>-8.5739520114152903</v>
      </c>
      <c r="BH432" s="43">
        <f t="shared" si="404"/>
        <v>2.2557718551918482</v>
      </c>
      <c r="BI432" s="41" t="str">
        <f t="shared" si="357"/>
        <v>0,2890372326361+0,437471302193743i</v>
      </c>
      <c r="BJ432" s="20">
        <f t="shared" si="405"/>
        <v>-5.6078787974842808</v>
      </c>
      <c r="BK432" s="43">
        <f t="shared" si="358"/>
        <v>56.547265499460437</v>
      </c>
      <c r="BL432">
        <f t="shared" si="406"/>
        <v>-8.5739520114152903</v>
      </c>
      <c r="BM432" s="43">
        <f t="shared" si="407"/>
        <v>2.2557718551918482</v>
      </c>
    </row>
    <row r="433" spans="14:65" x14ac:dyDescent="0.25">
      <c r="N433" s="9">
        <v>15</v>
      </c>
      <c r="O433" s="34">
        <f t="shared" si="408"/>
        <v>141253.75446227577</v>
      </c>
      <c r="P433" s="33" t="str">
        <f t="shared" si="360"/>
        <v>58,3492597405907</v>
      </c>
      <c r="Q433" s="4" t="str">
        <f t="shared" si="361"/>
        <v>1+10389,6344786546i</v>
      </c>
      <c r="R433" s="4">
        <f t="shared" si="373"/>
        <v>10389.634526779488</v>
      </c>
      <c r="S433" s="4">
        <f t="shared" si="374"/>
        <v>1.5707000770183557</v>
      </c>
      <c r="T433" s="4" t="str">
        <f t="shared" si="362"/>
        <v>1+26,6257054386397i</v>
      </c>
      <c r="U433" s="4">
        <f t="shared" si="375"/>
        <v>26.644477666210829</v>
      </c>
      <c r="V433" s="4">
        <f t="shared" si="376"/>
        <v>1.5332562808989387</v>
      </c>
      <c r="W433" t="str">
        <f t="shared" si="363"/>
        <v>1-2,96765675201505i</v>
      </c>
      <c r="X433" s="4">
        <f t="shared" si="377"/>
        <v>3.13161086308317</v>
      </c>
      <c r="Y433" s="4">
        <f t="shared" si="378"/>
        <v>-1.2457797691538524</v>
      </c>
      <c r="Z433" t="str">
        <f t="shared" si="364"/>
        <v>0,920189507401244+0,501824043313927i</v>
      </c>
      <c r="AA433" s="4">
        <f t="shared" si="379"/>
        <v>1.0481298106528991</v>
      </c>
      <c r="AB433" s="4">
        <f t="shared" si="380"/>
        <v>0.49926505217609995</v>
      </c>
      <c r="AC433" s="47" t="str">
        <f t="shared" si="381"/>
        <v>-0,0939401983807248-0,437109546058836i</v>
      </c>
      <c r="AD433" s="20">
        <f t="shared" si="382"/>
        <v>-6.992099833073131</v>
      </c>
      <c r="AE433" s="43">
        <f t="shared" si="383"/>
        <v>-102.129074809958</v>
      </c>
      <c r="AF433" t="str">
        <f t="shared" si="365"/>
        <v>171,020291553806</v>
      </c>
      <c r="AG433" t="str">
        <f t="shared" si="366"/>
        <v>1+10371,1793859894i</v>
      </c>
      <c r="AH433">
        <f t="shared" si="384"/>
        <v>10371.179434199925</v>
      </c>
      <c r="AI433">
        <f t="shared" si="385"/>
        <v>1.5706999057457871</v>
      </c>
      <c r="AJ433" t="str">
        <f t="shared" si="367"/>
        <v>1+26,6257054386397i</v>
      </c>
      <c r="AK433">
        <f t="shared" si="386"/>
        <v>26.644477666210829</v>
      </c>
      <c r="AL433">
        <f t="shared" si="387"/>
        <v>1.5332562808989387</v>
      </c>
      <c r="AM433" t="str">
        <f t="shared" si="368"/>
        <v>1-1,01071550373578i</v>
      </c>
      <c r="AN433">
        <f t="shared" si="388"/>
        <v>1.4218107572711185</v>
      </c>
      <c r="AO433">
        <f t="shared" si="389"/>
        <v>-0.79072731228807558</v>
      </c>
      <c r="AP433" s="41" t="str">
        <f t="shared" si="390"/>
        <v>0,42243443049327-0,46021064890025i</v>
      </c>
      <c r="AQ433">
        <f t="shared" si="391"/>
        <v>-4.086629982414193</v>
      </c>
      <c r="AR433" s="43">
        <f t="shared" si="392"/>
        <v>-47.450699413225379</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0,37135753821167+0,00625858086139008i</v>
      </c>
      <c r="BG433" s="20">
        <f t="shared" si="403"/>
        <v>-8.6029217576353449</v>
      </c>
      <c r="BH433" s="43">
        <f t="shared" si="404"/>
        <v>0.96552860147069419</v>
      </c>
      <c r="BI433" s="41" t="str">
        <f t="shared" si="357"/>
        <v>0,292862702890295+0,428419049228149i</v>
      </c>
      <c r="BJ433" s="20">
        <f t="shared" si="405"/>
        <v>-5.6974519069764051</v>
      </c>
      <c r="BK433" s="43">
        <f t="shared" si="358"/>
        <v>55.643903998203406</v>
      </c>
      <c r="BL433">
        <f t="shared" si="406"/>
        <v>-8.6029217576353449</v>
      </c>
      <c r="BM433" s="43">
        <f t="shared" si="407"/>
        <v>0.96552860147069419</v>
      </c>
    </row>
    <row r="434" spans="14:65" x14ac:dyDescent="0.25">
      <c r="N434" s="9">
        <v>16</v>
      </c>
      <c r="O434" s="34">
        <f t="shared" si="408"/>
        <v>144543.97707459307</v>
      </c>
      <c r="P434" s="33" t="str">
        <f t="shared" si="360"/>
        <v>58,3492597405907</v>
      </c>
      <c r="Q434" s="4" t="str">
        <f t="shared" si="361"/>
        <v>1+10631,6401543658i</v>
      </c>
      <c r="R434" s="4">
        <f t="shared" si="373"/>
        <v>10631.64020139523</v>
      </c>
      <c r="S434" s="4">
        <f t="shared" si="374"/>
        <v>1.5707022679307392</v>
      </c>
      <c r="T434" s="4" t="str">
        <f t="shared" si="362"/>
        <v>1+27,2458977898916i</v>
      </c>
      <c r="U434" s="4">
        <f t="shared" si="375"/>
        <v>27.264243000259881</v>
      </c>
      <c r="V434" s="4">
        <f t="shared" si="376"/>
        <v>1.5341100212412653</v>
      </c>
      <c r="W434" t="str">
        <f t="shared" si="363"/>
        <v>1-3,03678235783166i</v>
      </c>
      <c r="X434" s="4">
        <f t="shared" si="377"/>
        <v>3.1971936270481986</v>
      </c>
      <c r="Y434" s="4">
        <f t="shared" si="378"/>
        <v>-1.2526838468664652</v>
      </c>
      <c r="Z434" t="str">
        <f t="shared" si="364"/>
        <v>0,916428154765838+0,513513026881135i</v>
      </c>
      <c r="AA434" s="4">
        <f t="shared" si="379"/>
        <v>1.0504933087003192</v>
      </c>
      <c r="AB434" s="4">
        <f t="shared" si="380"/>
        <v>0.51074850579474962</v>
      </c>
      <c r="AC434" s="47" t="str">
        <f t="shared" si="381"/>
        <v>-0,103481399180456-0,443499047560079i</v>
      </c>
      <c r="AD434" s="20">
        <f t="shared" si="382"/>
        <v>-6.831916559347091</v>
      </c>
      <c r="AE434" s="43">
        <f t="shared" si="383"/>
        <v>-103.1338125625214</v>
      </c>
      <c r="AF434" t="str">
        <f t="shared" si="365"/>
        <v>171,020291553806</v>
      </c>
      <c r="AG434" t="str">
        <f t="shared" si="366"/>
        <v>1+10612,7551873696i</v>
      </c>
      <c r="AH434">
        <f t="shared" si="384"/>
        <v>10612.755234482718</v>
      </c>
      <c r="AI434">
        <f t="shared" si="385"/>
        <v>1.57070210055681</v>
      </c>
      <c r="AJ434" t="str">
        <f t="shared" si="367"/>
        <v>1+27,2458977898916i</v>
      </c>
      <c r="AK434">
        <f t="shared" si="386"/>
        <v>27.264243000259881</v>
      </c>
      <c r="AL434">
        <f t="shared" si="387"/>
        <v>1.5341100212412653</v>
      </c>
      <c r="AM434" t="str">
        <f t="shared" si="368"/>
        <v>1-1,03425809216234i</v>
      </c>
      <c r="AN434">
        <f t="shared" si="388"/>
        <v>1.4386416514209797</v>
      </c>
      <c r="AO434">
        <f t="shared" si="389"/>
        <v>-0.80223715460209244</v>
      </c>
      <c r="AP434" s="41" t="str">
        <f t="shared" si="390"/>
        <v>0,422434359109194-0,470172750281402i</v>
      </c>
      <c r="AQ434">
        <f t="shared" si="391"/>
        <v>-3.9846886381964026</v>
      </c>
      <c r="AR434" s="43">
        <f t="shared" si="392"/>
        <v>-48.061374835672744</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0,370145940322656-0,00211183459443773i</v>
      </c>
      <c r="BG434" s="20">
        <f t="shared" si="403"/>
        <v>-8.632398822012302</v>
      </c>
      <c r="BH434" s="43">
        <f t="shared" si="404"/>
        <v>-0.32689240438716782</v>
      </c>
      <c r="BI434" s="41" t="str">
        <f t="shared" ref="BI434:BI497" si="409">IMPRODUCT(AP434,BC434)</f>
        <v>0,296533872517512+0,41951651768761i</v>
      </c>
      <c r="BJ434" s="20">
        <f t="shared" si="405"/>
        <v>-5.7851709008616146</v>
      </c>
      <c r="BK434" s="43">
        <f t="shared" ref="BK434:BK497" si="410">(180/PI())*IMARGUMENT(BI434)</f>
        <v>54.745545322461496</v>
      </c>
      <c r="BL434">
        <f t="shared" si="406"/>
        <v>-8.632398822012302</v>
      </c>
      <c r="BM434" s="43">
        <f t="shared" si="407"/>
        <v>-0.32689240438716782</v>
      </c>
    </row>
    <row r="435" spans="14:65" x14ac:dyDescent="0.25">
      <c r="N435" s="9">
        <v>17</v>
      </c>
      <c r="O435" s="34">
        <f t="shared" si="408"/>
        <v>147910.83881682079</v>
      </c>
      <c r="P435" s="33" t="str">
        <f t="shared" si="360"/>
        <v>58,3492597405907</v>
      </c>
      <c r="Q435" s="4" t="str">
        <f t="shared" si="361"/>
        <v>1+10879,2828664132i</v>
      </c>
      <c r="R435" s="4">
        <f t="shared" si="373"/>
        <v>10879.282912372109</v>
      </c>
      <c r="S435" s="4">
        <f t="shared" si="374"/>
        <v>1.5707044089718689</v>
      </c>
      <c r="T435" s="4" t="str">
        <f t="shared" si="362"/>
        <v>1+27,8805362767937i</v>
      </c>
      <c r="U435" s="4">
        <f t="shared" si="375"/>
        <v>27.898464170660173</v>
      </c>
      <c r="V435" s="4">
        <f t="shared" si="376"/>
        <v>1.5349443797834581</v>
      </c>
      <c r="W435" t="str">
        <f t="shared" si="363"/>
        <v>1-3,10751810585096i</v>
      </c>
      <c r="X435" s="4">
        <f t="shared" si="377"/>
        <v>3.2644553570529244</v>
      </c>
      <c r="Y435" s="4">
        <f t="shared" si="378"/>
        <v>-1.2594612388216915</v>
      </c>
      <c r="Z435" t="str">
        <f t="shared" si="364"/>
        <v>0,912489535042018+0,525474281852343i</v>
      </c>
      <c r="AA435" s="4">
        <f t="shared" si="379"/>
        <v>1.0529769097418205</v>
      </c>
      <c r="AB435" s="4">
        <f t="shared" si="380"/>
        <v>0.52248698422676665</v>
      </c>
      <c r="AC435" s="47" t="str">
        <f t="shared" si="381"/>
        <v>-0,113377661575374-0,449813026641372i</v>
      </c>
      <c r="AD435" s="20">
        <f t="shared" si="382"/>
        <v>-6.6718547650911866</v>
      </c>
      <c r="AE435" s="43">
        <f t="shared" si="383"/>
        <v>-104.14701123927388</v>
      </c>
      <c r="AF435" t="str">
        <f t="shared" si="365"/>
        <v>171,020291553806</v>
      </c>
      <c r="AG435" t="str">
        <f t="shared" si="366"/>
        <v>1+10859,9580120265i</v>
      </c>
      <c r="AH435">
        <f t="shared" si="384"/>
        <v>10859.958058067194</v>
      </c>
      <c r="AI435">
        <f t="shared" si="385"/>
        <v>1.5707042454078355</v>
      </c>
      <c r="AJ435" t="str">
        <f t="shared" si="367"/>
        <v>1+27,8805362767937i</v>
      </c>
      <c r="AK435">
        <f t="shared" si="386"/>
        <v>27.898464170660173</v>
      </c>
      <c r="AL435">
        <f t="shared" si="387"/>
        <v>1.5349443797834581</v>
      </c>
      <c r="AM435" t="str">
        <f t="shared" si="368"/>
        <v>1-1,05834905791938i</v>
      </c>
      <c r="AN435">
        <f t="shared" si="388"/>
        <v>1.4560572545057555</v>
      </c>
      <c r="AO435">
        <f t="shared" si="389"/>
        <v>-0.81373807777138107</v>
      </c>
      <c r="AP435" s="41" t="str">
        <f t="shared" si="390"/>
        <v>0,422434290937932-0,480384143477616i</v>
      </c>
      <c r="AQ435">
        <f t="shared" si="391"/>
        <v>-3.8804351461050945</v>
      </c>
      <c r="AR435" s="43">
        <f t="shared" si="392"/>
        <v>-48.672646861620272</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0,368726194408742-0,0104404515170607i</v>
      </c>
      <c r="BG435" s="20">
        <f t="shared" si="403"/>
        <v>-8.6624396842842106</v>
      </c>
      <c r="BH435" s="43">
        <f t="shared" si="404"/>
        <v>-1.6218918803624274</v>
      </c>
      <c r="BI435" s="41" t="str">
        <f t="shared" si="409"/>
        <v>0,300056230423281+0,41076363717581i</v>
      </c>
      <c r="BJ435" s="20">
        <f t="shared" si="405"/>
        <v>-5.8710200652981213</v>
      </c>
      <c r="BK435" s="43">
        <f t="shared" si="410"/>
        <v>53.852472497291217</v>
      </c>
      <c r="BL435">
        <f t="shared" si="406"/>
        <v>-8.6624396842842106</v>
      </c>
      <c r="BM435" s="43">
        <f t="shared" si="407"/>
        <v>-1.6218918803624274</v>
      </c>
    </row>
    <row r="436" spans="14:65" x14ac:dyDescent="0.25">
      <c r="N436" s="9">
        <v>18</v>
      </c>
      <c r="O436" s="34">
        <f t="shared" si="408"/>
        <v>151356.12484362084</v>
      </c>
      <c r="P436" s="33" t="str">
        <f t="shared" si="360"/>
        <v>58,3492597405907</v>
      </c>
      <c r="Q436" s="4" t="str">
        <f t="shared" si="361"/>
        <v>1+11132,6939182407i</v>
      </c>
      <c r="R436" s="4">
        <f t="shared" si="373"/>
        <v>11132.693963153459</v>
      </c>
      <c r="S436" s="4">
        <f t="shared" si="374"/>
        <v>1.5707065012769532</v>
      </c>
      <c r="T436" s="4" t="str">
        <f t="shared" si="362"/>
        <v>1+28,5299573930724i</v>
      </c>
      <c r="U436" s="4">
        <f t="shared" si="375"/>
        <v>28.547477451616047</v>
      </c>
      <c r="V436" s="4">
        <f t="shared" si="376"/>
        <v>1.5357597942640697</v>
      </c>
      <c r="W436" t="str">
        <f t="shared" si="363"/>
        <v>1-3,17990150110285i</v>
      </c>
      <c r="X436" s="4">
        <f t="shared" si="377"/>
        <v>3.3334326986930694</v>
      </c>
      <c r="Y436" s="4">
        <f t="shared" si="378"/>
        <v>-1.266113047174225</v>
      </c>
      <c r="Z436" t="str">
        <f t="shared" si="364"/>
        <v>0,908365293889289+0,537714150243265i</v>
      </c>
      <c r="AA436" s="4">
        <f t="shared" si="379"/>
        <v>1.0555870473411517</v>
      </c>
      <c r="AB436" s="4">
        <f t="shared" si="380"/>
        <v>0.53448531893091278</v>
      </c>
      <c r="AC436" s="47" t="str">
        <f t="shared" si="381"/>
        <v>-0,123637166194223-0,456035862185068i</v>
      </c>
      <c r="AD436" s="20">
        <f t="shared" si="382"/>
        <v>-6.5119908512777851</v>
      </c>
      <c r="AE436" s="43">
        <f t="shared" si="383"/>
        <v>-105.16898579569467</v>
      </c>
      <c r="AF436" t="str">
        <f t="shared" si="365"/>
        <v>171,020291553806</v>
      </c>
      <c r="AG436" t="str">
        <f t="shared" si="366"/>
        <v>1+11112,91893017i</v>
      </c>
      <c r="AH436">
        <f t="shared" si="384"/>
        <v>11112.918975162678</v>
      </c>
      <c r="AI436">
        <f t="shared" si="385"/>
        <v>1.5707063414360918</v>
      </c>
      <c r="AJ436" t="str">
        <f t="shared" si="367"/>
        <v>1+28,5299573930724i</v>
      </c>
      <c r="AK436">
        <f t="shared" si="386"/>
        <v>28.547477451616047</v>
      </c>
      <c r="AL436">
        <f t="shared" si="387"/>
        <v>1.5357597942640697</v>
      </c>
      <c r="AM436" t="str">
        <f t="shared" si="368"/>
        <v>1-1,08300117435584i</v>
      </c>
      <c r="AN436">
        <f t="shared" si="388"/>
        <v>1.4740731134024965</v>
      </c>
      <c r="AO436">
        <f t="shared" si="389"/>
        <v>-0.82522401086563135</v>
      </c>
      <c r="AP436" s="41" t="str">
        <f t="shared" si="390"/>
        <v>0,422434225834881-0,490850242704774i</v>
      </c>
      <c r="AQ436">
        <f t="shared" si="391"/>
        <v>-3.7738748387869476</v>
      </c>
      <c r="AR436" s="43">
        <f t="shared" si="392"/>
        <v>-49.28414263697038</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0,367096860560698-0,0187240071482395i</v>
      </c>
      <c r="BG436" s="20">
        <f t="shared" si="403"/>
        <v>-8.6931027692647351</v>
      </c>
      <c r="BH436" s="43">
        <f t="shared" si="404"/>
        <v>-2.9198770708658701</v>
      </c>
      <c r="BI436" s="41" t="str">
        <f t="shared" si="409"/>
        <v>0,303435132428285+0,402160158332086i</v>
      </c>
      <c r="BJ436" s="20">
        <f t="shared" si="405"/>
        <v>-5.9549867567739021</v>
      </c>
      <c r="BK436" s="43">
        <f t="shared" si="410"/>
        <v>52.964966087858421</v>
      </c>
      <c r="BL436">
        <f t="shared" si="406"/>
        <v>-8.6931027692647351</v>
      </c>
      <c r="BM436" s="43">
        <f t="shared" si="407"/>
        <v>-2.9198770708658701</v>
      </c>
    </row>
    <row r="437" spans="14:65" x14ac:dyDescent="0.25">
      <c r="N437" s="9">
        <v>19</v>
      </c>
      <c r="O437" s="34">
        <f t="shared" si="408"/>
        <v>154881.66189124843</v>
      </c>
      <c r="P437" s="33" t="str">
        <f t="shared" si="360"/>
        <v>58,3492597405907</v>
      </c>
      <c r="Q437" s="4" t="str">
        <f t="shared" si="361"/>
        <v>1+11392,0076717423i</v>
      </c>
      <c r="R437" s="4">
        <f t="shared" si="373"/>
        <v>11392.007715632719</v>
      </c>
      <c r="S437" s="4">
        <f t="shared" si="374"/>
        <v>1.5707085459553602</v>
      </c>
      <c r="T437" s="4" t="str">
        <f t="shared" si="362"/>
        <v>1+29,1945054703995i</v>
      </c>
      <c r="U437" s="4">
        <f t="shared" si="375"/>
        <v>29.211626960188067</v>
      </c>
      <c r="V437" s="4">
        <f t="shared" si="376"/>
        <v>1.5365566926868155</v>
      </c>
      <c r="W437" t="str">
        <f t="shared" si="363"/>
        <v>1-3,2539709222216i</v>
      </c>
      <c r="X437" s="4">
        <f t="shared" si="377"/>
        <v>3.4041631515930146</v>
      </c>
      <c r="Y437" s="4">
        <f t="shared" si="378"/>
        <v>-1.2726404434126688</v>
      </c>
      <c r="Z437" t="str">
        <f t="shared" si="364"/>
        <v>0,90404668323922+0,550239121794135i</v>
      </c>
      <c r="AA437" s="4">
        <f t="shared" si="379"/>
        <v>1.0583305233378728</v>
      </c>
      <c r="AB437" s="4">
        <f t="shared" si="380"/>
        <v>0.54674835285510592</v>
      </c>
      <c r="AC437" s="47" t="str">
        <f t="shared" si="381"/>
        <v>-0,134267746571079-0,462150917755406i</v>
      </c>
      <c r="AD437" s="20">
        <f t="shared" si="382"/>
        <v>-6.3524025850739649</v>
      </c>
      <c r="AE437" s="43">
        <f t="shared" si="383"/>
        <v>-106.20005637436824</v>
      </c>
      <c r="AF437" t="str">
        <f t="shared" si="365"/>
        <v>171,020291553806</v>
      </c>
      <c r="AG437" t="str">
        <f t="shared" si="366"/>
        <v>1+11371,7720650271i</v>
      </c>
      <c r="AH437">
        <f t="shared" si="384"/>
        <v>11371.772108995619</v>
      </c>
      <c r="AI437">
        <f t="shared" si="385"/>
        <v>1.5707083897529208</v>
      </c>
      <c r="AJ437" t="str">
        <f t="shared" si="367"/>
        <v>1+29,1945054703995i</v>
      </c>
      <c r="AK437">
        <f t="shared" si="386"/>
        <v>29.211626960188067</v>
      </c>
      <c r="AL437">
        <f t="shared" si="387"/>
        <v>1.5365566926868155</v>
      </c>
      <c r="AM437" t="str">
        <f t="shared" si="368"/>
        <v>1-1,10822751235016i</v>
      </c>
      <c r="AN437">
        <f t="shared" si="388"/>
        <v>1.4927050007050369</v>
      </c>
      <c r="AO437">
        <f t="shared" si="389"/>
        <v>-0.8366889225057238</v>
      </c>
      <c r="AP437" s="41" t="str">
        <f t="shared" si="390"/>
        <v>0,422434163661951-0,501576597227259i</v>
      </c>
      <c r="AQ437">
        <f t="shared" si="391"/>
        <v>-3.6650154326788815</v>
      </c>
      <c r="AR437" s="43">
        <f t="shared" si="392"/>
        <v>-49.895492130023491</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0,365256398841999-0,0269590238805388i</v>
      </c>
      <c r="BG437" s="20">
        <f t="shared" si="403"/>
        <v>-8.7244485189123697</v>
      </c>
      <c r="BH437" s="43">
        <f t="shared" si="404"/>
        <v>-4.2212607920796961</v>
      </c>
      <c r="BI437" s="41" t="str">
        <f t="shared" si="409"/>
        <v>0,306675798903629+0,393705664882831i</v>
      </c>
      <c r="BJ437" s="20">
        <f t="shared" si="405"/>
        <v>-6.0370613665172757</v>
      </c>
      <c r="BK437" s="43">
        <f t="shared" si="410"/>
        <v>52.083303452265078</v>
      </c>
      <c r="BL437">
        <f t="shared" si="406"/>
        <v>-8.7244485189123697</v>
      </c>
      <c r="BM437" s="43">
        <f t="shared" si="407"/>
        <v>-4.2212607920796961</v>
      </c>
    </row>
    <row r="438" spans="14:65" x14ac:dyDescent="0.25">
      <c r="N438" s="9">
        <v>20</v>
      </c>
      <c r="O438" s="34">
        <f t="shared" si="408"/>
        <v>158489.31924611164</v>
      </c>
      <c r="P438" s="33" t="str">
        <f t="shared" si="360"/>
        <v>58,3492597405907</v>
      </c>
      <c r="Q438" s="4" t="str">
        <f t="shared" si="361"/>
        <v>1+11657,3616185024i</v>
      </c>
      <c r="R438" s="4">
        <f t="shared" si="373"/>
        <v>11657.361661393752</v>
      </c>
      <c r="S438" s="4">
        <f t="shared" si="374"/>
        <v>1.5707105440912048</v>
      </c>
      <c r="T438" s="4" t="str">
        <f t="shared" si="362"/>
        <v>1+29,8745328609619i</v>
      </c>
      <c r="U438" s="4">
        <f t="shared" si="375"/>
        <v>29.891264838756697</v>
      </c>
      <c r="V438" s="4">
        <f t="shared" si="376"/>
        <v>1.5373354935269303</v>
      </c>
      <c r="W438" t="str">
        <f t="shared" si="363"/>
        <v>1-3,32976564179471i</v>
      </c>
      <c r="X438" s="4">
        <f t="shared" si="377"/>
        <v>3.4766850920491112</v>
      </c>
      <c r="Y438" s="4">
        <f t="shared" si="378"/>
        <v>-1.2790446627479746</v>
      </c>
      <c r="Z438" t="str">
        <f t="shared" si="364"/>
        <v>0,899524542739616+0,563055837410654i</v>
      </c>
      <c r="AA438" s="4">
        <f t="shared" si="379"/>
        <v>1.061214530164909</v>
      </c>
      <c r="AB438" s="4">
        <f t="shared" si="380"/>
        <v>0.55928093160588022</v>
      </c>
      <c r="AC438" s="47" t="str">
        <f t="shared" si="381"/>
        <v>-0,145276816882413-0,46814050888427i</v>
      </c>
      <c r="AD438" s="20">
        <f t="shared" si="382"/>
        <v>-6.1931691925501813</v>
      </c>
      <c r="AE438" s="43">
        <f t="shared" si="383"/>
        <v>-107.24054746572327</v>
      </c>
      <c r="AF438" t="str">
        <f t="shared" si="365"/>
        <v>171,020291553806</v>
      </c>
      <c r="AG438" t="str">
        <f t="shared" si="366"/>
        <v>1+11636,6546639563i</v>
      </c>
      <c r="AH438">
        <f t="shared" si="384"/>
        <v>11636.654706923975</v>
      </c>
      <c r="AI438">
        <f t="shared" si="385"/>
        <v>1.570710391444367</v>
      </c>
      <c r="AJ438" t="str">
        <f t="shared" si="367"/>
        <v>1+29,8745328609619i</v>
      </c>
      <c r="AK438">
        <f t="shared" si="386"/>
        <v>29.891264838756697</v>
      </c>
      <c r="AL438">
        <f t="shared" si="387"/>
        <v>1.5373354935269303</v>
      </c>
      <c r="AM438" t="str">
        <f t="shared" si="368"/>
        <v>1-1,13404144724065i</v>
      </c>
      <c r="AN438">
        <f t="shared" si="388"/>
        <v>1.5119689163668899</v>
      </c>
      <c r="AO438">
        <f t="shared" si="389"/>
        <v>-0.84812683656918164</v>
      </c>
      <c r="AP438" s="41" t="str">
        <f t="shared" si="390"/>
        <v>0,422434104287262-0,51256889430025i</v>
      </c>
      <c r="AQ438">
        <f t="shared" si="391"/>
        <v>-3.5538669988908254</v>
      </c>
      <c r="AR438" s="43">
        <f t="shared" si="392"/>
        <v>-50.506329019544907</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0,363203182436562-0,0351417866441919i</v>
      </c>
      <c r="BG438" s="20">
        <f t="shared" si="403"/>
        <v>-8.756539468216376</v>
      </c>
      <c r="BH438" s="43">
        <f t="shared" si="404"/>
        <v>-5.5264604473990646</v>
      </c>
      <c r="BI438" s="41" t="str">
        <f t="shared" si="409"/>
        <v>0,309783313055604+0,385399585258989i</v>
      </c>
      <c r="BJ438" s="20">
        <f t="shared" si="405"/>
        <v>-6.1172372745570236</v>
      </c>
      <c r="BK438" s="43">
        <f t="shared" si="410"/>
        <v>51.207757998779343</v>
      </c>
      <c r="BL438">
        <f t="shared" si="406"/>
        <v>-8.756539468216376</v>
      </c>
      <c r="BM438" s="43">
        <f t="shared" si="407"/>
        <v>-5.5264604473990646</v>
      </c>
    </row>
    <row r="439" spans="14:65" x14ac:dyDescent="0.25">
      <c r="N439" s="9">
        <v>21</v>
      </c>
      <c r="O439" s="34">
        <f t="shared" si="408"/>
        <v>162181.00973589328</v>
      </c>
      <c r="P439" s="33" t="str">
        <f t="shared" si="360"/>
        <v>58,3492597405907</v>
      </c>
      <c r="Q439" s="4" t="str">
        <f t="shared" si="361"/>
        <v>1+11928,8964526961i</v>
      </c>
      <c r="R439" s="4">
        <f t="shared" si="373"/>
        <v>11928.896494611125</v>
      </c>
      <c r="S439" s="4">
        <f t="shared" si="374"/>
        <v>1.5707124967439257</v>
      </c>
      <c r="T439" s="4" t="str">
        <f t="shared" si="362"/>
        <v>1+30,5704001242833i</v>
      </c>
      <c r="U439" s="4">
        <f t="shared" si="375"/>
        <v>30.586751441739938</v>
      </c>
      <c r="V439" s="4">
        <f t="shared" si="376"/>
        <v>1.5380966059338355</v>
      </c>
      <c r="W439" t="str">
        <f t="shared" si="363"/>
        <v>1-3,40732584718574i</v>
      </c>
      <c r="X439" s="4">
        <f t="shared" si="377"/>
        <v>3.5510377960393522</v>
      </c>
      <c r="Y439" s="4">
        <f t="shared" si="378"/>
        <v>-1.2853269987035081</v>
      </c>
      <c r="Z439" t="str">
        <f t="shared" si="364"/>
        <v>0,894789280324185+0,576171092685092i</v>
      </c>
      <c r="AA439" s="4">
        <f t="shared" si="379"/>
        <v>1.0642466745209995</v>
      </c>
      <c r="AB439" s="4">
        <f t="shared" si="380"/>
        <v>0.57208789365564472</v>
      </c>
      <c r="AC439" s="47" t="str">
        <f t="shared" si="381"/>
        <v>-0,156671293183348-0,473985873015952i</v>
      </c>
      <c r="AD439" s="20">
        <f t="shared" si="382"/>
        <v>-6.0343714549299277</v>
      </c>
      <c r="AE439" s="43">
        <f t="shared" si="383"/>
        <v>-108.29078702540316</v>
      </c>
      <c r="AF439" t="str">
        <f t="shared" si="365"/>
        <v>171,020291553806</v>
      </c>
      <c r="AG439" t="str">
        <f t="shared" si="366"/>
        <v>1+11907,7071712175i</v>
      </c>
      <c r="AH439">
        <f t="shared" si="384"/>
        <v>11907.70721320711</v>
      </c>
      <c r="AI439">
        <f t="shared" si="385"/>
        <v>1.5707123475717539</v>
      </c>
      <c r="AJ439" t="str">
        <f t="shared" si="367"/>
        <v>1+30,5704001242833i</v>
      </c>
      <c r="AK439">
        <f t="shared" si="386"/>
        <v>30.586751441739938</v>
      </c>
      <c r="AL439">
        <f t="shared" si="387"/>
        <v>1.5380966059338355</v>
      </c>
      <c r="AM439" t="str">
        <f t="shared" si="368"/>
        <v>1-1,16045666591728i</v>
      </c>
      <c r="AN439">
        <f t="shared" si="388"/>
        <v>1.5318810898603878</v>
      </c>
      <c r="AO439">
        <f t="shared" si="389"/>
        <v>-0.85953184754283285</v>
      </c>
      <c r="AP439" s="41" t="str">
        <f t="shared" si="390"/>
        <v>0,422434047584879-0,523832962185196i</v>
      </c>
      <c r="AQ439">
        <f t="shared" si="391"/>
        <v>-3.440441924255337</v>
      </c>
      <c r="AR439" s="43">
        <f t="shared" si="392"/>
        <v>-51.116291562828231</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0,360935512950462-0,0432683204133283i</v>
      </c>
      <c r="BG439" s="20">
        <f t="shared" si="403"/>
        <v>-8.7894403244549562</v>
      </c>
      <c r="BH439" s="43">
        <f t="shared" si="404"/>
        <v>-6.8358970090696252</v>
      </c>
      <c r="BI439" s="41" t="str">
        <f t="shared" si="409"/>
        <v>0,312762619804001+0,377241203768922i</v>
      </c>
      <c r="BJ439" s="20">
        <f t="shared" si="405"/>
        <v>-6.195510793780354</v>
      </c>
      <c r="BK439" s="43">
        <f t="shared" si="410"/>
        <v>50.338598453505341</v>
      </c>
      <c r="BL439">
        <f t="shared" si="406"/>
        <v>-8.7894403244549562</v>
      </c>
      <c r="BM439" s="43">
        <f t="shared" si="407"/>
        <v>-6.8358970090696252</v>
      </c>
    </row>
    <row r="440" spans="14:65" x14ac:dyDescent="0.25">
      <c r="N440" s="9">
        <v>22</v>
      </c>
      <c r="O440" s="34">
        <f t="shared" si="408"/>
        <v>165958.69074375604</v>
      </c>
      <c r="P440" s="33" t="str">
        <f t="shared" si="360"/>
        <v>58,3492597405907</v>
      </c>
      <c r="Q440" s="4" t="str">
        <f t="shared" si="361"/>
        <v>1+12206,7561456867i</v>
      </c>
      <c r="R440" s="4">
        <f t="shared" si="373"/>
        <v>12206.756186647624</v>
      </c>
      <c r="S440" s="4">
        <f t="shared" si="374"/>
        <v>1.5707144049488444</v>
      </c>
      <c r="T440" s="4" t="str">
        <f t="shared" si="362"/>
        <v>1+31,2824762183979i</v>
      </c>
      <c r="U440" s="4">
        <f t="shared" si="375"/>
        <v>31.298455526665055</v>
      </c>
      <c r="V440" s="4">
        <f t="shared" si="376"/>
        <v>1.5388404299301364</v>
      </c>
      <c r="W440" t="str">
        <f t="shared" si="363"/>
        <v>1-3,48669266184226i</v>
      </c>
      <c r="X440" s="4">
        <f t="shared" si="377"/>
        <v>3.6272614626112443</v>
      </c>
      <c r="Y440" s="4">
        <f t="shared" si="378"/>
        <v>-1.2914887979120226</v>
      </c>
      <c r="Z440" t="str">
        <f t="shared" si="364"/>
        <v>0,889830851866473+0,589591841499401i</v>
      </c>
      <c r="AA440" s="4">
        <f t="shared" si="379"/>
        <v>1.0674350024690347</v>
      </c>
      <c r="AB440" s="4">
        <f t="shared" si="380"/>
        <v>0.58517405951641743</v>
      </c>
      <c r="AC440" s="47" t="str">
        <f t="shared" si="381"/>
        <v>-0,168457507877045-0,47966714278655i</v>
      </c>
      <c r="AD440" s="20">
        <f t="shared" si="382"/>
        <v>-5.876091807793232</v>
      </c>
      <c r="AE440" s="43">
        <f t="shared" si="383"/>
        <v>-109.35110554448829</v>
      </c>
      <c r="AF440" t="str">
        <f t="shared" si="365"/>
        <v>171,020291553806</v>
      </c>
      <c r="AG440" t="str">
        <f t="shared" si="366"/>
        <v>1+12185,0733024382i</v>
      </c>
      <c r="AH440">
        <f t="shared" si="384"/>
        <v>12185.073343472011</v>
      </c>
      <c r="AI440">
        <f t="shared" si="385"/>
        <v>1.5707142591722461</v>
      </c>
      <c r="AJ440" t="str">
        <f t="shared" si="367"/>
        <v>1+31,2824762183979i</v>
      </c>
      <c r="AK440">
        <f t="shared" si="386"/>
        <v>31.298455526665055</v>
      </c>
      <c r="AL440">
        <f t="shared" si="387"/>
        <v>1.5388404299301364</v>
      </c>
      <c r="AM440" t="str">
        <f t="shared" si="368"/>
        <v>1-1,18748717407865i</v>
      </c>
      <c r="AN440">
        <f t="shared" si="388"/>
        <v>1.5524579828778935</v>
      </c>
      <c r="AO440">
        <f t="shared" si="389"/>
        <v>-0.87089813542797856</v>
      </c>
      <c r="AP440" s="41" t="str">
        <f t="shared" si="390"/>
        <v>0,42243399343452-0,535374773240014i</v>
      </c>
      <c r="AQ440">
        <f t="shared" si="391"/>
        <v>-3.3247548629008818</v>
      </c>
      <c r="AR440" s="43">
        <f t="shared" si="392"/>
        <v>-51.725023438329487</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0,358451637979249-0,0513343679598311i</v>
      </c>
      <c r="BG440" s="20">
        <f t="shared" si="403"/>
        <v>-8.8232180493060639</v>
      </c>
      <c r="BH440" s="43">
        <f t="shared" si="404"/>
        <v>-8.1499939618704964</v>
      </c>
      <c r="BI440" s="41" t="str">
        <f t="shared" si="409"/>
        <v>0,315618525200806+0,369229671319749i</v>
      </c>
      <c r="BJ440" s="20">
        <f t="shared" si="405"/>
        <v>-6.2718811044137093</v>
      </c>
      <c r="BK440" s="43">
        <f t="shared" si="410"/>
        <v>49.476088144288269</v>
      </c>
      <c r="BL440">
        <f t="shared" si="406"/>
        <v>-8.8232180493060639</v>
      </c>
      <c r="BM440" s="43">
        <f t="shared" si="407"/>
        <v>-8.1499939618704964</v>
      </c>
    </row>
    <row r="441" spans="14:65" x14ac:dyDescent="0.25">
      <c r="N441" s="9">
        <v>23</v>
      </c>
      <c r="O441" s="34">
        <f t="shared" si="408"/>
        <v>169824.36524617471</v>
      </c>
      <c r="P441" s="33" t="str">
        <f t="shared" si="360"/>
        <v>58,3492597405907</v>
      </c>
      <c r="Q441" s="4" t="str">
        <f t="shared" si="361"/>
        <v>1+12491,0880223612i</v>
      </c>
      <c r="R441" s="4">
        <f t="shared" si="373"/>
        <v>12491.088062389737</v>
      </c>
      <c r="S441" s="4">
        <f t="shared" si="374"/>
        <v>1.5707162697177171</v>
      </c>
      <c r="T441" s="4" t="str">
        <f t="shared" si="362"/>
        <v>1+32,0111386954758i</v>
      </c>
      <c r="U441" s="4">
        <f t="shared" si="375"/>
        <v>32.026754449693897</v>
      </c>
      <c r="V441" s="4">
        <f t="shared" si="376"/>
        <v>1.5395673566069701</v>
      </c>
      <c r="W441" t="str">
        <f t="shared" si="363"/>
        <v>1-3,5679081670999i</v>
      </c>
      <c r="X441" s="4">
        <f t="shared" si="377"/>
        <v>3.7053972376599744</v>
      </c>
      <c r="Y441" s="4">
        <f t="shared" si="378"/>
        <v>-1.2975314551231625</v>
      </c>
      <c r="Z441" t="str">
        <f t="shared" si="364"/>
        <v>0,884638739874936+0,60332519971224i</v>
      </c>
      <c r="AA441" s="4">
        <f t="shared" si="379"/>
        <v>1.0707880260328506</v>
      </c>
      <c r="AB441" s="4">
        <f t="shared" si="380"/>
        <v>0.59854421980658046</v>
      </c>
      <c r="AC441" s="47" t="str">
        <f t="shared" si="381"/>
        <v>-0,18064111718715-0,485163323391691i</v>
      </c>
      <c r="AD441" s="20">
        <f t="shared" si="382"/>
        <v>-5.7184144425849652</v>
      </c>
      <c r="AE441" s="43">
        <f t="shared" si="383"/>
        <v>-110.42183506855888</v>
      </c>
      <c r="AF441" t="str">
        <f t="shared" si="365"/>
        <v>171,020291553806</v>
      </c>
      <c r="AG441" t="str">
        <f t="shared" si="366"/>
        <v>1+12468,9001208123i</v>
      </c>
      <c r="AH441">
        <f t="shared" si="384"/>
        <v>12468.90016091207</v>
      </c>
      <c r="AI441">
        <f t="shared" si="385"/>
        <v>1.570716127259399</v>
      </c>
      <c r="AJ441" t="str">
        <f t="shared" si="367"/>
        <v>1+32,0111386954758i</v>
      </c>
      <c r="AK441">
        <f t="shared" si="386"/>
        <v>32.026754449693897</v>
      </c>
      <c r="AL441">
        <f t="shared" si="387"/>
        <v>1.5395673566069701</v>
      </c>
      <c r="AM441" t="str">
        <f t="shared" si="368"/>
        <v>1-1,21514730365795i</v>
      </c>
      <c r="AN441">
        <f t="shared" si="388"/>
        <v>1.5737162925976165</v>
      </c>
      <c r="AO441">
        <f t="shared" si="389"/>
        <v>-0.88221998010858294</v>
      </c>
      <c r="AP441" s="41" t="str">
        <f t="shared" si="390"/>
        <v>0,422433941721327-0,547200447085718i</v>
      </c>
      <c r="AQ441">
        <f t="shared" si="391"/>
        <v>-3.2068226787821716</v>
      </c>
      <c r="AR441" s="43">
        <f t="shared" si="392"/>
        <v>-52.33217455774242</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0,355749771054566-0,059335368003138i</v>
      </c>
      <c r="BG441" s="20">
        <f t="shared" si="403"/>
        <v>-8.8579419432271305</v>
      </c>
      <c r="BH441" s="43">
        <f t="shared" si="404"/>
        <v>-9.4691762044572414</v>
      </c>
      <c r="BI441" s="41" t="str">
        <f t="shared" si="409"/>
        <v>0,318355696338815+0,361364015683685i</v>
      </c>
      <c r="BJ441" s="20">
        <f t="shared" si="405"/>
        <v>-6.3463501794243493</v>
      </c>
      <c r="BK441" s="43">
        <f t="shared" si="410"/>
        <v>48.620484306359238</v>
      </c>
      <c r="BL441">
        <f t="shared" si="406"/>
        <v>-8.8579419432271305</v>
      </c>
      <c r="BM441" s="43">
        <f t="shared" si="407"/>
        <v>-9.4691762044572414</v>
      </c>
    </row>
    <row r="442" spans="14:65" x14ac:dyDescent="0.25">
      <c r="N442" s="9">
        <v>24</v>
      </c>
      <c r="O442" s="34">
        <f t="shared" si="408"/>
        <v>173780.0828749378</v>
      </c>
      <c r="P442" s="33" t="str">
        <f t="shared" si="360"/>
        <v>58,3492597405907</v>
      </c>
      <c r="Q442" s="4" t="str">
        <f t="shared" si="361"/>
        <v>1+12782,0428392444i</v>
      </c>
      <c r="R442" s="4">
        <f t="shared" si="373"/>
        <v>12782.042878361775</v>
      </c>
      <c r="S442" s="4">
        <f t="shared" si="374"/>
        <v>1.5707180920392683</v>
      </c>
      <c r="T442" s="4" t="str">
        <f t="shared" si="362"/>
        <v>1+32,7567739020078i</v>
      </c>
      <c r="U442" s="4">
        <f t="shared" si="375"/>
        <v>32.772034365709729</v>
      </c>
      <c r="V442" s="4">
        <f t="shared" si="376"/>
        <v>1.5402777683157312</v>
      </c>
      <c r="W442" t="str">
        <f t="shared" si="363"/>
        <v>1-3,65101542449462i</v>
      </c>
      <c r="X442" s="4">
        <f t="shared" si="377"/>
        <v>3.7854872381105222</v>
      </c>
      <c r="Y442" s="4">
        <f t="shared" si="378"/>
        <v>-1.3034564084237177</v>
      </c>
      <c r="Z442" t="str">
        <f t="shared" si="364"/>
        <v>0,879201931183919+0,617378448931924i</v>
      </c>
      <c r="AA442" s="4">
        <f t="shared" si="379"/>
        <v>1.0743147513662468</v>
      </c>
      <c r="AB442" s="4">
        <f t="shared" si="380"/>
        <v>0.61220312213573069</v>
      </c>
      <c r="AC442" s="47" t="str">
        <f t="shared" si="381"/>
        <v>-0,193227001450859-0,49045227487874i</v>
      </c>
      <c r="AD442" s="20">
        <f t="shared" si="382"/>
        <v>-5.5614254096953077</v>
      </c>
      <c r="AE442" s="43">
        <f t="shared" si="383"/>
        <v>-111.50330816143951</v>
      </c>
      <c r="AF442" t="str">
        <f t="shared" si="365"/>
        <v>171,020291553806</v>
      </c>
      <c r="AG442" t="str">
        <f t="shared" si="366"/>
        <v>1+12759,3381150759i</v>
      </c>
      <c r="AH442">
        <f t="shared" si="384"/>
        <v>12759.338154262885</v>
      </c>
      <c r="AI442">
        <f t="shared" si="385"/>
        <v>1.5707179528236974</v>
      </c>
      <c r="AJ442" t="str">
        <f t="shared" si="367"/>
        <v>1+32,7567739020078i</v>
      </c>
      <c r="AK442">
        <f t="shared" si="386"/>
        <v>32.772034365709729</v>
      </c>
      <c r="AL442">
        <f t="shared" si="387"/>
        <v>1.5402777683157312</v>
      </c>
      <c r="AM442" t="str">
        <f t="shared" si="368"/>
        <v>1-1,24345172042204i</v>
      </c>
      <c r="AN442">
        <f t="shared" si="388"/>
        <v>1.5956729555333484</v>
      </c>
      <c r="AO442">
        <f t="shared" si="389"/>
        <v>-0.89349177509930833</v>
      </c>
      <c r="AP442" s="41" t="str">
        <f t="shared" si="390"/>
        <v>0,422433892335614-0,559316253851156i</v>
      </c>
      <c r="AQ442">
        <f t="shared" si="391"/>
        <v>-3.0866643796757067</v>
      </c>
      <c r="AR442" s="43">
        <f t="shared" si="392"/>
        <v>-52.9374018427485</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0,352828114084785-0,0672664339270911i</v>
      </c>
      <c r="BG442" s="20">
        <f t="shared" si="403"/>
        <v>-8.8936837314253854</v>
      </c>
      <c r="BH442" s="43">
        <f t="shared" si="404"/>
        <v>-10.793868903830898</v>
      </c>
      <c r="BI442" s="41" t="str">
        <f t="shared" si="409"/>
        <v>0,320978661702599+0,353643151308919i</v>
      </c>
      <c r="BJ442" s="20">
        <f t="shared" si="405"/>
        <v>-6.418922701405771</v>
      </c>
      <c r="BK442" s="43">
        <f t="shared" si="410"/>
        <v>47.772037414860087</v>
      </c>
      <c r="BL442">
        <f t="shared" si="406"/>
        <v>-8.8936837314253854</v>
      </c>
      <c r="BM442" s="43">
        <f t="shared" si="407"/>
        <v>-10.793868903830898</v>
      </c>
    </row>
    <row r="443" spans="14:65" x14ac:dyDescent="0.25">
      <c r="N443" s="9">
        <v>25</v>
      </c>
      <c r="O443" s="34">
        <f t="shared" si="408"/>
        <v>177827.94100389251</v>
      </c>
      <c r="P443" s="33" t="str">
        <f t="shared" si="360"/>
        <v>58,3492597405907</v>
      </c>
      <c r="Q443" s="4" t="str">
        <f t="shared" si="361"/>
        <v>1+13079,7748644312i</v>
      </c>
      <c r="R443" s="4">
        <f t="shared" si="373"/>
        <v>13079.774902658157</v>
      </c>
      <c r="S443" s="4">
        <f t="shared" si="374"/>
        <v>1.5707198728797171</v>
      </c>
      <c r="T443" s="4" t="str">
        <f t="shared" si="362"/>
        <v>1+33,5197771836498i</v>
      </c>
      <c r="U443" s="4">
        <f t="shared" si="375"/>
        <v>33.534690433065421</v>
      </c>
      <c r="V443" s="4">
        <f t="shared" si="376"/>
        <v>1.5409720388561985</v>
      </c>
      <c r="W443" t="str">
        <f t="shared" si="363"/>
        <v>1-3,7360584985943i</v>
      </c>
      <c r="X443" s="4">
        <f t="shared" si="377"/>
        <v>3.8675745765167471</v>
      </c>
      <c r="Y443" s="4">
        <f t="shared" si="378"/>
        <v>-1.3092651346714037</v>
      </c>
      <c r="Z443" t="str">
        <f t="shared" si="364"/>
        <v>0,873508893593263+0,631759040377202i</v>
      </c>
      <c r="AA443" s="4">
        <f t="shared" si="379"/>
        <v>1.0780247085688015</v>
      </c>
      <c r="AB443" s="4">
        <f t="shared" si="380"/>
        <v>0.6261554567316725</v>
      </c>
      <c r="AC443" s="47" t="str">
        <f t="shared" si="381"/>
        <v>-0,206219158109713-0,495510700284305i</v>
      </c>
      <c r="AD443" s="20">
        <f t="shared" si="382"/>
        <v>-5.4052127223040909</v>
      </c>
      <c r="AE443" s="43">
        <f t="shared" si="383"/>
        <v>-112.5958568093134</v>
      </c>
      <c r="AF443" t="str">
        <f t="shared" si="365"/>
        <v>171,020291553806</v>
      </c>
      <c r="AG443" t="str">
        <f t="shared" si="366"/>
        <v>1+13056,541279298i</v>
      </c>
      <c r="AH443">
        <f t="shared" si="384"/>
        <v>13056.541317592983</v>
      </c>
      <c r="AI443">
        <f t="shared" si="385"/>
        <v>1.5707197368330796</v>
      </c>
      <c r="AJ443" t="str">
        <f t="shared" si="367"/>
        <v>1+33,5197771836498i</v>
      </c>
      <c r="AK443">
        <f t="shared" si="386"/>
        <v>33.534690433065421</v>
      </c>
      <c r="AL443">
        <f t="shared" si="387"/>
        <v>1.5409720388561985</v>
      </c>
      <c r="AM443" t="str">
        <f t="shared" si="368"/>
        <v>1-1,27241543174733i</v>
      </c>
      <c r="AN443">
        <f t="shared" si="388"/>
        <v>1.6183451519835761</v>
      </c>
      <c r="AO443">
        <f t="shared" si="389"/>
        <v>-0.90470804059705789</v>
      </c>
      <c r="AP443" s="41" t="str">
        <f t="shared" si="390"/>
        <v>0,422433845172621-0,571728617497461i</v>
      </c>
      <c r="AQ443">
        <f t="shared" si="391"/>
        <v>-2.9643010432140193</v>
      </c>
      <c r="AR443" s="43">
        <f t="shared" si="392"/>
        <v>-53.54036996206694</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0,34968488240188-0,0751223332596096i</v>
      </c>
      <c r="BG443" s="20">
        <f t="shared" si="403"/>
        <v>-8.9305176506642265</v>
      </c>
      <c r="BH443" s="43">
        <f t="shared" si="404"/>
        <v>-12.12449629824275</v>
      </c>
      <c r="BI443" s="41" t="str">
        <f t="shared" si="409"/>
        <v>0,32349181191673+0,346065888677131i</v>
      </c>
      <c r="BJ443" s="20">
        <f t="shared" si="405"/>
        <v>-6.4896059715741483</v>
      </c>
      <c r="BK443" s="43">
        <f t="shared" si="410"/>
        <v>46.930990549003717</v>
      </c>
      <c r="BL443">
        <f t="shared" si="406"/>
        <v>-8.9305176506642265</v>
      </c>
      <c r="BM443" s="43">
        <f t="shared" si="407"/>
        <v>-12.12449629824275</v>
      </c>
    </row>
    <row r="444" spans="14:65" x14ac:dyDescent="0.25">
      <c r="N444" s="9">
        <v>26</v>
      </c>
      <c r="O444" s="34">
        <f t="shared" si="408"/>
        <v>181970.08586099857</v>
      </c>
      <c r="P444" s="33" t="str">
        <f t="shared" si="360"/>
        <v>58,3492597405907</v>
      </c>
      <c r="Q444" s="4" t="str">
        <f t="shared" si="361"/>
        <v>1+13384,4419593823i</v>
      </c>
      <c r="R444" s="4">
        <f t="shared" si="373"/>
        <v>13384.441996739106</v>
      </c>
      <c r="S444" s="4">
        <f t="shared" si="374"/>
        <v>1.5707216131832888</v>
      </c>
      <c r="T444" s="4" t="str">
        <f t="shared" si="362"/>
        <v>1+34,3005530948409i</v>
      </c>
      <c r="U444" s="4">
        <f t="shared" si="375"/>
        <v>34.315127023107458</v>
      </c>
      <c r="V444" s="4">
        <f t="shared" si="376"/>
        <v>1.5416505336610986</v>
      </c>
      <c r="W444" t="str">
        <f t="shared" si="363"/>
        <v>1-3,82308248036247i</v>
      </c>
      <c r="X444" s="4">
        <f t="shared" si="377"/>
        <v>3.9517033860924404</v>
      </c>
      <c r="Y444" s="4">
        <f t="shared" si="378"/>
        <v>-1.3149591451418645</v>
      </c>
      <c r="Z444" t="str">
        <f t="shared" si="364"/>
        <v>0,867547551406964+0,646474598828i</v>
      </c>
      <c r="AA444" s="4">
        <f t="shared" si="379"/>
        <v>1.0819279832234872</v>
      </c>
      <c r="AB444" s="4">
        <f t="shared" si="380"/>
        <v>0.64040584073377005</v>
      </c>
      <c r="AC444" s="47" t="str">
        <f t="shared" si="381"/>
        <v>-0,219620587349603-0,500314140624812i</v>
      </c>
      <c r="AD444" s="20">
        <f t="shared" si="382"/>
        <v>-5.2498664600846903</v>
      </c>
      <c r="AE444" s="43">
        <f t="shared" si="383"/>
        <v>-113.69981126084232</v>
      </c>
      <c r="AF444" t="str">
        <f t="shared" si="365"/>
        <v>171,020291553806</v>
      </c>
      <c r="AG444" t="str">
        <f t="shared" si="366"/>
        <v>1+13360,6671945299i</v>
      </c>
      <c r="AH444">
        <f t="shared" si="384"/>
        <v>13360.667231953181</v>
      </c>
      <c r="AI444">
        <f t="shared" si="385"/>
        <v>1.5707214802334508</v>
      </c>
      <c r="AJ444" t="str">
        <f t="shared" si="367"/>
        <v>1+34,3005530948409i</v>
      </c>
      <c r="AK444">
        <f t="shared" si="386"/>
        <v>34.315127023107458</v>
      </c>
      <c r="AL444">
        <f t="shared" si="387"/>
        <v>1.5416505336610986</v>
      </c>
      <c r="AM444" t="str">
        <f t="shared" si="368"/>
        <v>1-1,30205379457692i</v>
      </c>
      <c r="AN444">
        <f t="shared" si="388"/>
        <v>1.6417503110924498</v>
      </c>
      <c r="AO444">
        <f t="shared" si="389"/>
        <v>-0.91586343576777063</v>
      </c>
      <c r="AP444" s="41" t="str">
        <f t="shared" si="390"/>
        <v>0,422433800132316-0,584444119224155i</v>
      </c>
      <c r="AQ444">
        <f t="shared" si="391"/>
        <v>-2.8397557355862024</v>
      </c>
      <c r="AR444" s="43">
        <f t="shared" si="392"/>
        <v>-54.140752024890297</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0,346318332522103-0,0828974681383669i</v>
      </c>
      <c r="BG444" s="20">
        <f t="shared" si="403"/>
        <v>-8.9685205360462668</v>
      </c>
      <c r="BH444" s="43">
        <f t="shared" si="404"/>
        <v>-13.461480443802326</v>
      </c>
      <c r="BI444" s="41" t="str">
        <f t="shared" si="409"/>
        <v>0,325899400849352+0,338630943212192i</v>
      </c>
      <c r="BJ444" s="20">
        <f t="shared" si="405"/>
        <v>-6.5584098115477758</v>
      </c>
      <c r="BK444" s="43">
        <f t="shared" si="410"/>
        <v>46.097578792149768</v>
      </c>
      <c r="BL444">
        <f t="shared" si="406"/>
        <v>-8.9685205360462668</v>
      </c>
      <c r="BM444" s="43">
        <f t="shared" si="407"/>
        <v>-13.461480443802326</v>
      </c>
    </row>
    <row r="445" spans="14:65" x14ac:dyDescent="0.25">
      <c r="N445" s="9">
        <v>27</v>
      </c>
      <c r="O445" s="34">
        <f t="shared" si="408"/>
        <v>186208.71366628664</v>
      </c>
      <c r="P445" s="33" t="str">
        <f t="shared" si="360"/>
        <v>58,3492597405907</v>
      </c>
      <c r="Q445" s="4" t="str">
        <f t="shared" si="361"/>
        <v>1+13696,2056626244i</v>
      </c>
      <c r="R445" s="4">
        <f t="shared" si="373"/>
        <v>13696.20569913086</v>
      </c>
      <c r="S445" s="4">
        <f t="shared" si="374"/>
        <v>1.5707233138727155</v>
      </c>
      <c r="T445" s="4" t="str">
        <f t="shared" si="362"/>
        <v>1+35,0995156133046i</v>
      </c>
      <c r="U445" s="4">
        <f t="shared" si="375"/>
        <v>35.113757934584747</v>
      </c>
      <c r="V445" s="4">
        <f t="shared" si="376"/>
        <v>1.54231360997714</v>
      </c>
      <c r="W445" t="str">
        <f t="shared" si="363"/>
        <v>1-3,91213351106624i</v>
      </c>
      <c r="X445" s="4">
        <f t="shared" si="377"/>
        <v>4.0379188461888962</v>
      </c>
      <c r="Y445" s="4">
        <f t="shared" si="378"/>
        <v>-1.3205399813874419</v>
      </c>
      <c r="Z445" t="str">
        <f t="shared" si="364"/>
        <v>0,861305259818988+0,661532926668204i</v>
      </c>
      <c r="AA445" s="4">
        <f t="shared" si="379"/>
        <v>1.0860352497308978</v>
      </c>
      <c r="AB445" s="4">
        <f t="shared" si="380"/>
        <v>0.65495880107781279</v>
      </c>
      <c r="AC445" s="47" t="str">
        <f t="shared" si="381"/>
        <v>-0,233433170431564-0,504836977835008i</v>
      </c>
      <c r="AD445" s="20">
        <f t="shared" si="382"/>
        <v>-5.0954788717634205</v>
      </c>
      <c r="AE445" s="43">
        <f t="shared" si="383"/>
        <v>-114.81549879892449</v>
      </c>
      <c r="AF445" t="str">
        <f t="shared" si="365"/>
        <v>171,020291553806</v>
      </c>
      <c r="AG445" t="str">
        <f t="shared" si="366"/>
        <v>1+13671,8771123578i</v>
      </c>
      <c r="AH445">
        <f t="shared" si="384"/>
        <v>13671.877148929221</v>
      </c>
      <c r="AI445">
        <f t="shared" si="385"/>
        <v>1.5707231839491851</v>
      </c>
      <c r="AJ445" t="str">
        <f t="shared" si="367"/>
        <v>1+35,0995156133046i</v>
      </c>
      <c r="AK445">
        <f t="shared" si="386"/>
        <v>35.113757934584747</v>
      </c>
      <c r="AL445">
        <f t="shared" si="387"/>
        <v>1.54231360997714</v>
      </c>
      <c r="AM445" t="str">
        <f t="shared" si="368"/>
        <v>1-1,33238252356312i</v>
      </c>
      <c r="AN445">
        <f t="shared" si="388"/>
        <v>1.6659061165313094</v>
      </c>
      <c r="AO445">
        <f t="shared" si="389"/>
        <v>-0.92695277020841604</v>
      </c>
      <c r="AP445" s="41" t="str">
        <f t="shared" si="390"/>
        <v>0,422433757119157-0,597469500958592i</v>
      </c>
      <c r="AQ445">
        <f t="shared" si="391"/>
        <v>-2.7130534235843271</v>
      </c>
      <c r="AR445" s="43">
        <f t="shared" si="392"/>
        <v>-54.738230227265163</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0,342726792719471-0,090585857014993i</v>
      </c>
      <c r="BG445" s="20">
        <f t="shared" si="403"/>
        <v>-9.0077719068093227</v>
      </c>
      <c r="BH445" s="43">
        <f t="shared" si="404"/>
        <v>-14.805239900050791</v>
      </c>
      <c r="BI445" s="41" t="str">
        <f t="shared" si="409"/>
        <v>0,32820554703158+0,331336943746434i</v>
      </c>
      <c r="BJ445" s="20">
        <f t="shared" si="405"/>
        <v>-6.6253464586302311</v>
      </c>
      <c r="BK445" s="43">
        <f t="shared" si="410"/>
        <v>45.272028671608524</v>
      </c>
      <c r="BL445">
        <f t="shared" si="406"/>
        <v>-9.0077719068093227</v>
      </c>
      <c r="BM445" s="43">
        <f t="shared" si="407"/>
        <v>-14.805239900050791</v>
      </c>
    </row>
    <row r="446" spans="14:65" x14ac:dyDescent="0.25">
      <c r="N446" s="9">
        <v>28</v>
      </c>
      <c r="O446" s="34">
        <f t="shared" si="408"/>
        <v>190546.07179632492</v>
      </c>
      <c r="P446" s="33" t="str">
        <f t="shared" si="360"/>
        <v>58,3492597405907</v>
      </c>
      <c r="Q446" s="4" t="str">
        <f t="shared" si="361"/>
        <v>1+14015,2312753996i</v>
      </c>
      <c r="R446" s="4">
        <f t="shared" si="373"/>
        <v>14015.231311075073</v>
      </c>
      <c r="S446" s="4">
        <f t="shared" si="374"/>
        <v>1.5707249758497246</v>
      </c>
      <c r="T446" s="4" t="str">
        <f t="shared" si="362"/>
        <v>1+35,9170883595438i</v>
      </c>
      <c r="U446" s="4">
        <f t="shared" si="375"/>
        <v>35.931006613053249</v>
      </c>
      <c r="V446" s="4">
        <f t="shared" si="376"/>
        <v>1.5429616170425484</v>
      </c>
      <c r="W446" t="str">
        <f t="shared" si="363"/>
        <v>1-4,00325880674081i</v>
      </c>
      <c r="X446" s="4">
        <f t="shared" si="377"/>
        <v>4.1262672082340774</v>
      </c>
      <c r="Y446" s="4">
        <f t="shared" si="378"/>
        <v>-1.3260092113053281</v>
      </c>
      <c r="Z446" t="str">
        <f t="shared" si="364"/>
        <v>0,854768778091957+0,676942008022556i</v>
      </c>
      <c r="AA446" s="4">
        <f t="shared" si="379"/>
        <v>1.0903578065141863</v>
      </c>
      <c r="AB446" s="4">
        <f t="shared" si="380"/>
        <v>0.66981875589975859</v>
      </c>
      <c r="AC446" s="47" t="str">
        <f t="shared" si="381"/>
        <v>-0,247657540862425-0,509052446834605i</v>
      </c>
      <c r="AD446" s="20">
        <f t="shared" si="382"/>
        <v>-4.9421444754262982</v>
      </c>
      <c r="AE446" s="43">
        <f t="shared" si="383"/>
        <v>-115.94324243978451</v>
      </c>
      <c r="AF446" t="str">
        <f t="shared" si="365"/>
        <v>171,020291553806</v>
      </c>
      <c r="AG446" t="str">
        <f t="shared" si="366"/>
        <v>1+13990,3360403995i</v>
      </c>
      <c r="AH446">
        <f t="shared" si="384"/>
        <v>13990.336076138456</v>
      </c>
      <c r="AI446">
        <f t="shared" si="385"/>
        <v>1.570724848883615</v>
      </c>
      <c r="AJ446" t="str">
        <f t="shared" si="367"/>
        <v>1+35,9170883595438i</v>
      </c>
      <c r="AK446">
        <f t="shared" si="386"/>
        <v>35.931006613053249</v>
      </c>
      <c r="AL446">
        <f t="shared" si="387"/>
        <v>1.5429616170425484</v>
      </c>
      <c r="AM446" t="str">
        <f t="shared" si="368"/>
        <v>1-1,3634176993995i</v>
      </c>
      <c r="AN446">
        <f t="shared" si="388"/>
        <v>1.690830512806007</v>
      </c>
      <c r="AO446">
        <f t="shared" si="389"/>
        <v>-0.93797101453295106</v>
      </c>
      <c r="AP446" s="41" t="str">
        <f t="shared" si="390"/>
        <v>0,422433716041909-0,610811668930605i</v>
      </c>
      <c r="AQ446">
        <f t="shared" si="391"/>
        <v>-2.584220880711563</v>
      </c>
      <c r="AR446" s="43">
        <f t="shared" si="392"/>
        <v>-55.332496448478388</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0,33890869649814-0,0981811178815042i</v>
      </c>
      <c r="BG446" s="20">
        <f t="shared" si="403"/>
        <v>-9.0483540500653739</v>
      </c>
      <c r="BH446" s="43">
        <f t="shared" si="404"/>
        <v>-16.156188349831396</v>
      </c>
      <c r="BI446" s="41" t="str">
        <f t="shared" si="409"/>
        <v>0,330414235355908+0,324182440552645i</v>
      </c>
      <c r="BJ446" s="20">
        <f t="shared" si="405"/>
        <v>-6.6904304553506329</v>
      </c>
      <c r="BK446" s="43">
        <f t="shared" si="410"/>
        <v>44.454557641474814</v>
      </c>
      <c r="BL446">
        <f t="shared" si="406"/>
        <v>-9.0483540500653739</v>
      </c>
      <c r="BM446" s="43">
        <f t="shared" si="407"/>
        <v>-16.156188349831396</v>
      </c>
    </row>
    <row r="447" spans="14:65" x14ac:dyDescent="0.25">
      <c r="N447" s="9">
        <v>29</v>
      </c>
      <c r="O447" s="34">
        <f t="shared" si="408"/>
        <v>194984.45997580473</v>
      </c>
      <c r="P447" s="33" t="str">
        <f t="shared" si="360"/>
        <v>58,3492597405907</v>
      </c>
      <c r="Q447" s="4" t="str">
        <f t="shared" si="361"/>
        <v>1+14341,6879493104i</v>
      </c>
      <c r="R447" s="4">
        <f t="shared" si="373"/>
        <v>14341.687984173799</v>
      </c>
      <c r="S447" s="4">
        <f t="shared" si="374"/>
        <v>1.5707265999955189</v>
      </c>
      <c r="T447" s="4" t="str">
        <f t="shared" si="362"/>
        <v>1+36,7537048214496i</v>
      </c>
      <c r="U447" s="4">
        <f t="shared" si="375"/>
        <v>36.767306375396174</v>
      </c>
      <c r="V447" s="4">
        <f t="shared" si="376"/>
        <v>1.5435948962611472</v>
      </c>
      <c r="W447" t="str">
        <f t="shared" si="363"/>
        <v>1-4,09650668322406i</v>
      </c>
      <c r="X447" s="4">
        <f t="shared" si="377"/>
        <v>4.2167958221497273</v>
      </c>
      <c r="Y447" s="4">
        <f t="shared" si="378"/>
        <v>-1.3313684254119471</v>
      </c>
      <c r="Z447" t="str">
        <f t="shared" si="364"/>
        <v>0,847924241471776+0,69271001298994i</v>
      </c>
      <c r="AA447" s="4">
        <f t="shared" si="379"/>
        <v>1.0949076131674349</v>
      </c>
      <c r="AB447" s="4">
        <f t="shared" si="380"/>
        <v>0.68498999438961727</v>
      </c>
      <c r="AC447" s="47" t="str">
        <f t="shared" si="381"/>
        <v>-0,262292948681643-0,512932657985205i</v>
      </c>
      <c r="AD447" s="20">
        <f t="shared" si="382"/>
        <v>-4.7899601553439588</v>
      </c>
      <c r="AE447" s="43">
        <f t="shared" si="383"/>
        <v>-117.08335955527637</v>
      </c>
      <c r="AF447" t="str">
        <f t="shared" si="365"/>
        <v>171,020291553806</v>
      </c>
      <c r="AG447" t="str">
        <f t="shared" si="366"/>
        <v>1+14316,2128297936i</v>
      </c>
      <c r="AH447">
        <f t="shared" si="384"/>
        <v>14316.212864719037</v>
      </c>
      <c r="AI447">
        <f t="shared" si="385"/>
        <v>1.5707264759195105</v>
      </c>
      <c r="AJ447" t="str">
        <f t="shared" si="367"/>
        <v>1+36,7537048214496i</v>
      </c>
      <c r="AK447">
        <f t="shared" si="386"/>
        <v>36.767306375396174</v>
      </c>
      <c r="AL447">
        <f t="shared" si="387"/>
        <v>1.5435948962611472</v>
      </c>
      <c r="AM447" t="str">
        <f t="shared" si="368"/>
        <v>1-1,39517577734705i</v>
      </c>
      <c r="AN447">
        <f t="shared" si="388"/>
        <v>1.7165417121922626</v>
      </c>
      <c r="AO447">
        <f t="shared" si="389"/>
        <v>-0.94891331004027024</v>
      </c>
      <c r="AP447" s="41" t="str">
        <f t="shared" si="390"/>
        <v>0,422433676813442-0,624477697334262i</v>
      </c>
      <c r="AQ447">
        <f t="shared" si="391"/>
        <v>-2.45328658809844</v>
      </c>
      <c r="AR447" s="43">
        <f t="shared" si="392"/>
        <v>-55.923252795043624</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0,334862619032557-0,105676453335816i</v>
      </c>
      <c r="BG447" s="20">
        <f t="shared" si="403"/>
        <v>-9.0903521012831376</v>
      </c>
      <c r="BH447" s="43">
        <f t="shared" si="404"/>
        <v>-17.514733148986227</v>
      </c>
      <c r="BI447" s="41" t="str">
        <f t="shared" si="409"/>
        <v>0,332529319019555+0,317165912951345i</v>
      </c>
      <c r="BJ447" s="20">
        <f t="shared" si="405"/>
        <v>-6.7536785340376255</v>
      </c>
      <c r="BK447" s="43">
        <f t="shared" si="410"/>
        <v>43.645373611246477</v>
      </c>
      <c r="BL447">
        <f t="shared" si="406"/>
        <v>-9.0903521012831376</v>
      </c>
      <c r="BM447" s="43">
        <f t="shared" si="407"/>
        <v>-17.514733148986227</v>
      </c>
    </row>
    <row r="448" spans="14:65" x14ac:dyDescent="0.25">
      <c r="N448" s="9">
        <v>30</v>
      </c>
      <c r="O448" s="34">
        <f t="shared" si="408"/>
        <v>199526.23149688813</v>
      </c>
      <c r="P448" s="33" t="str">
        <f t="shared" si="360"/>
        <v>58,3492597405907</v>
      </c>
      <c r="Q448" s="4" t="str">
        <f t="shared" si="361"/>
        <v>1+14675,7487760067i</v>
      </c>
      <c r="R448" s="4">
        <f t="shared" si="373"/>
        <v>14675.748810076511</v>
      </c>
      <c r="S448" s="4">
        <f t="shared" si="374"/>
        <v>1.5707281871712415</v>
      </c>
      <c r="T448" s="4" t="str">
        <f t="shared" si="362"/>
        <v>1+37,6098085841448i</v>
      </c>
      <c r="U448" s="4">
        <f t="shared" si="375"/>
        <v>37.623100639580628</v>
      </c>
      <c r="V448" s="4">
        <f t="shared" si="376"/>
        <v>1.5442137813730221</v>
      </c>
      <c r="W448" t="str">
        <f t="shared" si="363"/>
        <v>1-4,19192658177447i</v>
      </c>
      <c r="X448" s="4">
        <f t="shared" si="377"/>
        <v>4.3095531632626818</v>
      </c>
      <c r="Y448" s="4">
        <f t="shared" si="378"/>
        <v>-1.3366192333196536</v>
      </c>
      <c r="Z448" t="str">
        <f t="shared" si="364"/>
        <v>0,840757131778601+0,708845301975316i</v>
      </c>
      <c r="AA448" s="4">
        <f t="shared" si="379"/>
        <v>1.0996973296180441</v>
      </c>
      <c r="AB448" s="4">
        <f t="shared" si="380"/>
        <v>0.70047665503212619</v>
      </c>
      <c r="AC448" s="47" t="str">
        <f t="shared" si="381"/>
        <v>-0,277337118288286-0,516448631274653i</v>
      </c>
      <c r="AD448" s="20">
        <f t="shared" si="382"/>
        <v>-4.6390252539641521</v>
      </c>
      <c r="AE448" s="43">
        <f t="shared" si="383"/>
        <v>-118.23616041454534</v>
      </c>
      <c r="AF448" t="str">
        <f t="shared" si="365"/>
        <v>171,020291553806</v>
      </c>
      <c r="AG448" t="str">
        <f t="shared" si="366"/>
        <v>1+14649,6802647276i</v>
      </c>
      <c r="AH448">
        <f t="shared" si="384"/>
        <v>14649.680298858037</v>
      </c>
      <c r="AI448">
        <f t="shared" si="385"/>
        <v>1.5707280659195482</v>
      </c>
      <c r="AJ448" t="str">
        <f t="shared" si="367"/>
        <v>1+37,6098085841448i</v>
      </c>
      <c r="AK448">
        <f t="shared" si="386"/>
        <v>37.623100639580628</v>
      </c>
      <c r="AL448">
        <f t="shared" si="387"/>
        <v>1.5442137813730221</v>
      </c>
      <c r="AM448" t="str">
        <f t="shared" si="368"/>
        <v>1-1,42767359595909i</v>
      </c>
      <c r="AN448">
        <f t="shared" si="388"/>
        <v>1.7430582022981216</v>
      </c>
      <c r="AO448">
        <f t="shared" si="389"/>
        <v>-0.95977497743143647</v>
      </c>
      <c r="AP448" s="41" t="str">
        <f t="shared" si="390"/>
        <v>0,422433639350547-0,638474832078743i</v>
      </c>
      <c r="AQ448">
        <f t="shared" si="391"/>
        <v>-2.3202806309920367</v>
      </c>
      <c r="AR448" s="43">
        <f t="shared" si="392"/>
        <v>-56.510212090410022</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0,330587316621022-0,113064637837184i</v>
      </c>
      <c r="BG448" s="20">
        <f t="shared" si="403"/>
        <v>-9.133854120193547</v>
      </c>
      <c r="BH448" s="43">
        <f t="shared" si="404"/>
        <v>-18.881273801678024</v>
      </c>
      <c r="BI448" s="41" t="str">
        <f t="shared" si="409"/>
        <v>0,334554521680991+0,310285776504093i</v>
      </c>
      <c r="BJ448" s="20">
        <f t="shared" si="405"/>
        <v>-6.815109497221437</v>
      </c>
      <c r="BK448" s="43">
        <f t="shared" si="410"/>
        <v>42.844674522457268</v>
      </c>
      <c r="BL448">
        <f t="shared" si="406"/>
        <v>-9.133854120193547</v>
      </c>
      <c r="BM448" s="43">
        <f t="shared" si="407"/>
        <v>-18.881273801678024</v>
      </c>
    </row>
    <row r="449" spans="14:65" x14ac:dyDescent="0.25">
      <c r="N449" s="9">
        <v>31</v>
      </c>
      <c r="O449" s="34">
        <f t="shared" si="408"/>
        <v>204173.79446695308</v>
      </c>
      <c r="P449" s="33" t="str">
        <f t="shared" si="360"/>
        <v>58,3492597405907</v>
      </c>
      <c r="Q449" s="4" t="str">
        <f t="shared" si="361"/>
        <v>1+15017,5908789605i</v>
      </c>
      <c r="R449" s="4">
        <f t="shared" si="373"/>
        <v>15017.590912254787</v>
      </c>
      <c r="S449" s="4">
        <f t="shared" si="374"/>
        <v>1.5707297382184344</v>
      </c>
      <c r="T449" s="4" t="str">
        <f t="shared" si="362"/>
        <v>1+38,4858535651758i</v>
      </c>
      <c r="U449" s="4">
        <f t="shared" si="375"/>
        <v>38.498843159764618</v>
      </c>
      <c r="V449" s="4">
        <f t="shared" si="376"/>
        <v>1.5448185986218088</v>
      </c>
      <c r="W449" t="str">
        <f t="shared" si="363"/>
        <v>1-4,28956909528521i</v>
      </c>
      <c r="X449" s="4">
        <f t="shared" si="377"/>
        <v>4.4045888597264078</v>
      </c>
      <c r="Y449" s="4">
        <f t="shared" si="378"/>
        <v>-1.3417632604112042</v>
      </c>
      <c r="Z449" t="str">
        <f t="shared" si="364"/>
        <v>0,833252246611867+0,725356430122474i</v>
      </c>
      <c r="AA449" s="4">
        <f t="shared" si="379"/>
        <v>1.104740357370791</v>
      </c>
      <c r="AB449" s="4">
        <f t="shared" si="380"/>
        <v>0.7162827021781093</v>
      </c>
      <c r="AC449" s="47" t="str">
        <f t="shared" si="381"/>
        <v>-0,292786100401681-0,519570343631135i</v>
      </c>
      <c r="AD449" s="20">
        <f t="shared" si="382"/>
        <v>-4.4894416575937415</v>
      </c>
      <c r="AE449" s="43">
        <f t="shared" si="383"/>
        <v>-119.4019466415676</v>
      </c>
      <c r="AF449" t="str">
        <f t="shared" si="365"/>
        <v>171,020291553806</v>
      </c>
      <c r="AG449" t="str">
        <f t="shared" si="366"/>
        <v>1+14990,9151540494i</v>
      </c>
      <c r="AH449">
        <f t="shared" si="384"/>
        <v>14990.915187402934</v>
      </c>
      <c r="AI449">
        <f t="shared" si="385"/>
        <v>1.5707296197267664</v>
      </c>
      <c r="AJ449" t="str">
        <f t="shared" si="367"/>
        <v>1+38,4858535651758i</v>
      </c>
      <c r="AK449">
        <f t="shared" si="386"/>
        <v>38.498843159764618</v>
      </c>
      <c r="AL449">
        <f t="shared" si="387"/>
        <v>1.5448185986218088</v>
      </c>
      <c r="AM449" t="str">
        <f t="shared" si="368"/>
        <v>1-1,4609283860092i</v>
      </c>
      <c r="AN449">
        <f t="shared" si="388"/>
        <v>1.7703987542492923</v>
      </c>
      <c r="AO449">
        <f t="shared" si="389"/>
        <v>-0.97055152455262483</v>
      </c>
      <c r="AP449" s="41" t="str">
        <f t="shared" si="390"/>
        <v>0,422433603573758-0,652810494630171i</v>
      </c>
      <c r="AQ449">
        <f t="shared" si="391"/>
        <v>-2.1852345915957323</v>
      </c>
      <c r="AR449" s="43">
        <f t="shared" si="392"/>
        <v>-57.093098309041608</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0,326081769169139-0,120338007537i</v>
      </c>
      <c r="BG449" s="20">
        <f t="shared" si="403"/>
        <v>-9.178951160663269</v>
      </c>
      <c r="BH449" s="43">
        <f t="shared" si="404"/>
        <v>-20.256200357517134</v>
      </c>
      <c r="BI449" s="41" t="str">
        <f t="shared" si="409"/>
        <v>0,336493439800286+0,303540389804516i</v>
      </c>
      <c r="BJ449" s="20">
        <f t="shared" si="405"/>
        <v>-6.8747440946652674</v>
      </c>
      <c r="BK449" s="43">
        <f t="shared" si="410"/>
        <v>42.052647975008895</v>
      </c>
      <c r="BL449">
        <f t="shared" si="406"/>
        <v>-9.178951160663269</v>
      </c>
      <c r="BM449" s="43">
        <f t="shared" si="407"/>
        <v>-20.256200357517134</v>
      </c>
    </row>
    <row r="450" spans="14:65" x14ac:dyDescent="0.25">
      <c r="N450" s="9">
        <v>32</v>
      </c>
      <c r="O450" s="34">
        <f t="shared" si="408"/>
        <v>208929.61308540447</v>
      </c>
      <c r="P450" s="33" t="str">
        <f t="shared" si="360"/>
        <v>58,3492597405907</v>
      </c>
      <c r="Q450" s="4" t="str">
        <f t="shared" si="361"/>
        <v>1+15367,3955073797i</v>
      </c>
      <c r="R450" s="4">
        <f t="shared" si="373"/>
        <v>15367.395539916117</v>
      </c>
      <c r="S450" s="4">
        <f t="shared" si="374"/>
        <v>1.5707312539594829</v>
      </c>
      <c r="T450" s="4" t="str">
        <f t="shared" si="362"/>
        <v>1+39,3823042551879i</v>
      </c>
      <c r="U450" s="4">
        <f t="shared" si="375"/>
        <v>39.394998266889047</v>
      </c>
      <c r="V450" s="4">
        <f t="shared" si="376"/>
        <v>1.5454096669186486</v>
      </c>
      <c r="W450" t="str">
        <f t="shared" si="363"/>
        <v>1-4,38948599510948i</v>
      </c>
      <c r="X450" s="4">
        <f t="shared" si="377"/>
        <v>4.5019537204709534</v>
      </c>
      <c r="Y450" s="4">
        <f t="shared" si="378"/>
        <v>-1.3468021447070366</v>
      </c>
      <c r="Z450" t="str">
        <f t="shared" si="364"/>
        <v>0,825393667103932+0,742252151850116i</v>
      </c>
      <c r="AA450" s="4">
        <f t="shared" si="379"/>
        <v>1.1100508828974482</v>
      </c>
      <c r="AB450" s="4">
        <f t="shared" si="380"/>
        <v>0.73241190090038477</v>
      </c>
      <c r="AC450" s="47" t="str">
        <f t="shared" si="381"/>
        <v>-0,308634118942485-0,522266790821032i</v>
      </c>
      <c r="AD450" s="20">
        <f t="shared" si="382"/>
        <v>-4.3413138741516537</v>
      </c>
      <c r="AE450" s="43">
        <f t="shared" si="383"/>
        <v>-120.58100958563961</v>
      </c>
      <c r="AF450" t="str">
        <f t="shared" si="365"/>
        <v>171,020291553806</v>
      </c>
      <c r="AG450" t="str">
        <f t="shared" si="366"/>
        <v>1+15340,0984250142i</v>
      </c>
      <c r="AH450">
        <f t="shared" si="384"/>
        <v>15340.098457608512</v>
      </c>
      <c r="AI450">
        <f t="shared" si="385"/>
        <v>1.5707311381650144</v>
      </c>
      <c r="AJ450" t="str">
        <f t="shared" si="367"/>
        <v>1+39,3823042551879i</v>
      </c>
      <c r="AK450">
        <f t="shared" si="386"/>
        <v>39.394998266889047</v>
      </c>
      <c r="AL450">
        <f t="shared" si="387"/>
        <v>1.5454096669186486</v>
      </c>
      <c r="AM450" t="str">
        <f t="shared" si="368"/>
        <v>1-1,49495777962725i</v>
      </c>
      <c r="AN450">
        <f t="shared" si="388"/>
        <v>1.7985824314909886</v>
      </c>
      <c r="AO450">
        <f t="shared" si="389"/>
        <v>-0.98123865314963588</v>
      </c>
      <c r="AP450" s="41" t="str">
        <f t="shared" si="390"/>
        <v>0,422433569407192-0,667492285946608i</v>
      </c>
      <c r="AQ450">
        <f t="shared" si="391"/>
        <v>-2.0481814390348019</v>
      </c>
      <c r="AR450" s="43">
        <f t="shared" si="392"/>
        <v>-57.671646954053998</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0,321345225683646-0,127488453105158i</v>
      </c>
      <c r="BG450" s="20">
        <f t="shared" si="403"/>
        <v>-9.2257373329382197</v>
      </c>
      <c r="BH450" s="43">
        <f t="shared" si="404"/>
        <v>-21.639891727242023</v>
      </c>
      <c r="BI450" s="41" t="str">
        <f t="shared" si="409"/>
        <v>0,338349545136394+0,296928060879608i</v>
      </c>
      <c r="BJ450" s="20">
        <f t="shared" si="405"/>
        <v>-6.9326048978213688</v>
      </c>
      <c r="BK450" s="43">
        <f t="shared" si="410"/>
        <v>41.269470904343585</v>
      </c>
      <c r="BL450">
        <f t="shared" si="406"/>
        <v>-9.2257373329382197</v>
      </c>
      <c r="BM450" s="43">
        <f t="shared" si="407"/>
        <v>-21.639891727242023</v>
      </c>
    </row>
    <row r="451" spans="14:65" x14ac:dyDescent="0.25">
      <c r="N451" s="9">
        <v>33</v>
      </c>
      <c r="O451" s="34">
        <f t="shared" si="408"/>
        <v>213796.20895022334</v>
      </c>
      <c r="P451" s="33" t="str">
        <f t="shared" si="360"/>
        <v>58,3492597405907</v>
      </c>
      <c r="Q451" s="4" t="str">
        <f t="shared" si="361"/>
        <v>1+15725,3481323084i</v>
      </c>
      <c r="R451" s="4">
        <f t="shared" si="373"/>
        <v>15725.348164104196</v>
      </c>
      <c r="S451" s="4">
        <f t="shared" si="374"/>
        <v>1.5707327351980531</v>
      </c>
      <c r="T451" s="4" t="str">
        <f t="shared" si="362"/>
        <v>1+40,2996359642022i</v>
      </c>
      <c r="U451" s="4">
        <f t="shared" si="375"/>
        <v>40.312041114873104</v>
      </c>
      <c r="V451" s="4">
        <f t="shared" si="376"/>
        <v>1.5459872980028564</v>
      </c>
      <c r="W451" t="str">
        <f t="shared" si="363"/>
        <v>1-4,49173025851003i</v>
      </c>
      <c r="X451" s="4">
        <f t="shared" si="377"/>
        <v>4.6016997636976038</v>
      </c>
      <c r="Y451" s="4">
        <f t="shared" si="378"/>
        <v>-1.3517375339198412</v>
      </c>
      <c r="Z451" t="str">
        <f t="shared" si="364"/>
        <v>0,817164724154049+0,759541425493532i</v>
      </c>
      <c r="AA451" s="4">
        <f t="shared" si="379"/>
        <v>1.1156439232311131</v>
      </c>
      <c r="AB451" s="4">
        <f t="shared" si="380"/>
        <v>0.74886779009989501</v>
      </c>
      <c r="AC451" s="47" t="str">
        <f t="shared" si="381"/>
        <v>-0,32487341383693-0,524506065417809i</v>
      </c>
      <c r="AD451" s="20">
        <f t="shared" si="382"/>
        <v>-4.1947491012400047</v>
      </c>
      <c r="AE451" s="43">
        <f t="shared" si="383"/>
        <v>-121.77362860253237</v>
      </c>
      <c r="AF451" t="str">
        <f t="shared" si="365"/>
        <v>171,020291553806</v>
      </c>
      <c r="AG451" t="str">
        <f t="shared" si="366"/>
        <v>1+15697,415219214i</v>
      </c>
      <c r="AH451">
        <f t="shared" si="384"/>
        <v>15697.415251066379</v>
      </c>
      <c r="AI451">
        <f t="shared" si="385"/>
        <v>1.5707326220393887</v>
      </c>
      <c r="AJ451" t="str">
        <f t="shared" si="367"/>
        <v>1+40,2996359642022i</v>
      </c>
      <c r="AK451">
        <f t="shared" si="386"/>
        <v>40.312041114873104</v>
      </c>
      <c r="AL451">
        <f t="shared" si="387"/>
        <v>1.5459872980028564</v>
      </c>
      <c r="AM451" t="str">
        <f t="shared" si="368"/>
        <v>1-1,52977981964816i</v>
      </c>
      <c r="AN451">
        <f t="shared" si="388"/>
        <v>1.8276285991969912</v>
      </c>
      <c r="AO451">
        <f t="shared" si="389"/>
        <v>-0.99183226462856344</v>
      </c>
      <c r="AP451" s="41" t="str">
        <f t="shared" si="390"/>
        <v>0,422433536778375-0,682527990508159i</v>
      </c>
      <c r="AQ451">
        <f t="shared" si="391"/>
        <v>-1.9091554172188334</v>
      </c>
      <c r="AR451" s="43">
        <f t="shared" si="392"/>
        <v>-58.24560537809618</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0,316377252713292-0,134507416005369i</v>
      </c>
      <c r="BG451" s="20">
        <f t="shared" si="403"/>
        <v>-9.2743098565229118</v>
      </c>
      <c r="BH451" s="43">
        <f t="shared" si="404"/>
        <v>-23.03271391435084</v>
      </c>
      <c r="BI451" s="41" t="str">
        <f t="shared" si="409"/>
        <v>0,340126187376407+0,290447053214292i</v>
      </c>
      <c r="BJ451" s="20">
        <f t="shared" si="405"/>
        <v>-6.9887161725017455</v>
      </c>
      <c r="BK451" s="43">
        <f t="shared" si="410"/>
        <v>40.49530931008546</v>
      </c>
      <c r="BL451">
        <f t="shared" si="406"/>
        <v>-9.2743098565229118</v>
      </c>
      <c r="BM451" s="43">
        <f t="shared" si="407"/>
        <v>-23.03271391435084</v>
      </c>
    </row>
    <row r="452" spans="14:65" x14ac:dyDescent="0.25">
      <c r="N452" s="9">
        <v>34</v>
      </c>
      <c r="O452" s="34">
        <f t="shared" si="408"/>
        <v>218776.16239495538</v>
      </c>
      <c r="P452" s="33" t="str">
        <f t="shared" si="360"/>
        <v>58,3492597405907</v>
      </c>
      <c r="Q452" s="4" t="str">
        <f t="shared" si="361"/>
        <v>1+16091,6385449664i</v>
      </c>
      <c r="R452" s="4">
        <f t="shared" si="373"/>
        <v>16091.638576038436</v>
      </c>
      <c r="S452" s="4">
        <f t="shared" si="374"/>
        <v>1.5707341827195174</v>
      </c>
      <c r="T452" s="4" t="str">
        <f t="shared" si="362"/>
        <v>1+41,2383350736336i</v>
      </c>
      <c r="U452" s="4">
        <f t="shared" si="375"/>
        <v>41.25045793255245</v>
      </c>
      <c r="V452" s="4">
        <f t="shared" si="376"/>
        <v>1.5465517965993478</v>
      </c>
      <c r="W452" t="str">
        <f t="shared" si="363"/>
        <v>1-4,59635609674874i</v>
      </c>
      <c r="X452" s="4">
        <f t="shared" si="377"/>
        <v>4.7038802459373166</v>
      </c>
      <c r="Y452" s="4">
        <f t="shared" si="378"/>
        <v>-1.3565710826906991</v>
      </c>
      <c r="Z452" t="str">
        <f t="shared" si="364"/>
        <v>0,808547963070944+0,777233418054467i</v>
      </c>
      <c r="AA452" s="4">
        <f t="shared" si="379"/>
        <v>1.1215353738187674</v>
      </c>
      <c r="AB452" s="4">
        <f t="shared" si="380"/>
        <v>0.76565365384298789</v>
      </c>
      <c r="AC452" s="47" t="str">
        <f t="shared" si="381"/>
        <v>-0,341494080987161-0,526255452339573i</v>
      </c>
      <c r="AD452" s="20">
        <f t="shared" si="382"/>
        <v>-4.0498572826380217</v>
      </c>
      <c r="AE452" s="43">
        <f t="shared" si="383"/>
        <v>-122.98006924488496</v>
      </c>
      <c r="AF452" t="str">
        <f t="shared" si="365"/>
        <v>171,020291553806</v>
      </c>
      <c r="AG452" t="str">
        <f t="shared" si="366"/>
        <v>1+16063,054990743i</v>
      </c>
      <c r="AH452">
        <f t="shared" si="384"/>
        <v>16063.055021870328</v>
      </c>
      <c r="AI452">
        <f t="shared" si="385"/>
        <v>1.5707340721366585</v>
      </c>
      <c r="AJ452" t="str">
        <f t="shared" si="367"/>
        <v>1+41,2383350736336i</v>
      </c>
      <c r="AK452">
        <f t="shared" si="386"/>
        <v>41.25045793255245</v>
      </c>
      <c r="AL452">
        <f t="shared" si="387"/>
        <v>1.5465517965993478</v>
      </c>
      <c r="AM452" t="str">
        <f t="shared" si="368"/>
        <v>1-1,56541296917848i</v>
      </c>
      <c r="AN452">
        <f t="shared" si="388"/>
        <v>1.8575569342747438</v>
      </c>
      <c r="AO452">
        <f t="shared" si="389"/>
        <v>-1.0023284648258834</v>
      </c>
      <c r="AP452" s="41" t="str">
        <f t="shared" si="390"/>
        <v>0,422433505618095-0,697925580444416i</v>
      </c>
      <c r="AQ452">
        <f t="shared" si="391"/>
        <v>-1.7681919313532088</v>
      </c>
      <c r="AR452" s="43">
        <f t="shared" si="392"/>
        <v>-58.814733047660468</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0,31117778562176-0,1413858887042i</v>
      </c>
      <c r="BG452" s="20">
        <f t="shared" si="403"/>
        <v>-9.3247691018140646</v>
      </c>
      <c r="BH452" s="43">
        <f t="shared" si="404"/>
        <v>-24.43501816095177</v>
      </c>
      <c r="BI452" s="41" t="str">
        <f t="shared" si="409"/>
        <v>0,341826596874121+0,284095591412843i</v>
      </c>
      <c r="BJ452" s="20">
        <f t="shared" si="405"/>
        <v>-7.0431037505292444</v>
      </c>
      <c r="BK452" s="43">
        <f t="shared" si="410"/>
        <v>39.730318036272678</v>
      </c>
      <c r="BL452">
        <f t="shared" si="406"/>
        <v>-9.3247691018140646</v>
      </c>
      <c r="BM452" s="43">
        <f t="shared" si="407"/>
        <v>-24.43501816095177</v>
      </c>
    </row>
    <row r="453" spans="14:65" x14ac:dyDescent="0.25">
      <c r="N453" s="9">
        <v>35</v>
      </c>
      <c r="O453" s="34">
        <f t="shared" si="408"/>
        <v>223872.11385683404</v>
      </c>
      <c r="P453" s="33" t="str">
        <f t="shared" si="360"/>
        <v>58,3492597405907</v>
      </c>
      <c r="Q453" s="4" t="str">
        <f t="shared" si="361"/>
        <v>1+16466,460957379i</v>
      </c>
      <c r="R453" s="4">
        <f t="shared" si="373"/>
        <v>16466.460987743751</v>
      </c>
      <c r="S453" s="4">
        <f t="shared" si="374"/>
        <v>1.5707355972913708</v>
      </c>
      <c r="T453" s="4" t="str">
        <f t="shared" si="362"/>
        <v>1+42,198899294175i</v>
      </c>
      <c r="U453" s="4">
        <f t="shared" si="375"/>
        <v>42.210746281485285</v>
      </c>
      <c r="V453" s="4">
        <f t="shared" si="376"/>
        <v>1.5471034605728673</v>
      </c>
      <c r="W453" t="str">
        <f t="shared" si="363"/>
        <v>1-4,70341898382992i</v>
      </c>
      <c r="X453" s="4">
        <f t="shared" si="377"/>
        <v>4.8085496916899668</v>
      </c>
      <c r="Y453" s="4">
        <f t="shared" si="378"/>
        <v>-1.3613044500006615</v>
      </c>
      <c r="Z453" t="str">
        <f t="shared" si="364"/>
        <v>0,799525106549089+0,795337510061556i</v>
      </c>
      <c r="AA453" s="4">
        <f t="shared" si="379"/>
        <v>1.1277420586788665</v>
      </c>
      <c r="AB453" s="4">
        <f t="shared" si="380"/>
        <v>0.78277249092848444</v>
      </c>
      <c r="AC453" s="47" t="str">
        <f t="shared" si="381"/>
        <v>-0,358483910912984-0,527481543434703i</v>
      </c>
      <c r="AD453" s="20">
        <f t="shared" si="382"/>
        <v>-3.9067511511856461</v>
      </c>
      <c r="AE453" s="43">
        <f t="shared" si="383"/>
        <v>-124.20058136140685</v>
      </c>
      <c r="AF453" t="str">
        <f t="shared" si="365"/>
        <v>171,020291553806</v>
      </c>
      <c r="AG453" t="str">
        <f t="shared" si="366"/>
        <v>1+16437,2116066477i</v>
      </c>
      <c r="AH453">
        <f t="shared" si="384"/>
        <v>16437.211637066481</v>
      </c>
      <c r="AI453">
        <f t="shared" si="385"/>
        <v>1.5707354892256848</v>
      </c>
      <c r="AJ453" t="str">
        <f t="shared" si="367"/>
        <v>1+42,198899294175i</v>
      </c>
      <c r="AK453">
        <f t="shared" si="386"/>
        <v>42.210746281485285</v>
      </c>
      <c r="AL453">
        <f t="shared" si="387"/>
        <v>1.5471034605728673</v>
      </c>
      <c r="AM453" t="str">
        <f t="shared" si="368"/>
        <v>1-1,60187612138575i</v>
      </c>
      <c r="AN453">
        <f t="shared" si="388"/>
        <v>1.8883874359531874</v>
      </c>
      <c r="AO453">
        <f t="shared" si="389"/>
        <v>-1.0127235677992437</v>
      </c>
      <c r="AP453" s="41" t="str">
        <f t="shared" si="390"/>
        <v>0,42243347586026-0,713693219761387i</v>
      </c>
      <c r="AQ453">
        <f t="shared" si="391"/>
        <v>-1.6253274338302217</v>
      </c>
      <c r="AR453" s="43">
        <f t="shared" si="392"/>
        <v>-59.378801751466156</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0,305747182517123-0,148114419326137i</v>
      </c>
      <c r="BG453" s="20">
        <f t="shared" si="403"/>
        <v>-9.3772186184680244</v>
      </c>
      <c r="BH453" s="43">
        <f t="shared" si="404"/>
        <v>-25.84713900711094</v>
      </c>
      <c r="BI453" s="41" t="str">
        <f t="shared" si="409"/>
        <v>0,34345388747706+0,277871866510945i</v>
      </c>
      <c r="BJ453" s="20">
        <f t="shared" si="405"/>
        <v>-7.0957949011125834</v>
      </c>
      <c r="BK453" s="43">
        <f t="shared" si="410"/>
        <v>38.974640602829737</v>
      </c>
      <c r="BL453">
        <f t="shared" si="406"/>
        <v>-9.3772186184680244</v>
      </c>
      <c r="BM453" s="43">
        <f t="shared" si="407"/>
        <v>-25.84713900711094</v>
      </c>
    </row>
    <row r="454" spans="14:65" x14ac:dyDescent="0.25">
      <c r="N454" s="9">
        <v>36</v>
      </c>
      <c r="O454" s="34">
        <f t="shared" si="408"/>
        <v>229086.76527677779</v>
      </c>
      <c r="P454" s="33" t="str">
        <f t="shared" si="360"/>
        <v>58,3492597405907</v>
      </c>
      <c r="Q454" s="4" t="str">
        <f t="shared" si="361"/>
        <v>1+16850,0141053506i</v>
      </c>
      <c r="R454" s="4">
        <f t="shared" si="373"/>
        <v>16850.014135024165</v>
      </c>
      <c r="S454" s="4">
        <f t="shared" si="374"/>
        <v>1.5707369796636377</v>
      </c>
      <c r="T454" s="4" t="str">
        <f t="shared" si="362"/>
        <v>1+43,1818379296905i</v>
      </c>
      <c r="U454" s="4">
        <f t="shared" si="375"/>
        <v>43.193415319769031</v>
      </c>
      <c r="V454" s="4">
        <f t="shared" si="376"/>
        <v>1.5476425810790688</v>
      </c>
      <c r="W454" t="str">
        <f t="shared" si="363"/>
        <v>1-4,81297568591341i</v>
      </c>
      <c r="X454" s="4">
        <f t="shared" si="377"/>
        <v>4.9157639236637136</v>
      </c>
      <c r="Y454" s="4">
        <f t="shared" si="378"/>
        <v>-1.3659392967515396</v>
      </c>
      <c r="Z454" t="str">
        <f t="shared" si="364"/>
        <v>0,790077015900089+0,813863300544013i</v>
      </c>
      <c r="AA454" s="4">
        <f t="shared" si="379"/>
        <v>1.1342817829031655</v>
      </c>
      <c r="AB454" s="4">
        <f t="shared" si="380"/>
        <v>0.80022698270472636</v>
      </c>
      <c r="AC454" s="47" t="str">
        <f t="shared" si="381"/>
        <v>-0,375828227854069-0,52815037254195i</v>
      </c>
      <c r="AD454" s="20">
        <f t="shared" si="382"/>
        <v>-3.7655462558903618</v>
      </c>
      <c r="AE454" s="43">
        <f t="shared" si="383"/>
        <v>-125.43539710568864</v>
      </c>
      <c r="AF454" t="str">
        <f t="shared" si="365"/>
        <v>171,020291553806</v>
      </c>
      <c r="AG454" t="str">
        <f t="shared" si="366"/>
        <v>1+16820,0834497185i</v>
      </c>
      <c r="AH454">
        <f t="shared" si="384"/>
        <v>16820.083479444864</v>
      </c>
      <c r="AI454">
        <f t="shared" si="385"/>
        <v>1.5707368740578271</v>
      </c>
      <c r="AJ454" t="str">
        <f t="shared" si="367"/>
        <v>1+43,1818379296905i</v>
      </c>
      <c r="AK454">
        <f t="shared" si="386"/>
        <v>43.193415319769031</v>
      </c>
      <c r="AL454">
        <f t="shared" si="387"/>
        <v>1.5476425810790688</v>
      </c>
      <c r="AM454" t="str">
        <f t="shared" si="368"/>
        <v>1-1,63918860951591i</v>
      </c>
      <c r="AN454">
        <f t="shared" si="388"/>
        <v>1.9201404369385857</v>
      </c>
      <c r="AO454">
        <f t="shared" si="389"/>
        <v>-1.0230140986578307</v>
      </c>
      <c r="AP454" s="41" t="str">
        <f t="shared" si="390"/>
        <v>0,422433447441747-0,729839268670157i</v>
      </c>
      <c r="AQ454">
        <f t="shared" si="391"/>
        <v>-1.4805993101996437</v>
      </c>
      <c r="AR454" s="43">
        <f t="shared" si="392"/>
        <v>-59.937595753995133</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0,300086280592904-0,154683121289591i</v>
      </c>
      <c r="BG454" s="20">
        <f t="shared" si="403"/>
        <v>-9.4317651483437999</v>
      </c>
      <c r="BH454" s="43">
        <f t="shared" si="404"/>
        <v>-27.269392264209795</v>
      </c>
      <c r="BI454" s="41" t="str">
        <f t="shared" si="409"/>
        <v>0,345011059423088+0,271774040952423i</v>
      </c>
      <c r="BJ454" s="20">
        <f t="shared" si="405"/>
        <v>-7.1468182026530611</v>
      </c>
      <c r="BK454" s="43">
        <f t="shared" si="410"/>
        <v>38.228409087483655</v>
      </c>
      <c r="BL454">
        <f t="shared" si="406"/>
        <v>-9.4317651483437999</v>
      </c>
      <c r="BM454" s="43">
        <f t="shared" si="407"/>
        <v>-27.269392264209795</v>
      </c>
    </row>
    <row r="455" spans="14:65" x14ac:dyDescent="0.25">
      <c r="N455" s="9">
        <v>37</v>
      </c>
      <c r="O455" s="34">
        <f t="shared" si="408"/>
        <v>234422.88153199267</v>
      </c>
      <c r="P455" s="33" t="str">
        <f t="shared" si="360"/>
        <v>58,3492597405907</v>
      </c>
      <c r="Q455" s="4" t="str">
        <f t="shared" si="361"/>
        <v>1+17242,5013538371i</v>
      </c>
      <c r="R455" s="4">
        <f t="shared" si="373"/>
        <v>17242.501382835209</v>
      </c>
      <c r="S455" s="4">
        <f t="shared" si="374"/>
        <v>1.5707383305692704</v>
      </c>
      <c r="T455" s="4" t="str">
        <f t="shared" si="362"/>
        <v>1+44,1876721472556i</v>
      </c>
      <c r="U455" s="4">
        <f t="shared" si="375"/>
        <v>44.198986072005631</v>
      </c>
      <c r="V455" s="4">
        <f t="shared" si="376"/>
        <v>1.5481694427124959</v>
      </c>
      <c r="W455" t="str">
        <f t="shared" si="363"/>
        <v>1-4,92508429141286i</v>
      </c>
      <c r="X455" s="4">
        <f t="shared" si="377"/>
        <v>5.0255800936331436</v>
      </c>
      <c r="Y455" s="4">
        <f t="shared" si="378"/>
        <v>-1.3704772835094832</v>
      </c>
      <c r="Z455" t="str">
        <f t="shared" si="364"/>
        <v>0,780183650456948+0,832820612121174i</v>
      </c>
      <c r="AA455" s="4">
        <f t="shared" si="379"/>
        <v>1.141173387533295</v>
      </c>
      <c r="AB455" s="4">
        <f t="shared" si="380"/>
        <v>0.81801945918152286</v>
      </c>
      <c r="AC455" s="47" t="str">
        <f t="shared" si="381"/>
        <v>-0,393509731423206-0,528227572357704i</v>
      </c>
      <c r="AD455" s="20">
        <f t="shared" si="382"/>
        <v>-3.6263609709654703</v>
      </c>
      <c r="AE455" s="43">
        <f t="shared" si="383"/>
        <v>-126.68472885681999</v>
      </c>
      <c r="AF455" t="str">
        <f t="shared" si="365"/>
        <v>171,020291553806</v>
      </c>
      <c r="AG455" t="str">
        <f t="shared" si="366"/>
        <v>1+17211,8735236744i</v>
      </c>
      <c r="AH455">
        <f t="shared" si="384"/>
        <v>17211.873552724112</v>
      </c>
      <c r="AI455">
        <f t="shared" si="385"/>
        <v>1.5707382273673416</v>
      </c>
      <c r="AJ455" t="str">
        <f t="shared" si="367"/>
        <v>1+44,1876721472556i</v>
      </c>
      <c r="AK455">
        <f t="shared" si="386"/>
        <v>44.198986072005631</v>
      </c>
      <c r="AL455">
        <f t="shared" si="387"/>
        <v>1.5481694427124959</v>
      </c>
      <c r="AM455" t="str">
        <f t="shared" si="368"/>
        <v>1-1,67737021714407i</v>
      </c>
      <c r="AN455">
        <f t="shared" si="388"/>
        <v>1.9528366151222034</v>
      </c>
      <c r="AO455">
        <f t="shared" si="389"/>
        <v>-1.0331967954580763</v>
      </c>
      <c r="AP455" s="41" t="str">
        <f t="shared" si="390"/>
        <v>0,422433420302279-0,746372288019598i</v>
      </c>
      <c r="AQ455">
        <f t="shared" si="391"/>
        <v>-1.3340457658819902</v>
      </c>
      <c r="AR455" s="43">
        <f t="shared" si="392"/>
        <v>-60.490911895651521</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0,294196454557123-0,161081688474295i</v>
      </c>
      <c r="BG455" s="20">
        <f t="shared" si="403"/>
        <v>-9.4885186207398124</v>
      </c>
      <c r="BH455" s="43">
        <f t="shared" si="404"/>
        <v>-28.702072904244872</v>
      </c>
      <c r="BI455" s="41" t="str">
        <f t="shared" si="409"/>
        <v>0,346501002289307+0,265800253244655i</v>
      </c>
      <c r="BJ455" s="20">
        <f t="shared" si="405"/>
        <v>-7.1962034156563313</v>
      </c>
      <c r="BK455" s="43">
        <f t="shared" si="410"/>
        <v>37.491744056923665</v>
      </c>
      <c r="BL455">
        <f t="shared" si="406"/>
        <v>-9.4885186207398124</v>
      </c>
      <c r="BM455" s="43">
        <f t="shared" si="407"/>
        <v>-28.702072904244872</v>
      </c>
    </row>
    <row r="456" spans="14:65" x14ac:dyDescent="0.25">
      <c r="N456" s="9">
        <v>38</v>
      </c>
      <c r="O456" s="34">
        <f t="shared" si="408"/>
        <v>239883.29190194907</v>
      </c>
      <c r="P456" s="33" t="str">
        <f t="shared" si="360"/>
        <v>58,3492597405907</v>
      </c>
      <c r="Q456" s="4" t="str">
        <f t="shared" si="361"/>
        <v>1+17644,1308047729i</v>
      </c>
      <c r="R456" s="4">
        <f t="shared" si="373"/>
        <v>17644.130833110932</v>
      </c>
      <c r="S456" s="4">
        <f t="shared" si="374"/>
        <v>1.5707396507245368</v>
      </c>
      <c r="T456" s="4" t="str">
        <f t="shared" si="362"/>
        <v>1+45,216935253486i</v>
      </c>
      <c r="U456" s="4">
        <f t="shared" si="375"/>
        <v>45.227991705557137</v>
      </c>
      <c r="V456" s="4">
        <f t="shared" si="376"/>
        <v>1.548684323651506</v>
      </c>
      <c r="W456" t="str">
        <f t="shared" si="363"/>
        <v>1-5,03980424179479i</v>
      </c>
      <c r="X456" s="4">
        <f t="shared" si="377"/>
        <v>5.1380567139350211</v>
      </c>
      <c r="Y456" s="4">
        <f t="shared" si="378"/>
        <v>-1.3749200684048255</v>
      </c>
      <c r="Z456" t="str">
        <f t="shared" si="364"/>
        <v>0,769824025065136+0,852219496210564i</v>
      </c>
      <c r="AA456" s="4">
        <f t="shared" si="379"/>
        <v>1.1484368068330424</v>
      </c>
      <c r="AB456" s="4">
        <f t="shared" si="380"/>
        <v>0.83615186351045612</v>
      </c>
      <c r="AC456" s="47" t="str">
        <f t="shared" si="381"/>
        <v>-0,411508343216692-0,527678554301563i</v>
      </c>
      <c r="AD456" s="20">
        <f t="shared" si="382"/>
        <v>-3.4893164844001907</v>
      </c>
      <c r="AE456" s="43">
        <f t="shared" si="383"/>
        <v>-127.94876705564832</v>
      </c>
      <c r="AF456" t="str">
        <f t="shared" si="365"/>
        <v>171,020291553806</v>
      </c>
      <c r="AG456" t="str">
        <f t="shared" si="366"/>
        <v>1+17612,7895607987i</v>
      </c>
      <c r="AH456">
        <f t="shared" si="384"/>
        <v>17612.789589187159</v>
      </c>
      <c r="AI456">
        <f t="shared" si="385"/>
        <v>1.5707395498717707</v>
      </c>
      <c r="AJ456" t="str">
        <f t="shared" si="367"/>
        <v>1+45,216935253486i</v>
      </c>
      <c r="AK456">
        <f t="shared" si="386"/>
        <v>45.227991705557137</v>
      </c>
      <c r="AL456">
        <f t="shared" si="387"/>
        <v>1.548684323651506</v>
      </c>
      <c r="AM456" t="str">
        <f t="shared" si="368"/>
        <v>1-1,71644118866397i</v>
      </c>
      <c r="AN456">
        <f t="shared" si="388"/>
        <v>1.986497005822607</v>
      </c>
      <c r="AO456">
        <f t="shared" si="389"/>
        <v>-1.0432686101966682</v>
      </c>
      <c r="AP456" s="41" t="str">
        <f t="shared" si="390"/>
        <v>0,422433394384286-0,763301043835396i</v>
      </c>
      <c r="AQ456">
        <f t="shared" si="391"/>
        <v>-1.1857057142479197</v>
      </c>
      <c r="AR456" s="43">
        <f t="shared" si="392"/>
        <v>-61.038559641375592</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0,288079676738196-0,16729941647725i</v>
      </c>
      <c r="BG456" s="20">
        <f t="shared" si="403"/>
        <v>-9.5475921275275493</v>
      </c>
      <c r="BH456" s="43">
        <f t="shared" si="404"/>
        <v>-30.14545286863946</v>
      </c>
      <c r="BI456" s="41" t="str">
        <f t="shared" si="409"/>
        <v>0,347926497977752+0,259948622306765i</v>
      </c>
      <c r="BJ456" s="20">
        <f t="shared" si="405"/>
        <v>-7.2439813573752527</v>
      </c>
      <c r="BK456" s="43">
        <f t="shared" si="410"/>
        <v>36.764754545633252</v>
      </c>
      <c r="BL456">
        <f t="shared" si="406"/>
        <v>-9.5475921275275493</v>
      </c>
      <c r="BM456" s="43">
        <f t="shared" si="407"/>
        <v>-30.14545286863946</v>
      </c>
    </row>
    <row r="457" spans="14:65" x14ac:dyDescent="0.25">
      <c r="N457" s="9">
        <v>39</v>
      </c>
      <c r="O457" s="34">
        <f t="shared" si="408"/>
        <v>245470.89156850305</v>
      </c>
      <c r="P457" s="33" t="str">
        <f t="shared" si="360"/>
        <v>58,3492597405907</v>
      </c>
      <c r="Q457" s="4" t="str">
        <f t="shared" si="361"/>
        <v>1+18055,115407409i</v>
      </c>
      <c r="R457" s="4">
        <f t="shared" si="373"/>
        <v>18055.115435101983</v>
      </c>
      <c r="S457" s="4">
        <f t="shared" si="374"/>
        <v>1.5707409408294009</v>
      </c>
      <c r="T457" s="4" t="str">
        <f t="shared" si="362"/>
        <v>1+46,2701729773047i</v>
      </c>
      <c r="U457" s="4">
        <f t="shared" si="375"/>
        <v>46.280977813240916</v>
      </c>
      <c r="V457" s="4">
        <f t="shared" si="376"/>
        <v>1.5491874958001934</v>
      </c>
      <c r="W457" t="str">
        <f t="shared" si="363"/>
        <v>1-5,15719636309541i</v>
      </c>
      <c r="X457" s="4">
        <f t="shared" si="377"/>
        <v>5.253253689621749</v>
      </c>
      <c r="Y457" s="4">
        <f t="shared" si="378"/>
        <v>-1.3792693051816751</v>
      </c>
      <c r="Z457" t="str">
        <f t="shared" si="364"/>
        <v>0,758976165570257+0,872070238357302i</v>
      </c>
      <c r="AA457" s="4">
        <f t="shared" si="379"/>
        <v>1.1560931279669004</v>
      </c>
      <c r="AB457" s="4">
        <f t="shared" si="380"/>
        <v>0.8546257149394707</v>
      </c>
      <c r="AC457" s="47" t="str">
        <f t="shared" si="381"/>
        <v>-0,429801061112051-0,526468712376056i</v>
      </c>
      <c r="AD457" s="20">
        <f t="shared" si="382"/>
        <v>-3.3545367635653793</v>
      </c>
      <c r="AE457" s="43">
        <f t="shared" si="383"/>
        <v>-129.22767796237457</v>
      </c>
      <c r="AF457" t="str">
        <f t="shared" si="365"/>
        <v>171,020291553806</v>
      </c>
      <c r="AG457" t="str">
        <f t="shared" si="366"/>
        <v>1+18023,0441320808i</v>
      </c>
      <c r="AH457">
        <f t="shared" si="384"/>
        <v>18023.044159823057</v>
      </c>
      <c r="AI457">
        <f t="shared" si="385"/>
        <v>1.5707408422723239</v>
      </c>
      <c r="AJ457" t="str">
        <f t="shared" si="367"/>
        <v>1+46,2701729773047i</v>
      </c>
      <c r="AK457">
        <f t="shared" si="386"/>
        <v>46.280977813240916</v>
      </c>
      <c r="AL457">
        <f t="shared" si="387"/>
        <v>1.5491874958001934</v>
      </c>
      <c r="AM457" t="str">
        <f t="shared" si="368"/>
        <v>1-1,75642224002188i</v>
      </c>
      <c r="AN457">
        <f t="shared" si="388"/>
        <v>2.0211430145448586</v>
      </c>
      <c r="AO457">
        <f t="shared" si="389"/>
        <v>-1.0532267089384109</v>
      </c>
      <c r="AP457" s="41" t="str">
        <f t="shared" si="390"/>
        <v>0,422433369632799-0,780634511967992i</v>
      </c>
      <c r="AQ457">
        <f t="shared" si="391"/>
        <v>-1.0356186666390479</v>
      </c>
      <c r="AR457" s="43">
        <f t="shared" si="392"/>
        <v>-61.580361079860737</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0,281738578360376-0,173325230510121i</v>
      </c>
      <c r="BG457" s="20">
        <f t="shared" si="403"/>
        <v>-9.6091018756905715</v>
      </c>
      <c r="BH457" s="43">
        <f t="shared" si="404"/>
        <v>-31.599778802018566</v>
      </c>
      <c r="BI457" s="41" t="str">
        <f t="shared" si="409"/>
        <v>0,349290223723862+0,254217251524534i</v>
      </c>
      <c r="BJ457" s="20">
        <f t="shared" si="405"/>
        <v>-7.2901837787642414</v>
      </c>
      <c r="BK457" s="43">
        <f t="shared" si="410"/>
        <v>36.047538080495244</v>
      </c>
      <c r="BL457">
        <f t="shared" si="406"/>
        <v>-9.6091018756905715</v>
      </c>
      <c r="BM457" s="43">
        <f t="shared" si="407"/>
        <v>-31.599778802018566</v>
      </c>
    </row>
    <row r="458" spans="14:65" x14ac:dyDescent="0.25">
      <c r="N458" s="9">
        <v>40</v>
      </c>
      <c r="O458" s="34">
        <f t="shared" si="408"/>
        <v>251188.64315095844</v>
      </c>
      <c r="P458" s="33" t="str">
        <f t="shared" si="360"/>
        <v>58,3492597405907</v>
      </c>
      <c r="Q458" s="4" t="str">
        <f t="shared" si="361"/>
        <v>1+18475,673071222i</v>
      </c>
      <c r="R458" s="4">
        <f t="shared" si="373"/>
        <v>18475.673098284613</v>
      </c>
      <c r="S458" s="4">
        <f t="shared" si="374"/>
        <v>1.5707422015678931</v>
      </c>
      <c r="T458" s="4" t="str">
        <f t="shared" si="362"/>
        <v>1+47,3479437592945i</v>
      </c>
      <c r="U458" s="4">
        <f t="shared" si="375"/>
        <v>47.358502702612071</v>
      </c>
      <c r="V458" s="4">
        <f t="shared" si="376"/>
        <v>1.5496792249273539</v>
      </c>
      <c r="W458" t="str">
        <f t="shared" si="363"/>
        <v>1-5,27732289817135i</v>
      </c>
      <c r="X458" s="4">
        <f t="shared" si="377"/>
        <v>5.3712323512918019</v>
      </c>
      <c r="Y458" s="4">
        <f t="shared" si="378"/>
        <v>-1.3835266413906784</v>
      </c>
      <c r="Z458" t="str">
        <f t="shared" si="364"/>
        <v>0,747617062207921+0,892383363687638i</v>
      </c>
      <c r="AA458" s="4">
        <f t="shared" si="379"/>
        <v>1.1641646530842902</v>
      </c>
      <c r="AB458" s="4">
        <f t="shared" si="380"/>
        <v>0.87344207038381028</v>
      </c>
      <c r="AC458" s="47" t="str">
        <f t="shared" si="381"/>
        <v>-0,448361824307436-0,524563651760009i</v>
      </c>
      <c r="AD458" s="20">
        <f t="shared" si="382"/>
        <v>-3.2221484953003361</v>
      </c>
      <c r="AE458" s="43">
        <f t="shared" si="383"/>
        <v>-130.52160134324211</v>
      </c>
      <c r="AF458" t="str">
        <f t="shared" si="365"/>
        <v>171,020291553806</v>
      </c>
      <c r="AG458" t="str">
        <f t="shared" si="366"/>
        <v>1+18442,8547599252i</v>
      </c>
      <c r="AH458">
        <f t="shared" si="384"/>
        <v>18442.854787035973</v>
      </c>
      <c r="AI458">
        <f t="shared" si="385"/>
        <v>1.5707421052542492</v>
      </c>
      <c r="AJ458" t="str">
        <f t="shared" si="367"/>
        <v>1+47,3479437592945i</v>
      </c>
      <c r="AK458">
        <f t="shared" si="386"/>
        <v>47.358502702612071</v>
      </c>
      <c r="AL458">
        <f t="shared" si="387"/>
        <v>1.5496792249273539</v>
      </c>
      <c r="AM458" t="str">
        <f t="shared" si="368"/>
        <v>1-1,79733456970046i</v>
      </c>
      <c r="AN458">
        <f t="shared" si="388"/>
        <v>2.0567964302381352</v>
      </c>
      <c r="AO458">
        <f t="shared" si="389"/>
        <v>-1.0630684711211484</v>
      </c>
      <c r="AP458" s="41" t="str">
        <f t="shared" si="390"/>
        <v>0,422433345995308-0,798381882851629i</v>
      </c>
      <c r="AQ458">
        <f t="shared" si="391"/>
        <v>-0.88382462486151647</v>
      </c>
      <c r="AR458" s="43">
        <f t="shared" si="392"/>
        <v>-62.116150875787049</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0,275176511377392-0,179147720472917i</v>
      </c>
      <c r="BG458" s="20">
        <f t="shared" si="403"/>
        <v>-9.6731671147166622</v>
      </c>
      <c r="BH458" s="43">
        <f t="shared" si="404"/>
        <v>-33.065269718462474</v>
      </c>
      <c r="BI458" s="41" t="str">
        <f t="shared" si="409"/>
        <v>0,350594755115005+0,248604232525757i</v>
      </c>
      <c r="BJ458" s="20">
        <f t="shared" si="405"/>
        <v>-7.3348432442778417</v>
      </c>
      <c r="BK458" s="43">
        <f t="shared" si="410"/>
        <v>35.34018074899263</v>
      </c>
      <c r="BL458">
        <f t="shared" si="406"/>
        <v>-9.6731671147166622</v>
      </c>
      <c r="BM458" s="43">
        <f t="shared" si="407"/>
        <v>-33.065269718462474</v>
      </c>
    </row>
    <row r="459" spans="14:65" x14ac:dyDescent="0.25">
      <c r="N459" s="9">
        <v>41</v>
      </c>
      <c r="O459" s="34">
        <f t="shared" si="408"/>
        <v>257039.57827688678</v>
      </c>
      <c r="P459" s="33" t="str">
        <f t="shared" si="360"/>
        <v>58,3492597405907</v>
      </c>
      <c r="Q459" s="4" t="str">
        <f t="shared" si="361"/>
        <v>1+18906,0267814517i</v>
      </c>
      <c r="R459" s="4">
        <f t="shared" si="373"/>
        <v>18906.026807898292</v>
      </c>
      <c r="S459" s="4">
        <f t="shared" si="374"/>
        <v>1.5707434336084738</v>
      </c>
      <c r="T459" s="4" t="str">
        <f t="shared" si="362"/>
        <v>1+48,4508190477892i</v>
      </c>
      <c r="U459" s="4">
        <f t="shared" si="375"/>
        <v>48.461137691985861</v>
      </c>
      <c r="V459" s="4">
        <f t="shared" si="376"/>
        <v>1.5501597708025421</v>
      </c>
      <c r="W459" t="str">
        <f t="shared" si="363"/>
        <v>1-5,40024753970149i</v>
      </c>
      <c r="X459" s="4">
        <f t="shared" si="377"/>
        <v>5.4920554886173525</v>
      </c>
      <c r="Y459" s="4">
        <f t="shared" si="378"/>
        <v>-1.3876937167184478</v>
      </c>
      <c r="Z459" t="str">
        <f t="shared" si="364"/>
        <v>0,735722620796961+0,913169642489485i</v>
      </c>
      <c r="AA459" s="4">
        <f t="shared" si="379"/>
        <v>1.1726749637971823</v>
      </c>
      <c r="AB459" s="4">
        <f t="shared" si="380"/>
        <v>0.89260148479536106</v>
      </c>
      <c r="AC459" s="47" t="str">
        <f t="shared" si="381"/>
        <v>-0,467161392473611-0,521929442553061i</v>
      </c>
      <c r="AD459" s="20">
        <f t="shared" si="382"/>
        <v>-3.0922809978873556</v>
      </c>
      <c r="AE459" s="43">
        <f t="shared" si="383"/>
        <v>-131.83064809637509</v>
      </c>
      <c r="AF459" t="str">
        <f t="shared" si="365"/>
        <v>171,020291553806</v>
      </c>
      <c r="AG459" t="str">
        <f t="shared" si="366"/>
        <v>1+18872,4440334831i</v>
      </c>
      <c r="AH459">
        <f t="shared" si="384"/>
        <v>18872.444059976755</v>
      </c>
      <c r="AI459">
        <f t="shared" si="385"/>
        <v>1.5707433394871961</v>
      </c>
      <c r="AJ459" t="str">
        <f t="shared" si="367"/>
        <v>1+48,4508190477892i</v>
      </c>
      <c r="AK459">
        <f t="shared" si="386"/>
        <v>48.461137691985861</v>
      </c>
      <c r="AL459">
        <f t="shared" si="387"/>
        <v>1.5501597708025421</v>
      </c>
      <c r="AM459" t="str">
        <f t="shared" si="368"/>
        <v>1-1,83919986995842i</v>
      </c>
      <c r="AN459">
        <f t="shared" si="388"/>
        <v>2.0934794390332732</v>
      </c>
      <c r="AO459">
        <f t="shared" si="389"/>
        <v>-1.0727914880840117</v>
      </c>
      <c r="AP459" s="41" t="str">
        <f t="shared" si="390"/>
        <v>0,422433323421683-0,816552566377273i</v>
      </c>
      <c r="AQ459">
        <f t="shared" si="391"/>
        <v>-0.73036397662745278</v>
      </c>
      <c r="AR459" s="43">
        <f t="shared" si="392"/>
        <v>-62.645776177721281</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0,268397610142926-0,184755183705306i</v>
      </c>
      <c r="BG459" s="20">
        <f t="shared" si="403"/>
        <v>-9.7399100362491673</v>
      </c>
      <c r="BH459" s="43">
        <f t="shared" si="404"/>
        <v>-34.542114610073327</v>
      </c>
      <c r="BI459" s="41" t="str">
        <f t="shared" si="409"/>
        <v>0,351842569107877+0,243107648689641i</v>
      </c>
      <c r="BJ459" s="20">
        <f t="shared" si="405"/>
        <v>-7.3779930149892605</v>
      </c>
      <c r="BK459" s="43">
        <f t="shared" si="410"/>
        <v>34.642757308580485</v>
      </c>
      <c r="BL459">
        <f t="shared" si="406"/>
        <v>-9.7399100362491673</v>
      </c>
      <c r="BM459" s="43">
        <f t="shared" si="407"/>
        <v>-34.542114610073327</v>
      </c>
    </row>
    <row r="460" spans="14:65" x14ac:dyDescent="0.25">
      <c r="N460" s="9">
        <v>42</v>
      </c>
      <c r="O460" s="34">
        <f t="shared" si="408"/>
        <v>263026.79918953858</v>
      </c>
      <c r="P460" s="33" t="str">
        <f t="shared" si="360"/>
        <v>58,3492597405907</v>
      </c>
      <c r="Q460" s="4" t="str">
        <f t="shared" si="361"/>
        <v>1+19346,4047173317i</v>
      </c>
      <c r="R460" s="4">
        <f t="shared" si="373"/>
        <v>19346.404743176296</v>
      </c>
      <c r="S460" s="4">
        <f t="shared" si="374"/>
        <v>1.570744637604387</v>
      </c>
      <c r="T460" s="4" t="str">
        <f t="shared" si="362"/>
        <v>1+49,5793836018655i</v>
      </c>
      <c r="U460" s="4">
        <f t="shared" si="375"/>
        <v>49.589467413362385</v>
      </c>
      <c r="V460" s="4">
        <f t="shared" si="376"/>
        <v>1.5506293873292756</v>
      </c>
      <c r="W460" t="str">
        <f t="shared" si="363"/>
        <v>1-5,52603546395791i</v>
      </c>
      <c r="X460" s="4">
        <f t="shared" si="377"/>
        <v>5.6157873845900275</v>
      </c>
      <c r="Y460" s="4">
        <f t="shared" si="378"/>
        <v>-1.3917721614472225</v>
      </c>
      <c r="Z460" t="str">
        <f t="shared" si="364"/>
        <v>0,723267611632425+0,93444009592301i</v>
      </c>
      <c r="AA460" s="4">
        <f t="shared" si="379"/>
        <v>1.1816489880269336</v>
      </c>
      <c r="AB460" s="4">
        <f t="shared" si="380"/>
        <v>0.91210397055612735</v>
      </c>
      <c r="AC460" s="47" t="str">
        <f t="shared" si="381"/>
        <v>-0,486167242686162-0,518532898695436i</v>
      </c>
      <c r="AD460" s="20">
        <f t="shared" si="382"/>
        <v>-2.9650661023283886</v>
      </c>
      <c r="AE460" s="43">
        <f t="shared" si="383"/>
        <v>-133.15489782933017</v>
      </c>
      <c r="AF460" t="str">
        <f t="shared" si="365"/>
        <v>171,020291553806</v>
      </c>
      <c r="AG460" t="str">
        <f t="shared" si="366"/>
        <v>1+19312,039726674i</v>
      </c>
      <c r="AH460">
        <f t="shared" si="384"/>
        <v>19312.039752564582</v>
      </c>
      <c r="AI460">
        <f t="shared" si="385"/>
        <v>1.5707445456255711</v>
      </c>
      <c r="AJ460" t="str">
        <f t="shared" si="367"/>
        <v>1+49,5793836018655i</v>
      </c>
      <c r="AK460">
        <f t="shared" si="386"/>
        <v>49.589467413362385</v>
      </c>
      <c r="AL460">
        <f t="shared" si="387"/>
        <v>1.5506293873292756</v>
      </c>
      <c r="AM460" t="str">
        <f t="shared" si="368"/>
        <v>1-1,88204033833213i</v>
      </c>
      <c r="AN460">
        <f t="shared" si="388"/>
        <v>2.1312146384419655</v>
      </c>
      <c r="AO460">
        <f t="shared" si="389"/>
        <v>-1.0823935608685371</v>
      </c>
      <c r="AP460" s="41" t="str">
        <f t="shared" si="390"/>
        <v>0,422433301864035-0,835156196881854i</v>
      </c>
      <c r="AQ460">
        <f t="shared" si="391"/>
        <v>-0.57527739437145375</v>
      </c>
      <c r="AR460" s="43">
        <f t="shared" si="392"/>
        <v>-63.169096484519038</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0,261406852081771-0,190135675864855i</v>
      </c>
      <c r="BG460" s="20">
        <f t="shared" si="403"/>
        <v>-9.8094556434124627</v>
      </c>
      <c r="BH460" s="43">
        <f t="shared" si="404"/>
        <v>-36.030470010202123</v>
      </c>
      <c r="BI460" s="41" t="str">
        <f t="shared" si="409"/>
        <v>0,353036047034625+0,237725578403428i</v>
      </c>
      <c r="BJ460" s="20">
        <f t="shared" si="405"/>
        <v>-7.4196669354555258</v>
      </c>
      <c r="BK460" s="43">
        <f t="shared" si="410"/>
        <v>33.955331334609063</v>
      </c>
      <c r="BL460">
        <f t="shared" si="406"/>
        <v>-9.8094556434124627</v>
      </c>
      <c r="BM460" s="43">
        <f t="shared" si="407"/>
        <v>-36.030470010202123</v>
      </c>
    </row>
    <row r="461" spans="14:65" x14ac:dyDescent="0.25">
      <c r="N461" s="9">
        <v>43</v>
      </c>
      <c r="O461" s="34">
        <f t="shared" si="408"/>
        <v>269153.48039269145</v>
      </c>
      <c r="P461" s="33" t="str">
        <f t="shared" si="360"/>
        <v>58,3492597405907</v>
      </c>
      <c r="Q461" s="4" t="str">
        <f t="shared" si="361"/>
        <v>1+19797,0403730729i</v>
      </c>
      <c r="R461" s="4">
        <f t="shared" si="373"/>
        <v>19797.040398329198</v>
      </c>
      <c r="S461" s="4">
        <f t="shared" si="374"/>
        <v>1.5707458141940076</v>
      </c>
      <c r="T461" s="4" t="str">
        <f t="shared" si="362"/>
        <v>1+50,7342358013884i</v>
      </c>
      <c r="U461" s="4">
        <f t="shared" si="375"/>
        <v>50.744090122406185</v>
      </c>
      <c r="V461" s="4">
        <f t="shared" si="376"/>
        <v>1.5510883226754251</v>
      </c>
      <c r="W461" t="str">
        <f t="shared" si="363"/>
        <v>1-5,65475336536306i</v>
      </c>
      <c r="X461" s="4">
        <f t="shared" si="377"/>
        <v>5.742493850504748</v>
      </c>
      <c r="Y461" s="4">
        <f t="shared" si="378"/>
        <v>-1.3957635950383847</v>
      </c>
      <c r="Z461" t="str">
        <f t="shared" si="364"/>
        <v>0,710225615970003+0,956206001864174i</v>
      </c>
      <c r="AA461" s="4">
        <f t="shared" si="379"/>
        <v>1.1911130691840464</v>
      </c>
      <c r="AB461" s="4">
        <f t="shared" si="380"/>
        <v>0.93194895616809637</v>
      </c>
      <c r="AC461" s="47" t="str">
        <f t="shared" si="381"/>
        <v>-0,505343488069401-0,514341881619511i</v>
      </c>
      <c r="AD461" s="20">
        <f t="shared" si="382"/>
        <v>-2.8406380003951774</v>
      </c>
      <c r="AE461" s="43">
        <f t="shared" si="383"/>
        <v>-134.49439640358977</v>
      </c>
      <c r="AF461" t="str">
        <f t="shared" si="365"/>
        <v>171,020291553806</v>
      </c>
      <c r="AG461" t="str">
        <f t="shared" si="366"/>
        <v>1+19761,874918953i</v>
      </c>
      <c r="AH461">
        <f t="shared" si="384"/>
        <v>19761.874944254239</v>
      </c>
      <c r="AI461">
        <f t="shared" si="385"/>
        <v>1.5707457243088851</v>
      </c>
      <c r="AJ461" t="str">
        <f t="shared" si="367"/>
        <v>1+50,7342358013884i</v>
      </c>
      <c r="AK461">
        <f t="shared" si="386"/>
        <v>50.744090122406185</v>
      </c>
      <c r="AL461">
        <f t="shared" si="387"/>
        <v>1.5510883226754251</v>
      </c>
      <c r="AM461" t="str">
        <f t="shared" si="368"/>
        <v>1-1,92587868940497i</v>
      </c>
      <c r="AN461">
        <f t="shared" si="388"/>
        <v>2.1700250519992172</v>
      </c>
      <c r="AO461">
        <f t="shared" si="389"/>
        <v>-1.091872697344594</v>
      </c>
      <c r="AP461" s="41" t="str">
        <f t="shared" si="390"/>
        <v>0,422433281276645-0,854202638256526i</v>
      </c>
      <c r="AQ461">
        <f t="shared" si="391"/>
        <v>-0.4186057378133981</v>
      </c>
      <c r="AR461" s="43">
        <f t="shared" si="392"/>
        <v>-63.685983473201162</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0,254210116409005-0,195277070308716i</v>
      </c>
      <c r="BG461" s="20">
        <f t="shared" si="403"/>
        <v>-9.881931587279368</v>
      </c>
      <c r="BH461" s="43">
        <f t="shared" si="404"/>
        <v>-37.530457526358354</v>
      </c>
      <c r="BI461" s="41" t="str">
        <f t="shared" si="409"/>
        <v>0,354177477588826+0,232456098079273i</v>
      </c>
      <c r="BJ461" s="20">
        <f t="shared" si="405"/>
        <v>-7.4598993246975915</v>
      </c>
      <c r="BK461" s="43">
        <f t="shared" si="410"/>
        <v>33.277955404030259</v>
      </c>
      <c r="BL461">
        <f t="shared" si="406"/>
        <v>-9.881931587279368</v>
      </c>
      <c r="BM461" s="43">
        <f t="shared" si="407"/>
        <v>-37.530457526358354</v>
      </c>
    </row>
    <row r="462" spans="14:65" x14ac:dyDescent="0.25">
      <c r="N462" s="9">
        <v>44</v>
      </c>
      <c r="O462" s="34">
        <f t="shared" si="408"/>
        <v>275422.87033381703</v>
      </c>
      <c r="P462" s="33" t="str">
        <f t="shared" si="360"/>
        <v>58,3492597405907</v>
      </c>
      <c r="Q462" s="4" t="str">
        <f t="shared" si="361"/>
        <v>1+20258,1726816647i</v>
      </c>
      <c r="R462" s="4">
        <f t="shared" si="373"/>
        <v>20258.172706346093</v>
      </c>
      <c r="S462" s="4">
        <f t="shared" si="374"/>
        <v>1.5707469640011786</v>
      </c>
      <c r="T462" s="4" t="str">
        <f t="shared" si="362"/>
        <v>1+51,9159879642802i</v>
      </c>
      <c r="U462" s="4">
        <f t="shared" si="375"/>
        <v>51.925618015650876</v>
      </c>
      <c r="V462" s="4">
        <f t="shared" si="376"/>
        <v>1.5515368194008488</v>
      </c>
      <c r="W462" t="str">
        <f t="shared" si="363"/>
        <v>1-5,78646949185205i</v>
      </c>
      <c r="X462" s="4">
        <f t="shared" si="377"/>
        <v>5.8722422617033203</v>
      </c>
      <c r="Y462" s="4">
        <f t="shared" si="378"/>
        <v>-1.3996696248336173</v>
      </c>
      <c r="Z462" t="str">
        <f t="shared" si="364"/>
        <v>0,696568969988324+0,978478900884409i</v>
      </c>
      <c r="AA462" s="4">
        <f t="shared" si="379"/>
        <v>1.2010950376329743</v>
      </c>
      <c r="AB462" s="4">
        <f t="shared" si="380"/>
        <v>0.95213524456138199</v>
      </c>
      <c r="AC462" s="47" t="str">
        <f t="shared" si="381"/>
        <v>-0,52465082230053-0,50932562764686i</v>
      </c>
      <c r="AD462" s="20">
        <f t="shared" si="382"/>
        <v>-2.7191330570283867</v>
      </c>
      <c r="AE462" s="43">
        <f t="shared" si="383"/>
        <v>-135.84915346408394</v>
      </c>
      <c r="AF462" t="str">
        <f t="shared" si="365"/>
        <v>171,020291553806</v>
      </c>
      <c r="AG462" t="str">
        <f t="shared" si="366"/>
        <v>1+20222,1881188935i</v>
      </c>
      <c r="AH462">
        <f t="shared" si="384"/>
        <v>20222.188143618812</v>
      </c>
      <c r="AI462">
        <f t="shared" si="385"/>
        <v>1.5707468761620915</v>
      </c>
      <c r="AJ462" t="str">
        <f t="shared" si="367"/>
        <v>1+51,9159879642802i</v>
      </c>
      <c r="AK462">
        <f t="shared" si="386"/>
        <v>51.925618015650876</v>
      </c>
      <c r="AL462">
        <f t="shared" si="387"/>
        <v>1.5515368194008488</v>
      </c>
      <c r="AM462" t="str">
        <f t="shared" si="368"/>
        <v>1-1,97073816685095i</v>
      </c>
      <c r="AN462">
        <f t="shared" si="388"/>
        <v>2.2099341443316907</v>
      </c>
      <c r="AO462">
        <f t="shared" si="389"/>
        <v>-1.1012271087149996</v>
      </c>
      <c r="AP462" s="41" t="str">
        <f t="shared" si="390"/>
        <v>0,422433261615836-0,873701989176606i</v>
      </c>
      <c r="AQ462">
        <f t="shared" si="391"/>
        <v>-0.26038996058786784</v>
      </c>
      <c r="AR462" s="43">
        <f t="shared" si="392"/>
        <v>-64.196320791389695</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0,246814239829199-0,20016712625999i</v>
      </c>
      <c r="BG462" s="20">
        <f t="shared" si="403"/>
        <v>-9.9574679680541074</v>
      </c>
      <c r="BH462" s="43">
        <f t="shared" si="404"/>
        <v>-39.042161360700398</v>
      </c>
      <c r="BI462" s="41" t="str">
        <f t="shared" si="409"/>
        <v>0,355269059783394+0,227297284943858i</v>
      </c>
      <c r="BJ462" s="20">
        <f t="shared" si="405"/>
        <v>-7.4987248716135779</v>
      </c>
      <c r="BK462" s="43">
        <f t="shared" si="410"/>
        <v>32.61067131199394</v>
      </c>
      <c r="BL462">
        <f t="shared" si="406"/>
        <v>-9.9574679680541074</v>
      </c>
      <c r="BM462" s="43">
        <f t="shared" si="407"/>
        <v>-39.042161360700398</v>
      </c>
    </row>
    <row r="463" spans="14:65" x14ac:dyDescent="0.25">
      <c r="N463" s="9">
        <v>45</v>
      </c>
      <c r="O463" s="34">
        <f t="shared" si="408"/>
        <v>281838.29312644573</v>
      </c>
      <c r="P463" s="33" t="str">
        <f t="shared" si="360"/>
        <v>58,3492597405907</v>
      </c>
      <c r="Q463" s="4" t="str">
        <f t="shared" si="361"/>
        <v>1+20730,0461415609i</v>
      </c>
      <c r="R463" s="4">
        <f t="shared" si="373"/>
        <v>20730.046165680476</v>
      </c>
      <c r="S463" s="4">
        <f t="shared" si="374"/>
        <v>1.5707480876355433</v>
      </c>
      <c r="T463" s="4" t="str">
        <f t="shared" si="362"/>
        <v>1+53,1252666711799i</v>
      </c>
      <c r="U463" s="4">
        <f t="shared" si="375"/>
        <v>53.134677555095578</v>
      </c>
      <c r="V463" s="4">
        <f t="shared" si="376"/>
        <v>1.5519751145823142</v>
      </c>
      <c r="W463" t="str">
        <f t="shared" si="363"/>
        <v>1-5,92125368105857i</v>
      </c>
      <c r="X463" s="4">
        <f t="shared" si="377"/>
        <v>6.0051015940989423</v>
      </c>
      <c r="Y463" s="4">
        <f t="shared" si="378"/>
        <v>-1.4034918448675999</v>
      </c>
      <c r="Z463" t="str">
        <f t="shared" si="364"/>
        <v>0,682268706110285+1,00127060236959i</v>
      </c>
      <c r="AA463" s="4">
        <f t="shared" si="379"/>
        <v>1.2116242843831435</v>
      </c>
      <c r="AB463" s="4">
        <f t="shared" si="380"/>
        <v>0.97266097139376784</v>
      </c>
      <c r="AC463" s="47" t="str">
        <f t="shared" si="381"/>
        <v>-0,544046494274884-0,503455097527088i</v>
      </c>
      <c r="AD463" s="20">
        <f t="shared" si="382"/>
        <v>-2.6006895848382072</v>
      </c>
      <c r="AE463" s="43">
        <f t="shared" si="383"/>
        <v>-137.21913997476383</v>
      </c>
      <c r="AF463" t="str">
        <f t="shared" si="365"/>
        <v>171,020291553806</v>
      </c>
      <c r="AG463" t="str">
        <f t="shared" si="366"/>
        <v>1+20693,2233906468i</v>
      </c>
      <c r="AH463">
        <f t="shared" si="384"/>
        <v>20693.223414809298</v>
      </c>
      <c r="AI463">
        <f t="shared" si="385"/>
        <v>1.5707480017959179</v>
      </c>
      <c r="AJ463" t="str">
        <f t="shared" si="367"/>
        <v>1+53,1252666711799i</v>
      </c>
      <c r="AK463">
        <f t="shared" si="386"/>
        <v>53.134677555095578</v>
      </c>
      <c r="AL463">
        <f t="shared" si="387"/>
        <v>1.5519751145823142</v>
      </c>
      <c r="AM463" t="str">
        <f t="shared" si="368"/>
        <v>1-2,0166425557588i</v>
      </c>
      <c r="AN463">
        <f t="shared" si="388"/>
        <v>2.2509658366348844</v>
      </c>
      <c r="AO463">
        <f t="shared" si="389"/>
        <v>-1.1104552054536958</v>
      </c>
      <c r="AP463" s="41" t="str">
        <f t="shared" si="390"/>
        <v>0,422433242839912-0,893664588456083i</v>
      </c>
      <c r="AQ463">
        <f t="shared" si="391"/>
        <v>-0.10067102120580002</v>
      </c>
      <c r="AR463" s="43">
        <f t="shared" si="392"/>
        <v>-64.700003817444099</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0,239227068037511-0,204793565919796i</v>
      </c>
      <c r="BG463" s="20">
        <f t="shared" si="403"/>
        <v>-10.036197098718723</v>
      </c>
      <c r="BH463" s="43">
        <f t="shared" si="404"/>
        <v>-40.565625838940107</v>
      </c>
      <c r="BI463" s="41" t="str">
        <f t="shared" si="409"/>
        <v>0,356312905873556+0,22224721961304i</v>
      </c>
      <c r="BJ463" s="20">
        <f t="shared" si="405"/>
        <v>-7.5361785350863304</v>
      </c>
      <c r="BK463" s="43">
        <f t="shared" si="410"/>
        <v>31.953510318379703</v>
      </c>
      <c r="BL463">
        <f t="shared" si="406"/>
        <v>-10.036197098718723</v>
      </c>
      <c r="BM463" s="43">
        <f t="shared" si="407"/>
        <v>-40.565625838940107</v>
      </c>
    </row>
    <row r="464" spans="14:65" x14ac:dyDescent="0.25">
      <c r="N464" s="9">
        <v>46</v>
      </c>
      <c r="O464" s="34">
        <f t="shared" si="408"/>
        <v>288403.1503126609</v>
      </c>
      <c r="P464" s="33" t="str">
        <f t="shared" si="360"/>
        <v>58,3492597405907</v>
      </c>
      <c r="Q464" s="4" t="str">
        <f t="shared" si="361"/>
        <v>1+21212,910946316i</v>
      </c>
      <c r="R464" s="4">
        <f t="shared" si="373"/>
        <v>21212.910969886547</v>
      </c>
      <c r="S464" s="4">
        <f t="shared" si="374"/>
        <v>1.5707491856928673</v>
      </c>
      <c r="T464" s="4" t="str">
        <f t="shared" si="362"/>
        <v>1+54,3627130976647i</v>
      </c>
      <c r="U464" s="4">
        <f t="shared" si="375"/>
        <v>54.371909800364797</v>
      </c>
      <c r="V464" s="4">
        <f t="shared" si="376"/>
        <v>1.5524034399357607</v>
      </c>
      <c r="W464" t="str">
        <f t="shared" si="363"/>
        <v>1-6,05917739734386i</v>
      </c>
      <c r="X464" s="4">
        <f t="shared" si="377"/>
        <v>6.1411424615036179</v>
      </c>
      <c r="Y464" s="4">
        <f t="shared" si="378"/>
        <v>-1.4072318347863155</v>
      </c>
      <c r="Z464" t="str">
        <f t="shared" si="364"/>
        <v>0,667294491558929+1,02459319078153i</v>
      </c>
      <c r="AA464" s="4">
        <f t="shared" si="379"/>
        <v>1.2227318369375872</v>
      </c>
      <c r="AB464" s="4">
        <f t="shared" si="380"/>
        <v>0.9935235637671459</v>
      </c>
      <c r="AC464" s="47" t="str">
        <f t="shared" si="381"/>
        <v>-0,563484317304053-0,496703345828118i</v>
      </c>
      <c r="AD464" s="20">
        <f t="shared" si="382"/>
        <v>-2.4854475786983485</v>
      </c>
      <c r="AE464" s="43">
        <f t="shared" si="383"/>
        <v>-138.6042857842634</v>
      </c>
      <c r="AF464" t="str">
        <f t="shared" si="365"/>
        <v>171,020291553806</v>
      </c>
      <c r="AG464" t="str">
        <f t="shared" si="366"/>
        <v>1+21175,2304833491i</v>
      </c>
      <c r="AH464">
        <f t="shared" si="384"/>
        <v>21175.23050696159</v>
      </c>
      <c r="AI464">
        <f t="shared" si="385"/>
        <v>1.5707491018071902</v>
      </c>
      <c r="AJ464" t="str">
        <f t="shared" si="367"/>
        <v>1+54,3627130976647i</v>
      </c>
      <c r="AK464">
        <f t="shared" si="386"/>
        <v>54.371909800364797</v>
      </c>
      <c r="AL464">
        <f t="shared" si="387"/>
        <v>1.5524034399357607</v>
      </c>
      <c r="AM464" t="str">
        <f t="shared" si="368"/>
        <v>1-2,06361619524313i</v>
      </c>
      <c r="AN464">
        <f t="shared" si="388"/>
        <v>2.2931445225431673</v>
      </c>
      <c r="AO464">
        <f t="shared" si="389"/>
        <v>-1.1195555927329206</v>
      </c>
      <c r="AP464" s="41" t="str">
        <f t="shared" si="390"/>
        <v>0,422433224909042-0,914101020529321i</v>
      </c>
      <c r="AQ464">
        <f t="shared" si="391"/>
        <v>6.0510201433105162E-2</v>
      </c>
      <c r="AR464" s="43">
        <f t="shared" si="392"/>
        <v>-65.19693939147065</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0,231457501744067-0,209144160540409i</v>
      </c>
      <c r="BG464" s="20">
        <f t="shared" si="403"/>
        <v>-10.118253229130927</v>
      </c>
      <c r="BH464" s="43">
        <f t="shared" si="404"/>
        <v>-42.100852971530259</v>
      </c>
      <c r="BI464" s="41" t="str">
        <f t="shared" si="409"/>
        <v>0,357311044238779+0,217303988463242i</v>
      </c>
      <c r="BJ464" s="20">
        <f t="shared" si="405"/>
        <v>-7.5722954489994763</v>
      </c>
      <c r="BK464" s="43">
        <f t="shared" si="410"/>
        <v>31.30649342126247</v>
      </c>
      <c r="BL464">
        <f t="shared" si="406"/>
        <v>-10.118253229130927</v>
      </c>
      <c r="BM464" s="43">
        <f t="shared" si="407"/>
        <v>-42.100852971530259</v>
      </c>
    </row>
    <row r="465" spans="14:65" x14ac:dyDescent="0.25">
      <c r="N465" s="9">
        <v>47</v>
      </c>
      <c r="O465" s="34">
        <f t="shared" si="408"/>
        <v>295120.92266663886</v>
      </c>
      <c r="P465" s="33" t="str">
        <f t="shared" si="360"/>
        <v>58,3492597405907</v>
      </c>
      <c r="Q465" s="4" t="str">
        <f t="shared" si="361"/>
        <v>1+21707,0231172408i</v>
      </c>
      <c r="R465" s="4">
        <f t="shared" si="373"/>
        <v>21707.023140274818</v>
      </c>
      <c r="S465" s="4">
        <f t="shared" si="374"/>
        <v>1.5707502587553552</v>
      </c>
      <c r="T465" s="4" t="str">
        <f t="shared" si="362"/>
        <v>1+55,6289833542094i</v>
      </c>
      <c r="U465" s="4">
        <f t="shared" si="375"/>
        <v>55.637970748607522</v>
      </c>
      <c r="V465" s="4">
        <f t="shared" si="376"/>
        <v>1.5528220219359463</v>
      </c>
      <c r="W465" t="str">
        <f t="shared" si="363"/>
        <v>1-6,2003137696879i</v>
      </c>
      <c r="X465" s="4">
        <f t="shared" si="377"/>
        <v>6.2804371537800909</v>
      </c>
      <c r="Y465" s="4">
        <f t="shared" si="378"/>
        <v>-1.4108911588651767</v>
      </c>
      <c r="Z465" t="str">
        <f t="shared" si="364"/>
        <v>0,651614564017566+1,04845903206532i</v>
      </c>
      <c r="AA465" s="4">
        <f t="shared" si="379"/>
        <v>1.2344504372226333</v>
      </c>
      <c r="AB465" s="4">
        <f t="shared" si="380"/>
        <v>1.014719699838492</v>
      </c>
      <c r="AC465" s="47" t="str">
        <f t="shared" si="381"/>
        <v>-0,582914717188797-0,489045907139228i</v>
      </c>
      <c r="AD465" s="20">
        <f t="shared" si="382"/>
        <v>-2.3735484087480669</v>
      </c>
      <c r="AE465" s="43">
        <f t="shared" si="383"/>
        <v>-140.00447724868675</v>
      </c>
      <c r="AF465" t="str">
        <f t="shared" si="365"/>
        <v>171,020291553806</v>
      </c>
      <c r="AG465" t="str">
        <f t="shared" si="366"/>
        <v>1+21668,4649635409i</v>
      </c>
      <c r="AH465">
        <f t="shared" si="384"/>
        <v>21668.464986615909</v>
      </c>
      <c r="AI465">
        <f t="shared" si="385"/>
        <v>1.5707501767791492</v>
      </c>
      <c r="AJ465" t="str">
        <f t="shared" si="367"/>
        <v>1+55,6289833542094i</v>
      </c>
      <c r="AK465">
        <f t="shared" si="386"/>
        <v>55.637970748607522</v>
      </c>
      <c r="AL465">
        <f t="shared" si="387"/>
        <v>1.5528220219359463</v>
      </c>
      <c r="AM465" t="str">
        <f t="shared" si="368"/>
        <v>1-2,11168399134937i</v>
      </c>
      <c r="AN465">
        <f t="shared" si="388"/>
        <v>2.3364950843777108</v>
      </c>
      <c r="AO465">
        <f t="shared" si="389"/>
        <v>-1.1285270653946855</v>
      </c>
      <c r="AP465" s="41" t="str">
        <f t="shared" si="390"/>
        <v>0,422433207785195-0,935022121063125i</v>
      </c>
      <c r="AQ465">
        <f t="shared" si="391"/>
        <v>0.22311298781253019</v>
      </c>
      <c r="AR465" s="43">
        <f t="shared" si="392"/>
        <v>-65.687045520372294</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0,223515535857483-0,213206825302773i</v>
      </c>
      <c r="BG465" s="20">
        <f t="shared" si="403"/>
        <v>-10.203772228881236</v>
      </c>
      <c r="BH465" s="43">
        <f t="shared" si="404"/>
        <v>-43.647800074004351</v>
      </c>
      <c r="BI465" s="41" t="str">
        <f t="shared" si="409"/>
        <v>0,358265422218563+0,212465685811059i</v>
      </c>
      <c r="BJ465" s="20">
        <f t="shared" si="405"/>
        <v>-7.6071108323206289</v>
      </c>
      <c r="BK465" s="43">
        <f t="shared" si="410"/>
        <v>30.66963165431007</v>
      </c>
      <c r="BL465">
        <f t="shared" si="406"/>
        <v>-10.203772228881236</v>
      </c>
      <c r="BM465" s="43">
        <f t="shared" si="407"/>
        <v>-43.647800074004351</v>
      </c>
    </row>
    <row r="466" spans="14:65" x14ac:dyDescent="0.25">
      <c r="N466" s="9">
        <v>48</v>
      </c>
      <c r="O466" s="34">
        <f t="shared" si="408"/>
        <v>301995.17204020242</v>
      </c>
      <c r="P466" s="33" t="str">
        <f t="shared" si="360"/>
        <v>58,3492597405907</v>
      </c>
      <c r="Q466" s="4" t="str">
        <f t="shared" si="361"/>
        <v>1+22212,6446391489i</v>
      </c>
      <c r="R466" s="4">
        <f t="shared" si="373"/>
        <v>22212.6446616586</v>
      </c>
      <c r="S466" s="4">
        <f t="shared" si="374"/>
        <v>1.5707513073919588</v>
      </c>
      <c r="T466" s="4" t="str">
        <f t="shared" si="362"/>
        <v>1+56,9247488340652i</v>
      </c>
      <c r="U466" s="4">
        <f t="shared" si="375"/>
        <v>56.933531682317124</v>
      </c>
      <c r="V466" s="4">
        <f t="shared" si="376"/>
        <v>1.5532310819335302</v>
      </c>
      <c r="W466" t="str">
        <f t="shared" si="363"/>
        <v>1-6,3447376304635i</v>
      </c>
      <c r="X466" s="4">
        <f t="shared" si="377"/>
        <v>6.4230596758413823</v>
      </c>
      <c r="Y466" s="4">
        <f t="shared" si="378"/>
        <v>-1.4144713651214051</v>
      </c>
      <c r="Z466" t="str">
        <f t="shared" si="364"/>
        <v>0,635195664257634+1,0728807802059i</v>
      </c>
      <c r="AA466" s="4">
        <f t="shared" si="379"/>
        <v>1.2468146215163334</v>
      </c>
      <c r="AB466" s="4">
        <f t="shared" si="380"/>
        <v>1.0362452698536375</v>
      </c>
      <c r="AC466" s="47" t="str">
        <f t="shared" si="381"/>
        <v>-0,602284823359781-0,480461195251343i</v>
      </c>
      <c r="AD466" s="20">
        <f t="shared" si="382"/>
        <v>-2.2651344705181882</v>
      </c>
      <c r="AE466" s="43">
        <f t="shared" si="383"/>
        <v>-141.41955494145867</v>
      </c>
      <c r="AF466" t="str">
        <f t="shared" si="365"/>
        <v>171,020291553806</v>
      </c>
      <c r="AG466" t="str">
        <f t="shared" si="366"/>
        <v>1+22173,1883506725i</v>
      </c>
      <c r="AH466">
        <f t="shared" si="384"/>
        <v>22173.188373222252</v>
      </c>
      <c r="AI466">
        <f t="shared" si="385"/>
        <v>1.5707512272817592</v>
      </c>
      <c r="AJ466" t="str">
        <f t="shared" si="367"/>
        <v>1+56,9247488340652i</v>
      </c>
      <c r="AK466">
        <f t="shared" si="386"/>
        <v>56.933531682317124</v>
      </c>
      <c r="AL466">
        <f t="shared" si="387"/>
        <v>1.5532310819335302</v>
      </c>
      <c r="AM466" t="str">
        <f t="shared" si="368"/>
        <v>1-2,16087143025926i</v>
      </c>
      <c r="AN466">
        <f t="shared" si="388"/>
        <v>2.3810429097583898</v>
      </c>
      <c r="AO466">
        <f t="shared" si="389"/>
        <v>-1.1373686025212248</v>
      </c>
      <c r="AP466" s="41" t="str">
        <f t="shared" si="390"/>
        <v>0,422433191432048-0,956438982701924i</v>
      </c>
      <c r="AQ466">
        <f t="shared" si="391"/>
        <v>0.38709685273350836</v>
      </c>
      <c r="AR466" s="43">
        <f t="shared" si="392"/>
        <v>-66.170251060067912</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0,215412290398444-0,2169697226439i</v>
      </c>
      <c r="BG466" s="20">
        <f t="shared" si="403"/>
        <v>-10.292891227621098</v>
      </c>
      <c r="BH466" s="43">
        <f t="shared" si="404"/>
        <v>-45.206377476252072</v>
      </c>
      <c r="BI466" s="41" t="str">
        <f t="shared" si="409"/>
        <v>0,359177908897508+0,207730415911968i</v>
      </c>
      <c r="BJ466" s="20">
        <f t="shared" si="405"/>
        <v>-7.6406599043694001</v>
      </c>
      <c r="BK466" s="43">
        <f t="shared" si="410"/>
        <v>30.042926405138711</v>
      </c>
      <c r="BL466">
        <f t="shared" si="406"/>
        <v>-10.292891227621098</v>
      </c>
      <c r="BM466" s="43">
        <f t="shared" si="407"/>
        <v>-45.206377476252072</v>
      </c>
    </row>
    <row r="467" spans="14:65" x14ac:dyDescent="0.25">
      <c r="N467" s="9">
        <v>49</v>
      </c>
      <c r="O467" s="34">
        <f t="shared" si="408"/>
        <v>309029.54325135931</v>
      </c>
      <c r="P467" s="33" t="str">
        <f t="shared" ref="P467:P530" si="411">COMPLEX(Adc,0)</f>
        <v>58,3492597405907</v>
      </c>
      <c r="Q467" s="4" t="str">
        <f t="shared" ref="Q467:Q530" si="412">IMSUM(COMPLEX(1,0),IMDIV(COMPLEX(0,2*PI()*O467),COMPLEX(wp_lf,0)))</f>
        <v>1+22730,0435992637i</v>
      </c>
      <c r="R467" s="4">
        <f t="shared" si="373"/>
        <v>22730.043621261015</v>
      </c>
      <c r="S467" s="4">
        <f t="shared" si="374"/>
        <v>1.5707523321586792</v>
      </c>
      <c r="T467" s="4" t="str">
        <f t="shared" ref="T467:T530" si="413">IMSUM(COMPLEX(1,0),IMDIV(COMPLEX(0,2*PI()*O467),COMPLEX(wz_esr,0)))</f>
        <v>1+58,2506965692409i</v>
      </c>
      <c r="U467" s="4">
        <f t="shared" si="375"/>
        <v>58.259279525254811</v>
      </c>
      <c r="V467" s="4">
        <f t="shared" si="376"/>
        <v>1.5536308362696396</v>
      </c>
      <c r="W467" t="str">
        <f t="shared" ref="W467:W530" si="414">IMSUB(COMPLEX(1,0),IMDIV(COMPLEX(0,2*PI()*O467),COMPLEX(wz_rhp,0)))</f>
        <v>1-6,49252555511329i</v>
      </c>
      <c r="X467" s="4">
        <f t="shared" si="377"/>
        <v>6.5690857875201427</v>
      </c>
      <c r="Y467" s="4">
        <f t="shared" si="378"/>
        <v>-1.4179739845152393</v>
      </c>
      <c r="Z467" t="str">
        <f t="shared" ref="Z467:Z530" si="415">IMSUM(COMPLEX(1,0),IMDIV(COMPLEX(0,2*PI()*O467),COMPLEX(Q*(wsl/2),0)),IMDIV(IMPOWER(COMPLEX(0,2*PI()*O467),2),IMPOWER(COMPLEX(wsl/2,0),2)))</f>
        <v>0,618002965591424+1,09787138393741i</v>
      </c>
      <c r="AA467" s="4">
        <f t="shared" si="379"/>
        <v>1.2598608022906492</v>
      </c>
      <c r="AB467" s="4">
        <f t="shared" si="380"/>
        <v>1.0580953391794941</v>
      </c>
      <c r="AC467" s="47" t="str">
        <f t="shared" si="381"/>
        <v>-0,621538606993306-0,470930910650367i</v>
      </c>
      <c r="AD467" s="20">
        <f t="shared" si="382"/>
        <v>-2.160348791387924</v>
      </c>
      <c r="AE467" s="43">
        <f t="shared" si="383"/>
        <v>-142.84931148291281</v>
      </c>
      <c r="AF467" t="str">
        <f t="shared" ref="AF467:AF530" si="416">COMPLEX($B$72,0)</f>
        <v>171,020291553806</v>
      </c>
      <c r="AG467" t="str">
        <f t="shared" ref="AG467:AG530" si="417">IMSUM(COMPLEX(1,0),IMDIV(COMPLEX(0,2*PI()*O467),COMPLEX(wp_lf_DCM,0)))</f>
        <v>1+22689,6682557644i</v>
      </c>
      <c r="AH467">
        <f t="shared" si="384"/>
        <v>22689.668277800858</v>
      </c>
      <c r="AI467">
        <f t="shared" si="385"/>
        <v>1.5707522538720102</v>
      </c>
      <c r="AJ467" t="str">
        <f t="shared" ref="AJ467:AJ530" si="418">IMSUM(COMPLEX(1,0),IMDIV(COMPLEX(0,2*PI()*O467),COMPLEX(wz1_dcm,0)))</f>
        <v>1+58,2506965692409i</v>
      </c>
      <c r="AK467">
        <f t="shared" si="386"/>
        <v>58.259279525254811</v>
      </c>
      <c r="AL467">
        <f t="shared" si="387"/>
        <v>1.5536308362696396</v>
      </c>
      <c r="AM467" t="str">
        <f t="shared" ref="AM467:AM530" si="419">IMSUB(COMPLEX(1,0),IMDIV(COMPLEX(0,2*PI()*O467),COMPLEX(wz2_dcm,0)))</f>
        <v>1-2,21120459180399i</v>
      </c>
      <c r="AN467">
        <f t="shared" si="388"/>
        <v>2.4268139085671674</v>
      </c>
      <c r="AO467">
        <f t="shared" si="389"/>
        <v>-1.1460793616580083</v>
      </c>
      <c r="AP467" s="41" t="str">
        <f t="shared" si="390"/>
        <v>0,422433175814913-0,978362960949255i</v>
      </c>
      <c r="AQ467">
        <f t="shared" si="391"/>
        <v>0.55242161533485257</v>
      </c>
      <c r="AR467" s="43">
        <f t="shared" si="392"/>
        <v>-66.646495377948256</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0,207160031676138-0,22042137345792i</v>
      </c>
      <c r="BG467" s="20">
        <f t="shared" si="403"/>
        <v>-10.385748212060532</v>
      </c>
      <c r="BH467" s="43">
        <f t="shared" si="404"/>
        <v>-46.776446353259352</v>
      </c>
      <c r="BI467" s="41" t="str">
        <f t="shared" si="409"/>
        <v>0,360050297835975+0,203096294788733i</v>
      </c>
      <c r="BJ467" s="20">
        <f t="shared" si="405"/>
        <v>-7.6729778053377427</v>
      </c>
      <c r="BK467" s="43">
        <f t="shared" si="410"/>
        <v>29.426369751705213</v>
      </c>
      <c r="BL467">
        <f t="shared" si="406"/>
        <v>-10.385748212060532</v>
      </c>
      <c r="BM467" s="43">
        <f t="shared" si="407"/>
        <v>-46.776446353259352</v>
      </c>
    </row>
    <row r="468" spans="14:65" x14ac:dyDescent="0.25">
      <c r="N468" s="9">
        <v>50</v>
      </c>
      <c r="O468" s="34">
        <f t="shared" si="408"/>
        <v>316227.7660168382</v>
      </c>
      <c r="P468" s="33" t="str">
        <f t="shared" si="411"/>
        <v>58,3492597405907</v>
      </c>
      <c r="Q468" s="4" t="str">
        <f t="shared" si="412"/>
        <v>1+23259,4943293625i</v>
      </c>
      <c r="R468" s="4">
        <f t="shared" ref="R468:R531" si="424">IMABS(Q468)</f>
        <v>23259.494350859095</v>
      </c>
      <c r="S468" s="4">
        <f t="shared" ref="S468:S531" si="425">IMARGUMENT(Q468)</f>
        <v>1.5707533335988613</v>
      </c>
      <c r="T468" s="4" t="str">
        <f t="shared" si="413"/>
        <v>1+59,6075295947767i</v>
      </c>
      <c r="U468" s="4">
        <f t="shared" ref="U468:U531" si="426">IMABS(T468)</f>
        <v>59.615917206667042</v>
      </c>
      <c r="V468" s="4">
        <f t="shared" ref="V468:V531" si="427">IMARGUMENT(T468)</f>
        <v>1.5540214963879639</v>
      </c>
      <c r="W468" t="str">
        <f t="shared" si="414"/>
        <v>1-6,64375590275113i</v>
      </c>
      <c r="X468" s="4">
        <f t="shared" ref="X468:X531" si="428">IMABS(W468)</f>
        <v>6.7185930443315645</v>
      </c>
      <c r="Y468" s="4">
        <f t="shared" ref="Y468:Y531" si="429">IMARGUMENT(W468)</f>
        <v>-1.4214005302347748</v>
      </c>
      <c r="Z468" t="str">
        <f t="shared" si="415"/>
        <v>0,6+1,12344409360872i</v>
      </c>
      <c r="AA468" s="4">
        <f t="shared" ref="AA468:AA531" si="430">IMABS(Z468)</f>
        <v>1.2736273518829275</v>
      </c>
      <c r="AB468" s="4">
        <f t="shared" ref="AB468:AB531" si="431">IMARGUMENT(Z468)</f>
        <v>1.080264113952714</v>
      </c>
      <c r="AC468" s="47" t="str">
        <f t="shared" ref="AC468:AC531" si="432">(IMDIV(IMPRODUCT(P468,T468,W468),IMPRODUCT(Q468,Z468)))</f>
        <v>-0,640617069570505-0,460440450821626i</v>
      </c>
      <c r="AD468" s="20">
        <f t="shared" ref="AD468:AD531" si="433">20*LOG(IMABS(AC468))</f>
        <v>-2.0593345931556808</v>
      </c>
      <c r="AE468" s="43">
        <f t="shared" ref="AE468:AE531" si="434">(180/PI())*IMARGUMENT(AC468)</f>
        <v>-144.29348952472427</v>
      </c>
      <c r="AF468" t="str">
        <f t="shared" si="416"/>
        <v>171,020291553806</v>
      </c>
      <c r="AG468" t="str">
        <f t="shared" si="417"/>
        <v>1+23218,1785232987i</v>
      </c>
      <c r="AH468">
        <f t="shared" ref="AH468:AH531" si="435">IMABS(AG468)</f>
        <v>23218.178544833547</v>
      </c>
      <c r="AI468">
        <f t="shared" ref="AI468:AI531" si="436">IMARGUMENT(AG468)</f>
        <v>1.5707532570942144</v>
      </c>
      <c r="AJ468" t="str">
        <f t="shared" si="418"/>
        <v>1+59,6075295947767i</v>
      </c>
      <c r="AK468">
        <f t="shared" ref="AK468:AK531" si="437">IMABS(AJ468)</f>
        <v>59.615917206667042</v>
      </c>
      <c r="AL468">
        <f t="shared" ref="AL468:AL531" si="438">IMARGUMENT(AJ468)</f>
        <v>1.5540214963879639</v>
      </c>
      <c r="AM468" t="str">
        <f t="shared" si="419"/>
        <v>1-2,26271016329204i</v>
      </c>
      <c r="AN468">
        <f t="shared" ref="AN468:AN531" si="439">IMABS(AM468)</f>
        <v>2.4738345302515872</v>
      </c>
      <c r="AO468">
        <f t="shared" ref="AO468:AO531" si="440">IMARGUMENT(AM468)</f>
        <v>-1.1546586727413477</v>
      </c>
      <c r="AP468" s="41" t="str">
        <f t="shared" ref="AP468:AP531" si="441">(IMDIV(IMPRODUCT(AF468,AJ468,AM468),IMPRODUCT(AG468)))</f>
        <v>0,422433160900667-1,00080568018858i</v>
      </c>
      <c r="AQ468">
        <f t="shared" ref="AQ468:AQ531" si="442">20*LOG(IMABS(AP468))</f>
        <v>0.71904746416359588</v>
      </c>
      <c r="AR468" s="43">
        <f t="shared" ref="AR468:AR531" si="443">(180/PI())*IMARGUMENT(AP468)</f>
        <v>-67.115727998547513</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0,198772182255267-0,223550775351527i</v>
      </c>
      <c r="BG468" s="20">
        <f t="shared" ref="BG468:BG531" si="454">20*LOG(IMABS(BF468))</f>
        <v>-10.482481579413383</v>
      </c>
      <c r="BH468" s="43">
        <f t="shared" ref="BH468:BH531" si="455">(180/PI())*IMARGUMENT(BF468)</f>
        <v>-48.357816712282052</v>
      </c>
      <c r="BI468" s="41" t="str">
        <f t="shared" si="409"/>
        <v>0,360884309743059+0,198561451899537i</v>
      </c>
      <c r="BJ468" s="20">
        <f t="shared" ref="BJ468:BJ531" si="456">20*LOG(IMABS(BI468))</f>
        <v>-7.7040995220941024</v>
      </c>
      <c r="BK468" s="43">
        <f t="shared" si="410"/>
        <v>28.819944813894722</v>
      </c>
      <c r="BL468">
        <f t="shared" ref="BL468:BL531" si="457">IF($B$31=0,BJ468,BG468)</f>
        <v>-10.482481579413383</v>
      </c>
      <c r="BM468" s="43">
        <f t="shared" ref="BM468:BM531" si="458">IF($B$31=0,BK468,BH468)</f>
        <v>-48.357816712282052</v>
      </c>
    </row>
    <row r="469" spans="14:65" x14ac:dyDescent="0.25">
      <c r="N469" s="9">
        <v>51</v>
      </c>
      <c r="O469" s="34">
        <f t="shared" si="408"/>
        <v>323593.65692962846</v>
      </c>
      <c r="P469" s="33" t="str">
        <f t="shared" si="411"/>
        <v>58,3492597405907</v>
      </c>
      <c r="Q469" s="4" t="str">
        <f t="shared" si="412"/>
        <v>1+23801,2775512306i</v>
      </c>
      <c r="R469" s="4">
        <f t="shared" si="424"/>
        <v>23801.277572237876</v>
      </c>
      <c r="S469" s="4">
        <f t="shared" si="425"/>
        <v>1.5707543122434819</v>
      </c>
      <c r="T469" s="4" t="str">
        <f t="shared" si="413"/>
        <v>1+60,9959673215026i</v>
      </c>
      <c r="U469" s="4">
        <f t="shared" si="426"/>
        <v>61.004164033988793</v>
      </c>
      <c r="V469" s="4">
        <f t="shared" si="427"/>
        <v>1.5544032689444298</v>
      </c>
      <c r="W469" t="str">
        <f t="shared" si="414"/>
        <v>1-6,79850885770912i</v>
      </c>
      <c r="X469" s="4">
        <f t="shared" si="428"/>
        <v>6.8716608391530327</v>
      </c>
      <c r="Y469" s="4">
        <f t="shared" si="429"/>
        <v>-1.4247524970594176</v>
      </c>
      <c r="Z469" t="str">
        <f t="shared" si="415"/>
        <v>0,58114858077964+1,14961246820901i</v>
      </c>
      <c r="AA469" s="4">
        <f t="shared" si="430"/>
        <v>1.2881546879174883</v>
      </c>
      <c r="AB469" s="4">
        <f t="shared" si="431"/>
        <v>1.1027449099982853</v>
      </c>
      <c r="AC469" s="47" t="str">
        <f t="shared" si="432"/>
        <v>-0,659458484744141-0,44897931704316i</v>
      </c>
      <c r="AD469" s="20">
        <f t="shared" si="433"/>
        <v>-1.9622348111737722</v>
      </c>
      <c r="AE469" s="43">
        <f t="shared" si="434"/>
        <v>-145.7517799263367</v>
      </c>
      <c r="AF469" t="str">
        <f t="shared" si="416"/>
        <v>171,020291553806</v>
      </c>
      <c r="AG469" t="str">
        <f t="shared" si="417"/>
        <v>1+23758,9993764151i</v>
      </c>
      <c r="AH469">
        <f t="shared" si="435"/>
        <v>23758.99939745976</v>
      </c>
      <c r="AI469">
        <f t="shared" si="436"/>
        <v>1.5707542374802934</v>
      </c>
      <c r="AJ469" t="str">
        <f t="shared" si="418"/>
        <v>1+60,9959673215026i</v>
      </c>
      <c r="AK469">
        <f t="shared" si="437"/>
        <v>61.004164033988793</v>
      </c>
      <c r="AL469">
        <f t="shared" si="438"/>
        <v>1.5544032689444298</v>
      </c>
      <c r="AM469" t="str">
        <f t="shared" si="419"/>
        <v>1-2,31541545365919i</v>
      </c>
      <c r="AN469">
        <f t="shared" si="439"/>
        <v>2.5221317814586519</v>
      </c>
      <c r="AO469">
        <f t="shared" si="440"/>
        <v>-1.1631060317807878</v>
      </c>
      <c r="AP469" s="41" t="str">
        <f t="shared" si="441"/>
        <v>0,42243314665767-1,02377903984672i</v>
      </c>
      <c r="AQ469">
        <f t="shared" si="442"/>
        <v>0.88693501729823176</v>
      </c>
      <c r="AR469" s="43">
        <f t="shared" si="443"/>
        <v>-67.577908235304406</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0,190263318275669-0,226347526875071i</v>
      </c>
      <c r="BG469" s="20">
        <f t="shared" si="454"/>
        <v>-10.583229647730706</v>
      </c>
      <c r="BH469" s="43">
        <f t="shared" si="455"/>
        <v>-49.950245573471413</v>
      </c>
      <c r="BI469" s="41" t="str">
        <f t="shared" si="409"/>
        <v>0,361681595089407+0,194124031655577i</v>
      </c>
      <c r="BJ469" s="20">
        <f t="shared" si="456"/>
        <v>-7.7340598192587038</v>
      </c>
      <c r="BK469" s="43">
        <f t="shared" si="410"/>
        <v>28.22362611756099</v>
      </c>
      <c r="BL469">
        <f t="shared" si="457"/>
        <v>-10.583229647730706</v>
      </c>
      <c r="BM469" s="43">
        <f t="shared" si="458"/>
        <v>-49.950245573471413</v>
      </c>
    </row>
    <row r="470" spans="14:65" x14ac:dyDescent="0.25">
      <c r="N470" s="9">
        <v>52</v>
      </c>
      <c r="O470" s="34">
        <f t="shared" si="408"/>
        <v>331131.12148259126</v>
      </c>
      <c r="P470" s="33" t="str">
        <f t="shared" si="411"/>
        <v>58,3492597405907</v>
      </c>
      <c r="Q470" s="4" t="str">
        <f t="shared" si="412"/>
        <v>1+24355,6805255036i</v>
      </c>
      <c r="R470" s="4">
        <f t="shared" si="424"/>
        <v>24355.68054603269</v>
      </c>
      <c r="S470" s="4">
        <f t="shared" si="425"/>
        <v>1.5707552686114312</v>
      </c>
      <c r="T470" s="4" t="str">
        <f t="shared" si="413"/>
        <v>1+62,4167459174797i</v>
      </c>
      <c r="U470" s="4">
        <f t="shared" si="426"/>
        <v>62.424756074230828</v>
      </c>
      <c r="V470" s="4">
        <f t="shared" si="427"/>
        <v>1.5547763559144971</v>
      </c>
      <c r="W470" t="str">
        <f t="shared" si="414"/>
        <v>1-6,95686647205241i</v>
      </c>
      <c r="X470" s="4">
        <f t="shared" si="428"/>
        <v>7.0283704448447333</v>
      </c>
      <c r="Y470" s="4">
        <f t="shared" si="429"/>
        <v>-1.4280313607971398</v>
      </c>
      <c r="Z470" t="str">
        <f t="shared" si="415"/>
        <v>0,561408721542723+1,17639038255686i</v>
      </c>
      <c r="AA470" s="4">
        <f t="shared" si="430"/>
        <v>1.3034853604074386</v>
      </c>
      <c r="AB470" s="4">
        <f t="shared" si="431"/>
        <v>1.1255301256976649</v>
      </c>
      <c r="AC470" s="47" t="str">
        <f t="shared" si="432"/>
        <v>-0,67799869559926-0,436541510575164i</v>
      </c>
      <c r="AD470" s="20">
        <f t="shared" si="433"/>
        <v>-1.8691915712422698</v>
      </c>
      <c r="AE470" s="43">
        <f t="shared" si="434"/>
        <v>-147.22382016204747</v>
      </c>
      <c r="AF470" t="str">
        <f t="shared" si="416"/>
        <v>171,020291553806</v>
      </c>
      <c r="AG470" t="str">
        <f t="shared" si="417"/>
        <v>1+24312,4175654884i</v>
      </c>
      <c r="AH470">
        <f t="shared" si="435"/>
        <v>24312.41758605402</v>
      </c>
      <c r="AI470">
        <f t="shared" si="436"/>
        <v>1.5707551955500609</v>
      </c>
      <c r="AJ470" t="str">
        <f t="shared" si="418"/>
        <v>1+62,4167459174797i</v>
      </c>
      <c r="AK470">
        <f t="shared" si="437"/>
        <v>62.424756074230828</v>
      </c>
      <c r="AL470">
        <f t="shared" si="438"/>
        <v>1.5547763559144971</v>
      </c>
      <c r="AM470" t="str">
        <f t="shared" si="419"/>
        <v>1-2,36934840794802i</v>
      </c>
      <c r="AN470">
        <f t="shared" si="439"/>
        <v>2.5717332439904839</v>
      </c>
      <c r="AO470">
        <f t="shared" si="440"/>
        <v>-1.1714210943442351</v>
      </c>
      <c r="AP470" s="41" t="str">
        <f t="shared" si="441"/>
        <v>0,422433133055717-1,04729522070305i</v>
      </c>
      <c r="AQ470">
        <f t="shared" si="442"/>
        <v>1.0560453775604659</v>
      </c>
      <c r="AR470" s="43">
        <f t="shared" si="443"/>
        <v>-68.033004811155052</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0,181649152765896-0,228801956380431i</v>
      </c>
      <c r="BG470" s="20">
        <f t="shared" si="454"/>
        <v>-10.68813012431221</v>
      </c>
      <c r="BH470" s="43">
        <f t="shared" si="455"/>
        <v>-51.553435382496438</v>
      </c>
      <c r="BI470" s="41" t="str">
        <f t="shared" si="409"/>
        <v>0,362443736657626+0,189782194797275i</v>
      </c>
      <c r="BJ470" s="20">
        <f t="shared" si="456"/>
        <v>-7.7628931755094648</v>
      </c>
      <c r="BK470" s="43">
        <f t="shared" si="410"/>
        <v>27.637379968395905</v>
      </c>
      <c r="BL470">
        <f t="shared" si="457"/>
        <v>-10.68813012431221</v>
      </c>
      <c r="BM470" s="43">
        <f t="shared" si="458"/>
        <v>-51.553435382496438</v>
      </c>
    </row>
    <row r="471" spans="14:65" x14ac:dyDescent="0.25">
      <c r="N471" s="9">
        <v>53</v>
      </c>
      <c r="O471" s="34">
        <f t="shared" si="408"/>
        <v>338844.15613920329</v>
      </c>
      <c r="P471" s="33" t="str">
        <f t="shared" si="411"/>
        <v>58,3492597405907</v>
      </c>
      <c r="Q471" s="4" t="str">
        <f t="shared" si="412"/>
        <v>1+24922,9972039767i</v>
      </c>
      <c r="R471" s="4">
        <f t="shared" si="424"/>
        <v>24922.997224038492</v>
      </c>
      <c r="S471" s="4">
        <f t="shared" si="425"/>
        <v>1.5707562032097886</v>
      </c>
      <c r="T471" s="4" t="str">
        <f t="shared" si="413"/>
        <v>1+63,8706186983254i</v>
      </c>
      <c r="U471" s="4">
        <f t="shared" si="426"/>
        <v>63.878446544252107</v>
      </c>
      <c r="V471" s="4">
        <f t="shared" si="427"/>
        <v>1.5551409546981256</v>
      </c>
      <c r="W471" t="str">
        <f t="shared" si="414"/>
        <v>1-7,11891270908417i</v>
      </c>
      <c r="X471" s="4">
        <f t="shared" si="428"/>
        <v>7.1888050578354203</v>
      </c>
      <c r="Y471" s="4">
        <f t="shared" si="429"/>
        <v>-1.4312385777909198</v>
      </c>
      <c r="Z471" t="str">
        <f t="shared" si="415"/>
        <v>0,540738551401243+1,20379203465691i</v>
      </c>
      <c r="AA471" s="4">
        <f t="shared" si="430"/>
        <v>1.3196641404823193</v>
      </c>
      <c r="AB471" s="4">
        <f t="shared" si="431"/>
        <v>1.1486112195012788</v>
      </c>
      <c r="AC471" s="47" t="str">
        <f t="shared" si="432"/>
        <v>-0,696171468439829-0,423125910467285i</v>
      </c>
      <c r="AD471" s="20">
        <f t="shared" si="433"/>
        <v>-1.7803456262823947</v>
      </c>
      <c r="AE471" s="43">
        <f t="shared" si="434"/>
        <v>-148.70919299829023</v>
      </c>
      <c r="AF471" t="str">
        <f t="shared" si="416"/>
        <v>171,020291553806</v>
      </c>
      <c r="AG471" t="str">
        <f t="shared" si="417"/>
        <v>1+24878,7265201679i</v>
      </c>
      <c r="AH471">
        <f t="shared" si="435"/>
        <v>24878.72654026539</v>
      </c>
      <c r="AI471">
        <f t="shared" si="436"/>
        <v>1.5707561318114978</v>
      </c>
      <c r="AJ471" t="str">
        <f t="shared" si="418"/>
        <v>1+63,8706186983254i</v>
      </c>
      <c r="AK471">
        <f t="shared" si="437"/>
        <v>63.878446544252107</v>
      </c>
      <c r="AL471">
        <f t="shared" si="438"/>
        <v>1.5551409546981256</v>
      </c>
      <c r="AM471" t="str">
        <f t="shared" si="419"/>
        <v>1-2,42453762212477i</v>
      </c>
      <c r="AN471">
        <f t="shared" si="439"/>
        <v>2.6226670930749925</v>
      </c>
      <c r="AO471">
        <f t="shared" si="440"/>
        <v>-1.1796036688914113</v>
      </c>
      <c r="AP471" s="41" t="str">
        <f t="shared" si="441"/>
        <v>0,422433120065947-1,07136669134793i</v>
      </c>
      <c r="AQ471">
        <f t="shared" si="442"/>
        <v>1.2263401828837956</v>
      </c>
      <c r="AR471" s="43">
        <f t="shared" si="443"/>
        <v>-68.480995470570861</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0,172946503721573-0,230905253883956i</v>
      </c>
      <c r="BG471" s="20">
        <f t="shared" si="454"/>
        <v>-10.797319534206215</v>
      </c>
      <c r="BH471" s="43">
        <f t="shared" si="455"/>
        <v>-53.16703269458489</v>
      </c>
      <c r="BI471" s="41" t="str">
        <f t="shared" si="409"/>
        <v>0,363172252028777+0,18553411963798i</v>
      </c>
      <c r="BJ471" s="20">
        <f t="shared" si="456"/>
        <v>-7.7906337250400046</v>
      </c>
      <c r="BK471" s="43">
        <f t="shared" si="410"/>
        <v>27.06116483313453</v>
      </c>
      <c r="BL471">
        <f t="shared" si="457"/>
        <v>-10.797319534206215</v>
      </c>
      <c r="BM471" s="43">
        <f t="shared" si="458"/>
        <v>-53.16703269458489</v>
      </c>
    </row>
    <row r="472" spans="14:65" x14ac:dyDescent="0.25">
      <c r="N472" s="9">
        <v>54</v>
      </c>
      <c r="O472" s="34">
        <f t="shared" si="408"/>
        <v>346736.85045253241</v>
      </c>
      <c r="P472" s="33" t="str">
        <f t="shared" si="411"/>
        <v>58,3492597405907</v>
      </c>
      <c r="Q472" s="4" t="str">
        <f t="shared" si="412"/>
        <v>1+25503,5283854622i</v>
      </c>
      <c r="R472" s="4">
        <f t="shared" si="424"/>
        <v>25503.528405067329</v>
      </c>
      <c r="S472" s="4">
        <f t="shared" si="425"/>
        <v>1.5707571165340899</v>
      </c>
      <c r="T472" s="4" t="str">
        <f t="shared" si="413"/>
        <v>1+65,3583565266325i</v>
      </c>
      <c r="U472" s="4">
        <f t="shared" si="426"/>
        <v>65.366006210127338</v>
      </c>
      <c r="V472" s="4">
        <f t="shared" si="427"/>
        <v>1.5554972582224587</v>
      </c>
      <c r="W472" t="str">
        <f t="shared" si="414"/>
        <v>1-7,28473348786423i</v>
      </c>
      <c r="X472" s="4">
        <f t="shared" si="428"/>
        <v>7.3530498426986437</v>
      </c>
      <c r="Y472" s="4">
        <f t="shared" si="429"/>
        <v>-1.4343755844899715</v>
      </c>
      <c r="Z472" t="str">
        <f t="shared" si="415"/>
        <v>0,51909422615303+1,23183195322781i</v>
      </c>
      <c r="AA472" s="4">
        <f t="shared" si="430"/>
        <v>1.3367381107077236</v>
      </c>
      <c r="AB472" s="4">
        <f t="shared" si="431"/>
        <v>1.1719786927817186</v>
      </c>
      <c r="AC472" s="47" t="str">
        <f t="shared" si="432"/>
        <v>-0,713908903108942-0,408736624644296i</v>
      </c>
      <c r="AD472" s="20">
        <f t="shared" si="433"/>
        <v>-1.6958357556903569</v>
      </c>
      <c r="AE472" s="43">
        <f t="shared" si="434"/>
        <v>-150.20742548076183</v>
      </c>
      <c r="AF472" t="str">
        <f t="shared" si="416"/>
        <v>171,020291553806</v>
      </c>
      <c r="AG472" t="str">
        <f t="shared" si="417"/>
        <v>1+25458,2265049571i</v>
      </c>
      <c r="AH472">
        <f t="shared" si="435"/>
        <v>25458.226524597114</v>
      </c>
      <c r="AI472">
        <f t="shared" si="436"/>
        <v>1.5707570467610226</v>
      </c>
      <c r="AJ472" t="str">
        <f t="shared" si="418"/>
        <v>1+65,3583565266325i</v>
      </c>
      <c r="AK472">
        <f t="shared" si="437"/>
        <v>65.366006210127338</v>
      </c>
      <c r="AL472">
        <f t="shared" si="438"/>
        <v>1.5554972582224587</v>
      </c>
      <c r="AM472" t="str">
        <f t="shared" si="419"/>
        <v>1-2,48101235824132i</v>
      </c>
      <c r="AN472">
        <f t="shared" si="439"/>
        <v>2.6749621159459727</v>
      </c>
      <c r="AO472">
        <f t="shared" si="440"/>
        <v>-1.1876537099985431</v>
      </c>
      <c r="AP472" s="41" t="str">
        <f t="shared" si="441"/>
        <v>0,42243310766082-1,09600621479373i</v>
      </c>
      <c r="AQ472">
        <f t="shared" si="442"/>
        <v>1.3977816519339328</v>
      </c>
      <c r="AR472" s="43">
        <f t="shared" si="443"/>
        <v>-68.921866585492424</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0,164173245902531-0,232649604046417i</v>
      </c>
      <c r="BG472" s="20">
        <f t="shared" si="454"/>
        <v>-10.910932611692822</v>
      </c>
      <c r="BH472" s="43">
        <f t="shared" si="455"/>
        <v>-54.790627169522537</v>
      </c>
      <c r="BI472" s="41" t="str">
        <f t="shared" si="409"/>
        <v>0,363868596003647+0,181378003183511i</v>
      </c>
      <c r="BJ472" s="20">
        <f t="shared" si="456"/>
        <v>-7.8173152040685316</v>
      </c>
      <c r="BK472" s="43">
        <f t="shared" si="410"/>
        <v>26.494931725746802</v>
      </c>
      <c r="BL472">
        <f t="shared" si="457"/>
        <v>-10.910932611692822</v>
      </c>
      <c r="BM472" s="43">
        <f t="shared" si="458"/>
        <v>-54.790627169522537</v>
      </c>
    </row>
    <row r="473" spans="14:65" x14ac:dyDescent="0.25">
      <c r="N473" s="9">
        <v>55</v>
      </c>
      <c r="O473" s="34">
        <f t="shared" si="408"/>
        <v>354813.38923357555</v>
      </c>
      <c r="P473" s="33" t="str">
        <f t="shared" si="411"/>
        <v>58,3492597405907</v>
      </c>
      <c r="Q473" s="4" t="str">
        <f t="shared" si="412"/>
        <v>1+26097,5818752766i</v>
      </c>
      <c r="R473" s="4">
        <f t="shared" si="424"/>
        <v>26097.581894435461</v>
      </c>
      <c r="S473" s="4">
        <f t="shared" si="425"/>
        <v>1.570758009068592</v>
      </c>
      <c r="T473" s="4" t="str">
        <f t="shared" si="413"/>
        <v>1+66,8807482206898i</v>
      </c>
      <c r="U473" s="4">
        <f t="shared" si="426"/>
        <v>66.888223795817026</v>
      </c>
      <c r="V473" s="4">
        <f t="shared" si="427"/>
        <v>1.5558454550422649</v>
      </c>
      <c r="W473" t="str">
        <f t="shared" si="414"/>
        <v>1-7,45441672876436i</v>
      </c>
      <c r="X473" s="4">
        <f t="shared" si="428"/>
        <v>7.521191977744083</v>
      </c>
      <c r="Y473" s="4">
        <f t="shared" si="429"/>
        <v>-1.4374437970815286</v>
      </c>
      <c r="Z473" t="str">
        <f t="shared" si="415"/>
        <v>0,496429835282334+1,26052500540553i</v>
      </c>
      <c r="AA473" s="4">
        <f t="shared" si="430"/>
        <v>1.3547567569903669</v>
      </c>
      <c r="AB473" s="4">
        <f t="shared" si="431"/>
        <v>1.1956220787103045</v>
      </c>
      <c r="AC473" s="47" t="str">
        <f t="shared" si="432"/>
        <v>-0,731141898567577-0,39338330553328i</v>
      </c>
      <c r="AD473" s="20">
        <f t="shared" si="433"/>
        <v>-1.6157981312077623</v>
      </c>
      <c r="AE473" s="43">
        <f t="shared" si="434"/>
        <v>-151.71798827025921</v>
      </c>
      <c r="AF473" t="str">
        <f t="shared" si="416"/>
        <v>171,020291553806</v>
      </c>
      <c r="AG473" t="str">
        <f t="shared" si="417"/>
        <v>1+26051,2247784187i</v>
      </c>
      <c r="AH473">
        <f t="shared" si="435"/>
        <v>26051.224797611656</v>
      </c>
      <c r="AI473">
        <f t="shared" si="436"/>
        <v>1.5707579408837538</v>
      </c>
      <c r="AJ473" t="str">
        <f t="shared" si="418"/>
        <v>1+66,8807482206898i</v>
      </c>
      <c r="AK473">
        <f t="shared" si="437"/>
        <v>66.888223795817026</v>
      </c>
      <c r="AL473">
        <f t="shared" si="438"/>
        <v>1.5558454550422649</v>
      </c>
      <c r="AM473" t="str">
        <f t="shared" si="419"/>
        <v>1-2,53880255995028i</v>
      </c>
      <c r="AN473">
        <f t="shared" si="439"/>
        <v>2.728647730728555</v>
      </c>
      <c r="AO473">
        <f t="shared" si="440"/>
        <v>-1.1955713115144482</v>
      </c>
      <c r="AP473" s="41" t="str">
        <f t="shared" si="441"/>
        <v>0,422433095814009-1,12122685524193i</v>
      </c>
      <c r="AQ473">
        <f t="shared" si="442"/>
        <v>1.5703326250998237</v>
      </c>
      <c r="AR473" s="43">
        <f t="shared" si="443"/>
        <v>-69.355612757464456</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0,155348245541606-0,23402831813267i</v>
      </c>
      <c r="BG473" s="20">
        <f t="shared" si="454"/>
        <v>-11.029101658577529</v>
      </c>
      <c r="BH473" s="43">
        <f t="shared" si="455"/>
        <v>-56.423750916379305</v>
      </c>
      <c r="BI473" s="41" t="str">
        <f t="shared" si="409"/>
        <v>0,364534162957959+0,177312062135507i</v>
      </c>
      <c r="BJ473" s="20">
        <f t="shared" si="456"/>
        <v>-7.8429709022699274</v>
      </c>
      <c r="BK473" s="43">
        <f t="shared" si="410"/>
        <v>25.93862459641543</v>
      </c>
      <c r="BL473">
        <f t="shared" si="457"/>
        <v>-11.029101658577529</v>
      </c>
      <c r="BM473" s="43">
        <f t="shared" si="458"/>
        <v>-56.423750916379305</v>
      </c>
    </row>
    <row r="474" spans="14:65" x14ac:dyDescent="0.25">
      <c r="N474" s="9">
        <v>56</v>
      </c>
      <c r="O474" s="34">
        <f t="shared" si="408"/>
        <v>363078.05477010203</v>
      </c>
      <c r="P474" s="33" t="str">
        <f t="shared" si="411"/>
        <v>58,3492597405907</v>
      </c>
      <c r="Q474" s="4" t="str">
        <f t="shared" si="412"/>
        <v>1+26705,4726484438i</v>
      </c>
      <c r="R474" s="4">
        <f t="shared" si="424"/>
        <v>26705.472667166552</v>
      </c>
      <c r="S474" s="4">
        <f t="shared" si="425"/>
        <v>1.5707588812865285</v>
      </c>
      <c r="T474" s="4" t="str">
        <f t="shared" si="413"/>
        <v>1+68,4386009727256i</v>
      </c>
      <c r="U474" s="4">
        <f t="shared" si="426"/>
        <v>68.44590640136164</v>
      </c>
      <c r="V474" s="4">
        <f t="shared" si="427"/>
        <v>1.5561857294381878</v>
      </c>
      <c r="W474" t="str">
        <f t="shared" si="414"/>
        <v>1-7,62805240008502i</v>
      </c>
      <c r="X474" s="4">
        <f t="shared" si="428"/>
        <v>7.693320701650415</v>
      </c>
      <c r="Y474" s="4">
        <f t="shared" si="429"/>
        <v>-1.4404446111791849</v>
      </c>
      <c r="Z474" t="str">
        <f t="shared" si="415"/>
        <v>0,472697304577434+1,28988640462614i</v>
      </c>
      <c r="AA474" s="4">
        <f t="shared" si="430"/>
        <v>1.3737720620954996</v>
      </c>
      <c r="AB474" s="4">
        <f t="shared" si="431"/>
        <v>1.2195299378089333</v>
      </c>
      <c r="AC474" s="47" t="str">
        <f t="shared" si="432"/>
        <v>-0,747800671040584-0,377081421302264i</v>
      </c>
      <c r="AD474" s="20">
        <f t="shared" si="433"/>
        <v>-1.5403656540978967</v>
      </c>
      <c r="AE474" s="43">
        <f t="shared" si="434"/>
        <v>-153.24029536434699</v>
      </c>
      <c r="AF474" t="str">
        <f t="shared" si="416"/>
        <v>171,020291553806</v>
      </c>
      <c r="AG474" t="str">
        <f t="shared" si="417"/>
        <v>1+26658,0357560866i</v>
      </c>
      <c r="AH474">
        <f t="shared" si="435"/>
        <v>26658.035774842669</v>
      </c>
      <c r="AI474">
        <f t="shared" si="436"/>
        <v>1.5707588146537665</v>
      </c>
      <c r="AJ474" t="str">
        <f t="shared" si="418"/>
        <v>1+68,4386009727256i</v>
      </c>
      <c r="AK474">
        <f t="shared" si="437"/>
        <v>68.44590640136164</v>
      </c>
      <c r="AL474">
        <f t="shared" si="438"/>
        <v>1.5561857294381878</v>
      </c>
      <c r="AM474" t="str">
        <f t="shared" si="419"/>
        <v>1-2,59793886838157i</v>
      </c>
      <c r="AN474">
        <f t="shared" si="439"/>
        <v>2.7837540056276007</v>
      </c>
      <c r="AO474">
        <f t="shared" si="440"/>
        <v>-1.2033566996853398</v>
      </c>
      <c r="AP474" s="41" t="str">
        <f t="shared" si="441"/>
        <v>0,422433084500396-1,14704198500994i</v>
      </c>
      <c r="AQ474">
        <f t="shared" si="442"/>
        <v>1.7439566009964351</v>
      </c>
      <c r="AR474" s="43">
        <f t="shared" si="443"/>
        <v>-69.782236418098918</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0,146491277452546-0,235035962593582i</v>
      </c>
      <c r="BG474" s="20">
        <f t="shared" si="454"/>
        <v>-11.151955874075874</v>
      </c>
      <c r="BH474" s="43">
        <f t="shared" si="455"/>
        <v>-58.065878224981141</v>
      </c>
      <c r="BI474" s="41" t="str">
        <f t="shared" si="409"/>
        <v>0,36517028913102+0,173334533786234i</v>
      </c>
      <c r="BJ474" s="20">
        <f t="shared" si="456"/>
        <v>-7.8676336189815474</v>
      </c>
      <c r="BK474" s="43">
        <f t="shared" si="410"/>
        <v>25.392180721266843</v>
      </c>
      <c r="BL474">
        <f t="shared" si="457"/>
        <v>-11.151955874075874</v>
      </c>
      <c r="BM474" s="43">
        <f t="shared" si="458"/>
        <v>-58.065878224981141</v>
      </c>
    </row>
    <row r="475" spans="14:65" x14ac:dyDescent="0.25">
      <c r="N475" s="9">
        <v>57</v>
      </c>
      <c r="O475" s="34">
        <f t="shared" si="408"/>
        <v>371535.2290971732</v>
      </c>
      <c r="P475" s="33" t="str">
        <f t="shared" si="411"/>
        <v>58,3492597405907</v>
      </c>
      <c r="Q475" s="4" t="str">
        <f t="shared" si="412"/>
        <v>1+27327,5230166979i</v>
      </c>
      <c r="R475" s="4">
        <f t="shared" si="424"/>
        <v>27327.523034994472</v>
      </c>
      <c r="S475" s="4">
        <f t="shared" si="425"/>
        <v>1.5707597336503609</v>
      </c>
      <c r="T475" s="4" t="str">
        <f t="shared" si="413"/>
        <v>1+70,0327407768889i</v>
      </c>
      <c r="U475" s="4">
        <f t="shared" si="426"/>
        <v>70.03987993081455</v>
      </c>
      <c r="V475" s="4">
        <f t="shared" si="427"/>
        <v>1.5565182615128412</v>
      </c>
      <c r="W475" t="str">
        <f t="shared" si="414"/>
        <v>1-7,80573256575739i</v>
      </c>
      <c r="X475" s="4">
        <f t="shared" si="428"/>
        <v>7.8695273611650558</v>
      </c>
      <c r="Y475" s="4">
        <f t="shared" si="429"/>
        <v>-1.4433794015639492</v>
      </c>
      <c r="Z475" t="str">
        <f t="shared" si="415"/>
        <v>0,447846294158843+1,31993171869214i</v>
      </c>
      <c r="AA475" s="4">
        <f t="shared" si="430"/>
        <v>1.3938386008435109</v>
      </c>
      <c r="AB475" s="4">
        <f t="shared" si="431"/>
        <v>1.2436898607796596</v>
      </c>
      <c r="AC475" s="47" t="str">
        <f t="shared" si="432"/>
        <v>-0,763815320520249-0,359852473828176i</v>
      </c>
      <c r="AD475" s="20">
        <f t="shared" si="433"/>
        <v>-1.4696672693760662</v>
      </c>
      <c r="AE475" s="43">
        <f t="shared" si="434"/>
        <v>-154.77370423915326</v>
      </c>
      <c r="AF475" t="str">
        <f t="shared" si="416"/>
        <v>171,020291553806</v>
      </c>
      <c r="AG475" t="str">
        <f t="shared" si="417"/>
        <v>1+27278,9811771732i</v>
      </c>
      <c r="AH475">
        <f t="shared" si="435"/>
        <v>27278.981195502329</v>
      </c>
      <c r="AI475">
        <f t="shared" si="436"/>
        <v>1.5707596685343459</v>
      </c>
      <c r="AJ475" t="str">
        <f t="shared" si="418"/>
        <v>1+70,0327407768889i</v>
      </c>
      <c r="AK475">
        <f t="shared" si="437"/>
        <v>70.03987993081455</v>
      </c>
      <c r="AL475">
        <f t="shared" si="438"/>
        <v>1.5565182615128412</v>
      </c>
      <c r="AM475" t="str">
        <f t="shared" si="419"/>
        <v>1-2,65845263838865i</v>
      </c>
      <c r="AN475">
        <f t="shared" si="439"/>
        <v>2.8403116784176299</v>
      </c>
      <c r="AO475">
        <f t="shared" si="440"/>
        <v>-1.2110102262826945</v>
      </c>
      <c r="AP475" s="41" t="str">
        <f t="shared" si="441"/>
        <v>0,422433073695979-1,17346529162125i</v>
      </c>
      <c r="AQ475">
        <f t="shared" si="442"/>
        <v>1.9186177686362995</v>
      </c>
      <c r="AR475" s="43">
        <f t="shared" si="443"/>
        <v>-70.20174742984149</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0,137622924371691-0,235668481733863i</v>
      </c>
      <c r="BG475" s="20">
        <f t="shared" si="454"/>
        <v>-11.279620662030268</v>
      </c>
      <c r="BH475" s="43">
        <f t="shared" si="455"/>
        <v>-59.716425718345427</v>
      </c>
      <c r="BI475" s="41" t="str">
        <f t="shared" si="409"/>
        <v>0,365778254847558+0,169443676811951i</v>
      </c>
      <c r="BJ475" s="20">
        <f t="shared" si="456"/>
        <v>-7.891335624017886</v>
      </c>
      <c r="BK475" s="43">
        <f t="shared" si="410"/>
        <v>24.855531090966391</v>
      </c>
      <c r="BL475">
        <f t="shared" si="457"/>
        <v>-11.279620662030268</v>
      </c>
      <c r="BM475" s="43">
        <f t="shared" si="458"/>
        <v>-59.716425718345427</v>
      </c>
    </row>
    <row r="476" spans="14:65" x14ac:dyDescent="0.25">
      <c r="N476" s="9">
        <v>58</v>
      </c>
      <c r="O476" s="34">
        <f t="shared" si="408"/>
        <v>380189.39632056188</v>
      </c>
      <c r="P476" s="33" t="str">
        <f t="shared" si="411"/>
        <v>58,3492597405907</v>
      </c>
      <c r="Q476" s="4" t="str">
        <f t="shared" si="412"/>
        <v>1+27964,062799378i</v>
      </c>
      <c r="R476" s="4">
        <f t="shared" si="424"/>
        <v>27964.062817258087</v>
      </c>
      <c r="S476" s="4">
        <f t="shared" si="425"/>
        <v>1.5707605666120237</v>
      </c>
      <c r="T476" s="4" t="str">
        <f t="shared" si="413"/>
        <v>1+71,664012867205i</v>
      </c>
      <c r="U476" s="4">
        <f t="shared" si="426"/>
        <v>71.670989530150379</v>
      </c>
      <c r="V476" s="4">
        <f t="shared" si="427"/>
        <v>1.556843227284799</v>
      </c>
      <c r="W476" t="str">
        <f t="shared" si="414"/>
        <v>1-7,9875514341572i</v>
      </c>
      <c r="X476" s="4">
        <f t="shared" si="428"/>
        <v>8.0499054598986906</v>
      </c>
      <c r="Y476" s="4">
        <f t="shared" si="429"/>
        <v>-1.4462495219744012</v>
      </c>
      <c r="Z476" t="str">
        <f t="shared" si="415"/>
        <v>0,421824091701626+1,35067687802676i</v>
      </c>
      <c r="AA476" s="4">
        <f t="shared" si="430"/>
        <v>1.4150136370989561</v>
      </c>
      <c r="AB476" s="4">
        <f t="shared" si="431"/>
        <v>1.2680884791461151</v>
      </c>
      <c r="AC476" s="47" t="str">
        <f t="shared" si="432"/>
        <v>-0,779116439841259-0,341724154833014i</v>
      </c>
      <c r="AD476" s="20">
        <f t="shared" si="433"/>
        <v>-1.4038272637694826</v>
      </c>
      <c r="AE476" s="43">
        <f t="shared" si="434"/>
        <v>-156.31751644168313</v>
      </c>
      <c r="AF476" t="str">
        <f t="shared" si="416"/>
        <v>171,020291553806</v>
      </c>
      <c r="AG476" t="str">
        <f t="shared" si="417"/>
        <v>1+27914,3902751599i</v>
      </c>
      <c r="AH476">
        <f t="shared" si="435"/>
        <v>27914.39029307181</v>
      </c>
      <c r="AI476">
        <f t="shared" si="436"/>
        <v>1.5707605029782301</v>
      </c>
      <c r="AJ476" t="str">
        <f t="shared" si="418"/>
        <v>1+71,664012867205i</v>
      </c>
      <c r="AK476">
        <f t="shared" si="437"/>
        <v>71.670989530150379</v>
      </c>
      <c r="AL476">
        <f t="shared" si="438"/>
        <v>1.556843227284799</v>
      </c>
      <c r="AM476" t="str">
        <f t="shared" si="419"/>
        <v>1-2,72037595517339i</v>
      </c>
      <c r="AN476">
        <f t="shared" si="439"/>
        <v>2.8983521762348916</v>
      </c>
      <c r="AO476">
        <f t="shared" si="440"/>
        <v>-1.2185323617656887</v>
      </c>
      <c r="AP476" s="41" t="str">
        <f t="shared" si="441"/>
        <v>0,422433063377843-1,20051078506279i</v>
      </c>
      <c r="AQ476">
        <f t="shared" si="442"/>
        <v>2.094281035443561</v>
      </c>
      <c r="AR476" s="43">
        <f t="shared" si="443"/>
        <v>-70.614162688835933</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0,128764458762757-0,235923311804618i</v>
      </c>
      <c r="BG476" s="20">
        <f t="shared" si="454"/>
        <v>-11.412216922125429</v>
      </c>
      <c r="BH476" s="43">
        <f t="shared" si="455"/>
        <v>-61.374752956378401</v>
      </c>
      <c r="BI476" s="41" t="str">
        <f t="shared" si="409"/>
        <v>0,366359286672799+0,165637771971721i</v>
      </c>
      <c r="BJ476" s="20">
        <f t="shared" si="456"/>
        <v>-7.9141086229123729</v>
      </c>
      <c r="BK476" s="43">
        <f t="shared" si="410"/>
        <v>24.328600796468749</v>
      </c>
      <c r="BL476">
        <f t="shared" si="457"/>
        <v>-11.412216922125429</v>
      </c>
      <c r="BM476" s="43">
        <f t="shared" si="458"/>
        <v>-61.374752956378401</v>
      </c>
    </row>
    <row r="477" spans="14:65" x14ac:dyDescent="0.25">
      <c r="N477" s="9">
        <v>59</v>
      </c>
      <c r="O477" s="34">
        <f t="shared" si="408"/>
        <v>389045.14499428123</v>
      </c>
      <c r="P477" s="33" t="str">
        <f t="shared" si="411"/>
        <v>58,3492597405907</v>
      </c>
      <c r="Q477" s="4" t="str">
        <f t="shared" si="412"/>
        <v>1+28615,4294983024i</v>
      </c>
      <c r="R477" s="4">
        <f t="shared" si="424"/>
        <v>28615.42951577549</v>
      </c>
      <c r="S477" s="4">
        <f t="shared" si="425"/>
        <v>1.5707613806131644</v>
      </c>
      <c r="T477" s="4" t="str">
        <f t="shared" si="413"/>
        <v>1+73,3332821657287i</v>
      </c>
      <c r="U477" s="4">
        <f t="shared" si="426"/>
        <v>73.340100035372089</v>
      </c>
      <c r="V477" s="4">
        <f t="shared" si="427"/>
        <v>1.5571607987805192</v>
      </c>
      <c r="W477" t="str">
        <f t="shared" si="414"/>
        <v>1-8,17360540805516i</v>
      </c>
      <c r="X477" s="4">
        <f t="shared" si="428"/>
        <v>8.2345507082407696</v>
      </c>
      <c r="Y477" s="4">
        <f t="shared" si="429"/>
        <v>-1.4490563049424796</v>
      </c>
      <c r="Z477" t="str">
        <f t="shared" si="415"/>
        <v>0,394575500625514+1,38213818412043i</v>
      </c>
      <c r="AA477" s="4">
        <f t="shared" si="430"/>
        <v>1.4373572227173015</v>
      </c>
      <c r="AB477" s="4">
        <f t="shared" si="431"/>
        <v>1.2927114841522698</v>
      </c>
      <c r="AC477" s="47" t="str">
        <f t="shared" si="432"/>
        <v>-0,79363575895711-0,322730432245728i</v>
      </c>
      <c r="AD477" s="20">
        <f t="shared" si="433"/>
        <v>-1.3429645549546485</v>
      </c>
      <c r="AE477" s="43">
        <f t="shared" si="434"/>
        <v>-157.87097865797676</v>
      </c>
      <c r="AF477" t="str">
        <f t="shared" si="416"/>
        <v>171,020291553806</v>
      </c>
      <c r="AG477" t="str">
        <f t="shared" si="417"/>
        <v>1+28564,5999523612i</v>
      </c>
      <c r="AH477">
        <f t="shared" si="435"/>
        <v>28564.599969865387</v>
      </c>
      <c r="AI477">
        <f t="shared" si="436"/>
        <v>1.5707613184278528</v>
      </c>
      <c r="AJ477" t="str">
        <f t="shared" si="418"/>
        <v>1+73,3332821657287i</v>
      </c>
      <c r="AK477">
        <f t="shared" si="437"/>
        <v>73.340100035372089</v>
      </c>
      <c r="AL477">
        <f t="shared" si="438"/>
        <v>1.5571607987805192</v>
      </c>
      <c r="AM477" t="str">
        <f t="shared" si="419"/>
        <v>1-2,78374165129799i</v>
      </c>
      <c r="AN477">
        <f t="shared" si="439"/>
        <v>2.9579076356727674</v>
      </c>
      <c r="AO477">
        <f t="shared" si="440"/>
        <v>-1.2259236885066762</v>
      </c>
      <c r="AP477" s="41" t="str">
        <f t="shared" si="441"/>
        <v>0,422433053524097-1,22819280521318i</v>
      </c>
      <c r="AQ477">
        <f t="shared" si="442"/>
        <v>2.2709120512933794</v>
      </c>
      <c r="AR477" s="43">
        <f t="shared" si="443"/>
        <v>-71.019505731520127</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0,119937707747209-0,235799483800234i</v>
      </c>
      <c r="BG477" s="20">
        <f t="shared" si="454"/>
        <v>-11.549860332642453</v>
      </c>
      <c r="BH477" s="43">
        <f t="shared" si="455"/>
        <v>-63.040163516091987</v>
      </c>
      <c r="BI477" s="41" t="str">
        <f t="shared" si="409"/>
        <v>0,366914559501041+0,161915122718083i</v>
      </c>
      <c r="BJ477" s="20">
        <f t="shared" si="456"/>
        <v>-7.9359837263944275</v>
      </c>
      <c r="BK477" s="43">
        <f t="shared" si="410"/>
        <v>23.811309410364554</v>
      </c>
      <c r="BL477">
        <f t="shared" si="457"/>
        <v>-11.549860332642453</v>
      </c>
      <c r="BM477" s="43">
        <f t="shared" si="458"/>
        <v>-63.040163516091987</v>
      </c>
    </row>
    <row r="478" spans="14:65" x14ac:dyDescent="0.25">
      <c r="N478" s="9">
        <v>60</v>
      </c>
      <c r="O478" s="34">
        <f t="shared" si="408"/>
        <v>398107.17055349716</v>
      </c>
      <c r="P478" s="33" t="str">
        <f t="shared" si="411"/>
        <v>58,3492597405907</v>
      </c>
      <c r="Q478" s="4" t="str">
        <f t="shared" si="412"/>
        <v>1+29281,9684767168i</v>
      </c>
      <c r="R478" s="4">
        <f t="shared" si="424"/>
        <v>29281.968493792148</v>
      </c>
      <c r="S478" s="4">
        <f t="shared" si="425"/>
        <v>1.5707621760853769</v>
      </c>
      <c r="T478" s="4" t="str">
        <f t="shared" si="413"/>
        <v>1+75,0414337411372i</v>
      </c>
      <c r="U478" s="4">
        <f t="shared" si="426"/>
        <v>75.048096431058696</v>
      </c>
      <c r="V478" s="4">
        <f t="shared" si="427"/>
        <v>1.5574711441242444</v>
      </c>
      <c r="W478" t="str">
        <f t="shared" si="414"/>
        <v>1-8,3639931357309i</v>
      </c>
      <c r="X478" s="4">
        <f t="shared" si="428"/>
        <v>8.4235610744241427</v>
      </c>
      <c r="Y478" s="4">
        <f t="shared" si="429"/>
        <v>-1.4518010616716355</v>
      </c>
      <c r="Z478" t="str">
        <f t="shared" si="415"/>
        <v>0,366042723015554+1,41433231817408i</v>
      </c>
      <c r="AA478" s="4">
        <f t="shared" si="430"/>
        <v>1.4609322986724294</v>
      </c>
      <c r="AB478" s="4">
        <f t="shared" si="431"/>
        <v>1.3175436542568699</v>
      </c>
      <c r="AC478" s="47" t="str">
        <f t="shared" si="432"/>
        <v>-0,807306815517713-0,302911559776891i</v>
      </c>
      <c r="AD478" s="20">
        <f t="shared" si="433"/>
        <v>-1.2871919803981915</v>
      </c>
      <c r="AE478" s="43">
        <f t="shared" si="434"/>
        <v>-159.43328427630564</v>
      </c>
      <c r="AF478" t="str">
        <f t="shared" si="416"/>
        <v>171,020291553806</v>
      </c>
      <c r="AG478" t="str">
        <f t="shared" si="417"/>
        <v>1+29229,9549585543i</v>
      </c>
      <c r="AH478">
        <f t="shared" si="435"/>
        <v>29229.954975660035</v>
      </c>
      <c r="AI478">
        <f t="shared" si="436"/>
        <v>1.570762115315576</v>
      </c>
      <c r="AJ478" t="str">
        <f t="shared" si="418"/>
        <v>1+75,0414337411372i</v>
      </c>
      <c r="AK478">
        <f t="shared" si="437"/>
        <v>75.048096431058696</v>
      </c>
      <c r="AL478">
        <f t="shared" si="438"/>
        <v>1.5574711441242444</v>
      </c>
      <c r="AM478" t="str">
        <f t="shared" si="419"/>
        <v>1-2,84858332409328i</v>
      </c>
      <c r="AN478">
        <f t="shared" si="439"/>
        <v>3.0190109231836706</v>
      </c>
      <c r="AO478">
        <f t="shared" si="440"/>
        <v>-1.2331848941054118</v>
      </c>
      <c r="AP478" s="41" t="str">
        <f t="shared" si="441"/>
        <v>0,422433044113844-1,25652602944591i</v>
      </c>
      <c r="AQ478">
        <f t="shared" si="442"/>
        <v>2.4484772287708454</v>
      </c>
      <c r="AR478" s="43">
        <f t="shared" si="443"/>
        <v>-71.417806346420676</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0,111164902282935-0,235297712256492i</v>
      </c>
      <c r="BG478" s="20">
        <f t="shared" si="454"/>
        <v>-11.692660633069</v>
      </c>
      <c r="BH478" s="43">
        <f t="shared" si="455"/>
        <v>-64.711906567454903</v>
      </c>
      <c r="BI478" s="41" t="str">
        <f t="shared" si="409"/>
        <v>0,367445198578209+0,158274055725712i</v>
      </c>
      <c r="BJ478" s="20">
        <f t="shared" si="456"/>
        <v>-7.9569914238999662</v>
      </c>
      <c r="BK478" s="43">
        <f t="shared" si="410"/>
        <v>23.303571362430112</v>
      </c>
      <c r="BL478">
        <f t="shared" si="457"/>
        <v>-11.692660633069</v>
      </c>
      <c r="BM478" s="43">
        <f t="shared" si="458"/>
        <v>-64.711906567454903</v>
      </c>
    </row>
    <row r="479" spans="14:65" x14ac:dyDescent="0.25">
      <c r="N479" s="9">
        <v>61</v>
      </c>
      <c r="O479" s="34">
        <f t="shared" si="408"/>
        <v>407380.27780411334</v>
      </c>
      <c r="P479" s="33" t="str">
        <f t="shared" si="411"/>
        <v>58,3492597405907</v>
      </c>
      <c r="Q479" s="4" t="str">
        <f t="shared" si="412"/>
        <v>1+29964,0331424103i</v>
      </c>
      <c r="R479" s="4">
        <f t="shared" si="424"/>
        <v>29964.033159096973</v>
      </c>
      <c r="S479" s="4">
        <f t="shared" si="425"/>
        <v>1.5707629534504315</v>
      </c>
      <c r="T479" s="4" t="str">
        <f t="shared" si="413"/>
        <v>1+76,7893732780063i</v>
      </c>
      <c r="U479" s="4">
        <f t="shared" si="426"/>
        <v>76.795884319597405</v>
      </c>
      <c r="V479" s="4">
        <f t="shared" si="427"/>
        <v>1.5577744276259211</v>
      </c>
      <c r="W479" t="str">
        <f t="shared" si="414"/>
        <v>1-8,55881556327776i</v>
      </c>
      <c r="X479" s="4">
        <f t="shared" si="428"/>
        <v>8.6170368367673582</v>
      </c>
      <c r="Y479" s="4">
        <f t="shared" si="429"/>
        <v>-1.4544850819542583</v>
      </c>
      <c r="Z479" t="str">
        <f t="shared" si="415"/>
        <v>0,336165237024974+1,44727634994373i</v>
      </c>
      <c r="AA479" s="4">
        <f t="shared" si="430"/>
        <v>1.4858047986497092</v>
      </c>
      <c r="AB479" s="4">
        <f t="shared" si="431"/>
        <v>1.342568891436325</v>
      </c>
      <c r="AC479" s="47" t="str">
        <f t="shared" si="432"/>
        <v>-0,82006564143609-0,282314003935267i</v>
      </c>
      <c r="AD479" s="20">
        <f t="shared" si="433"/>
        <v>-1.2366155947781563</v>
      </c>
      <c r="AE479" s="43">
        <f t="shared" si="434"/>
        <v>-161.00357545741878</v>
      </c>
      <c r="AF479" t="str">
        <f t="shared" si="416"/>
        <v>171,020291553806</v>
      </c>
      <c r="AG479" t="str">
        <f t="shared" si="417"/>
        <v>1+29910,8080737707i</v>
      </c>
      <c r="AH479">
        <f t="shared" si="435"/>
        <v>29910.808090487059</v>
      </c>
      <c r="AI479">
        <f t="shared" si="436"/>
        <v>1.5707628940639198</v>
      </c>
      <c r="AJ479" t="str">
        <f t="shared" si="418"/>
        <v>1+76,7893732780063i</v>
      </c>
      <c r="AK479">
        <f t="shared" si="437"/>
        <v>76.795884319597405</v>
      </c>
      <c r="AL479">
        <f t="shared" si="438"/>
        <v>1.5577744276259211</v>
      </c>
      <c r="AM479" t="str">
        <f t="shared" si="419"/>
        <v>1-2,91493535347247i</v>
      </c>
      <c r="AN479">
        <f t="shared" si="439"/>
        <v>3.0816956557914135</v>
      </c>
      <c r="AO479">
        <f t="shared" si="440"/>
        <v>-1.2403167648148643</v>
      </c>
      <c r="AP479" s="41" t="str">
        <f t="shared" si="441"/>
        <v>0,42243303512712-1,28552548041151i</v>
      </c>
      <c r="AQ479">
        <f t="shared" si="442"/>
        <v>2.6269437598492145</v>
      </c>
      <c r="AR479" s="43">
        <f t="shared" si="443"/>
        <v>-71.809100192456626</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0,102468512186604-0,234420467448812i</v>
      </c>
      <c r="BG479" s="20">
        <f t="shared" si="454"/>
        <v>-11.84072091553565</v>
      </c>
      <c r="BH479" s="43">
        <f t="shared" si="455"/>
        <v>-66.38917895682691</v>
      </c>
      <c r="BI479" s="41" t="str">
        <f t="shared" si="409"/>
        <v>0,367952281459021+0,154712921343788i</v>
      </c>
      <c r="BJ479" s="20">
        <f t="shared" si="456"/>
        <v>-7.9771615609082573</v>
      </c>
      <c r="BK479" s="43">
        <f t="shared" si="410"/>
        <v>22.805296308135269</v>
      </c>
      <c r="BL479">
        <f t="shared" si="457"/>
        <v>-11.84072091553565</v>
      </c>
      <c r="BM479" s="43">
        <f t="shared" si="458"/>
        <v>-66.38917895682691</v>
      </c>
    </row>
    <row r="480" spans="14:65" x14ac:dyDescent="0.25">
      <c r="N480" s="9">
        <v>62</v>
      </c>
      <c r="O480" s="34">
        <f t="shared" si="408"/>
        <v>416869.38347033598</v>
      </c>
      <c r="P480" s="33" t="str">
        <f t="shared" si="411"/>
        <v>58,3492597405907</v>
      </c>
      <c r="Q480" s="4" t="str">
        <f t="shared" si="412"/>
        <v>1+30661,9851350968i</v>
      </c>
      <c r="R480" s="4">
        <f t="shared" si="424"/>
        <v>30661.985151403638</v>
      </c>
      <c r="S480" s="4">
        <f t="shared" si="425"/>
        <v>1.5707637131204968</v>
      </c>
      <c r="T480" s="4" t="str">
        <f t="shared" si="413"/>
        <v>1+78,578027557015i</v>
      </c>
      <c r="U480" s="4">
        <f t="shared" si="426"/>
        <v>78.584390401345033</v>
      </c>
      <c r="V480" s="4">
        <f t="shared" si="427"/>
        <v>1.5580708098671781</v>
      </c>
      <c r="W480" t="str">
        <f t="shared" si="414"/>
        <v>1-8,75817598812561i</v>
      </c>
      <c r="X480" s="4">
        <f t="shared" si="428"/>
        <v>8.8150806371229518</v>
      </c>
      <c r="Y480" s="4">
        <f t="shared" si="429"/>
        <v>-1.4571096341254361</v>
      </c>
      <c r="Z480" t="str">
        <f t="shared" si="415"/>
        <v>0,304879668500245+1,48098774679109i</v>
      </c>
      <c r="AA480" s="4">
        <f t="shared" si="430"/>
        <v>1.5120437554549035</v>
      </c>
      <c r="AB480" s="4">
        <f t="shared" si="431"/>
        <v>1.3677702663675526</v>
      </c>
      <c r="AC480" s="47" t="str">
        <f t="shared" si="432"/>
        <v>-0,831851453906367-0,260990284255664i</v>
      </c>
      <c r="AD480" s="20">
        <f t="shared" si="433"/>
        <v>-1.1913339854593687</v>
      </c>
      <c r="AE480" s="43">
        <f t="shared" si="434"/>
        <v>-162.58094571576726</v>
      </c>
      <c r="AF480" t="str">
        <f t="shared" si="416"/>
        <v>171,020291553806</v>
      </c>
      <c r="AG480" t="str">
        <f t="shared" si="417"/>
        <v>1+30607,5202953443i</v>
      </c>
      <c r="AH480">
        <f t="shared" si="435"/>
        <v>30607.520311680153</v>
      </c>
      <c r="AI480">
        <f t="shared" si="436"/>
        <v>1.5707636550857873</v>
      </c>
      <c r="AJ480" t="str">
        <f t="shared" si="418"/>
        <v>1+78,578027557015i</v>
      </c>
      <c r="AK480">
        <f t="shared" si="437"/>
        <v>78.584390401345033</v>
      </c>
      <c r="AL480">
        <f t="shared" si="438"/>
        <v>1.5580708098671781</v>
      </c>
      <c r="AM480" t="str">
        <f t="shared" si="419"/>
        <v>1-2,98283292015981i</v>
      </c>
      <c r="AN480">
        <f t="shared" si="439"/>
        <v>3.1459962221193298</v>
      </c>
      <c r="AO480">
        <f t="shared" si="440"/>
        <v>-1.2473201790987838</v>
      </c>
      <c r="AP480" s="41" t="str">
        <f t="shared" si="441"/>
        <v>0,422433026544866-1,31520653400275i</v>
      </c>
      <c r="AQ480">
        <f t="shared" si="442"/>
        <v>2.8062796291910685</v>
      </c>
      <c r="AR480" s="43">
        <f t="shared" si="443"/>
        <v>-72.19342842490137</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0,0938710690633405-0,233172028581748i</v>
      </c>
      <c r="BG480" s="20">
        <f t="shared" si="454"/>
        <v>-11.994136934541613</v>
      </c>
      <c r="BH480" s="43">
        <f t="shared" si="455"/>
        <v>-68.071127801840191</v>
      </c>
      <c r="BI480" s="41" t="str">
        <f t="shared" si="409"/>
        <v>0,368436839899642+0,151230093977592i</v>
      </c>
      <c r="BJ480" s="20">
        <f t="shared" si="456"/>
        <v>-7.9965233198911729</v>
      </c>
      <c r="BK480" s="43">
        <f t="shared" si="410"/>
        <v>22.316389489025674</v>
      </c>
      <c r="BL480">
        <f t="shared" si="457"/>
        <v>-11.994136934541613</v>
      </c>
      <c r="BM480" s="43">
        <f t="shared" si="458"/>
        <v>-68.071127801840191</v>
      </c>
    </row>
    <row r="481" spans="14:65" x14ac:dyDescent="0.25">
      <c r="N481" s="9">
        <v>63</v>
      </c>
      <c r="O481" s="34">
        <f t="shared" si="408"/>
        <v>426579.51880159322</v>
      </c>
      <c r="P481" s="33" t="str">
        <f t="shared" si="411"/>
        <v>58,3492597405907</v>
      </c>
      <c r="Q481" s="4" t="str">
        <f t="shared" si="412"/>
        <v>1+31376,1945181612i</v>
      </c>
      <c r="R481" s="4">
        <f t="shared" si="424"/>
        <v>31376.194534096845</v>
      </c>
      <c r="S481" s="4">
        <f t="shared" si="425"/>
        <v>1.5707644554983606</v>
      </c>
      <c r="T481" s="4" t="str">
        <f t="shared" si="413"/>
        <v>1+80,4083449463374i</v>
      </c>
      <c r="U481" s="4">
        <f t="shared" si="426"/>
        <v>80.414562965977623</v>
      </c>
      <c r="V481" s="4">
        <f t="shared" si="427"/>
        <v>1.5583604477854032</v>
      </c>
      <c r="W481" t="str">
        <f t="shared" si="414"/>
        <v>1-8,9621801138105i</v>
      </c>
      <c r="X481" s="4">
        <f t="shared" si="428"/>
        <v>9.0177975355615754</v>
      </c>
      <c r="Y481" s="4">
        <f t="shared" si="429"/>
        <v>-1.4596759650502882</v>
      </c>
      <c r="Z481" t="str">
        <f t="shared" si="415"/>
        <v>0,272119656556002+1,51548438294499i</v>
      </c>
      <c r="AA481" s="4">
        <f t="shared" si="430"/>
        <v>1.539721410656588</v>
      </c>
      <c r="AB481" s="4">
        <f t="shared" si="431"/>
        <v>1.3931300724080529</v>
      </c>
      <c r="AC481" s="47" t="str">
        <f t="shared" si="432"/>
        <v>-0,842607338363536-0,238998724316775i</v>
      </c>
      <c r="AD481" s="20">
        <f t="shared" si="433"/>
        <v>-1.1514376158006803</v>
      </c>
      <c r="AE481" s="43">
        <f t="shared" si="434"/>
        <v>-164.1644430068034</v>
      </c>
      <c r="AF481" t="str">
        <f t="shared" si="416"/>
        <v>171,020291553806</v>
      </c>
      <c r="AG481" t="str">
        <f t="shared" si="417"/>
        <v>1+31320,4610293167i</v>
      </c>
      <c r="AH481">
        <f t="shared" si="435"/>
        <v>31320.461045280706</v>
      </c>
      <c r="AI481">
        <f t="shared" si="436"/>
        <v>1.5707643987846824</v>
      </c>
      <c r="AJ481" t="str">
        <f t="shared" si="418"/>
        <v>1+80,4083449463374i</v>
      </c>
      <c r="AK481">
        <f t="shared" si="437"/>
        <v>80.414562965977623</v>
      </c>
      <c r="AL481">
        <f t="shared" si="438"/>
        <v>1.5583604477854032</v>
      </c>
      <c r="AM481" t="str">
        <f t="shared" si="419"/>
        <v>1-3,05231202434387i</v>
      </c>
      <c r="AN481">
        <f t="shared" si="439"/>
        <v>3.2119478037406171</v>
      </c>
      <c r="AO481">
        <f t="shared" si="440"/>
        <v>-1.2541961013385909</v>
      </c>
      <c r="AP481" s="41" t="str">
        <f t="shared" si="441"/>
        <v>0,422433018348876-1,34558492750711i</v>
      </c>
      <c r="AQ481">
        <f t="shared" si="442"/>
        <v>2.9864536242786199</v>
      </c>
      <c r="AR481" s="43">
        <f t="shared" si="443"/>
        <v>-72.57083733000924</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0,0853949796523542-0,231558515844883i</v>
      </c>
      <c r="BG481" s="20">
        <f t="shared" si="454"/>
        <v>-12.152996444742609</v>
      </c>
      <c r="BH481" s="43">
        <f t="shared" si="455"/>
        <v>-69.756853592766674</v>
      </c>
      <c r="BI481" s="41" t="str">
        <f t="shared" si="409"/>
        <v>0,368899861686679+0,147823972404372i</v>
      </c>
      <c r="BJ481" s="20">
        <f t="shared" si="456"/>
        <v>-8.015105204663314</v>
      </c>
      <c r="BK481" s="43">
        <f t="shared" si="410"/>
        <v>21.83675208402741</v>
      </c>
      <c r="BL481">
        <f t="shared" si="457"/>
        <v>-12.152996444742609</v>
      </c>
      <c r="BM481" s="43">
        <f t="shared" si="458"/>
        <v>-69.756853592766674</v>
      </c>
    </row>
    <row r="482" spans="14:65" x14ac:dyDescent="0.25">
      <c r="N482" s="9">
        <v>64</v>
      </c>
      <c r="O482" s="34">
        <f t="shared" si="408"/>
        <v>436515.83224016649</v>
      </c>
      <c r="P482" s="33" t="str">
        <f t="shared" si="411"/>
        <v>58,3492597405907</v>
      </c>
      <c r="Q482" s="4" t="str">
        <f t="shared" si="412"/>
        <v>1+32107,0399748721i</v>
      </c>
      <c r="R482" s="4">
        <f t="shared" si="424"/>
        <v>32107.039990445006</v>
      </c>
      <c r="S482" s="4">
        <f t="shared" si="425"/>
        <v>1.5707651809776411</v>
      </c>
      <c r="T482" s="4" t="str">
        <f t="shared" si="413"/>
        <v>1+82,2812959044805i</v>
      </c>
      <c r="U482" s="4">
        <f t="shared" si="426"/>
        <v>82.287372395287235</v>
      </c>
      <c r="V482" s="4">
        <f t="shared" si="427"/>
        <v>1.5586434947559615</v>
      </c>
      <c r="W482" t="str">
        <f t="shared" si="414"/>
        <v>1-9,1709361060202i</v>
      </c>
      <c r="X482" s="4">
        <f t="shared" si="428"/>
        <v>9.2252950663219959</v>
      </c>
      <c r="Y482" s="4">
        <f t="shared" si="429"/>
        <v>-1.4621853001422536</v>
      </c>
      <c r="Z482" t="str">
        <f t="shared" si="415"/>
        <v>0,2378157128147+1,55078454897853i</v>
      </c>
      <c r="AA482" s="4">
        <f t="shared" si="430"/>
        <v>1.5689133279477572</v>
      </c>
      <c r="AB482" s="4">
        <f t="shared" si="431"/>
        <v>1.4186298881268615</v>
      </c>
      <c r="AC482" s="47" t="str">
        <f t="shared" si="432"/>
        <v>-0,852280910219497-0,216403113160074i</v>
      </c>
      <c r="AD482" s="20">
        <f t="shared" si="433"/>
        <v>-1.1170082061635469</v>
      </c>
      <c r="AE482" s="43">
        <f t="shared" si="434"/>
        <v>-165.75307330609004</v>
      </c>
      <c r="AF482" t="str">
        <f t="shared" si="416"/>
        <v>171,020291553806</v>
      </c>
      <c r="AG482" t="str">
        <f t="shared" si="417"/>
        <v>1+32050,0082863022i</v>
      </c>
      <c r="AH482">
        <f t="shared" si="435"/>
        <v>32050.008301902817</v>
      </c>
      <c r="AI482">
        <f t="shared" si="436"/>
        <v>1.5707651255549238</v>
      </c>
      <c r="AJ482" t="str">
        <f t="shared" si="418"/>
        <v>1+82,2812959044805i</v>
      </c>
      <c r="AK482">
        <f t="shared" si="437"/>
        <v>82.287372395287235</v>
      </c>
      <c r="AL482">
        <f t="shared" si="438"/>
        <v>1.5586434947559615</v>
      </c>
      <c r="AM482" t="str">
        <f t="shared" si="419"/>
        <v>1-3,12340950476536i</v>
      </c>
      <c r="AN482">
        <f t="shared" si="439"/>
        <v>3.2795863968583889</v>
      </c>
      <c r="AO482">
        <f t="shared" si="440"/>
        <v>-1.2609455757046935</v>
      </c>
      <c r="AP482" s="41" t="str">
        <f t="shared" si="441"/>
        <v>0,422433010521768-1,37667676795092i</v>
      </c>
      <c r="AQ482">
        <f t="shared" si="442"/>
        <v>3.1674353425801742</v>
      </c>
      <c r="AR482" s="43">
        <f t="shared" si="443"/>
        <v>-72.941377969169139</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0,077062332499433-0,229587899584026i</v>
      </c>
      <c r="BG482" s="20">
        <f t="shared" si="454"/>
        <v>-12.317378576660866</v>
      </c>
      <c r="BH482" s="43">
        <f t="shared" si="455"/>
        <v>-71.445413786052086</v>
      </c>
      <c r="BI482" s="41" t="str">
        <f t="shared" si="409"/>
        <v>0,369342292403637+0,144492980028365i</v>
      </c>
      <c r="BJ482" s="20">
        <f t="shared" si="456"/>
        <v>-8.032935027917139</v>
      </c>
      <c r="BK482" s="43">
        <f t="shared" si="410"/>
        <v>21.366281550868791</v>
      </c>
      <c r="BL482">
        <f t="shared" si="457"/>
        <v>-12.317378576660866</v>
      </c>
      <c r="BM482" s="43">
        <f t="shared" si="458"/>
        <v>-71.445413786052086</v>
      </c>
    </row>
    <row r="483" spans="14:65" x14ac:dyDescent="0.25">
      <c r="N483" s="9">
        <v>65</v>
      </c>
      <c r="O483" s="34">
        <f t="shared" si="408"/>
        <v>446683.59215096442</v>
      </c>
      <c r="P483" s="33" t="str">
        <f t="shared" si="411"/>
        <v>58,3492597405907</v>
      </c>
      <c r="Q483" s="4" t="str">
        <f t="shared" si="412"/>
        <v>1+32854,9090091647i</v>
      </c>
      <c r="R483" s="4">
        <f t="shared" si="424"/>
        <v>32854.909024383123</v>
      </c>
      <c r="S483" s="4">
        <f t="shared" si="425"/>
        <v>1.5707658899429968</v>
      </c>
      <c r="T483" s="4" t="str">
        <f t="shared" si="413"/>
        <v>1+84,1978734948343i</v>
      </c>
      <c r="U483" s="4">
        <f t="shared" si="426"/>
        <v>84.203811677691405</v>
      </c>
      <c r="V483" s="4">
        <f t="shared" si="427"/>
        <v>1.558920100672587</v>
      </c>
      <c r="W483" t="str">
        <f t="shared" si="414"/>
        <v>1-9,38455464994505i</v>
      </c>
      <c r="X483" s="4">
        <f t="shared" si="428"/>
        <v>9.4376832950573881</v>
      </c>
      <c r="Y483" s="4">
        <f t="shared" si="429"/>
        <v>-1.4646388434098783</v>
      </c>
      <c r="Z483" t="str">
        <f t="shared" si="415"/>
        <v>0,201895074012441+1,586906961507i</v>
      </c>
      <c r="AA483" s="4">
        <f t="shared" si="430"/>
        <v>1.5996985107794117</v>
      </c>
      <c r="AB483" s="4">
        <f t="shared" si="431"/>
        <v>1.4442506479716097</v>
      </c>
      <c r="AC483" s="47" t="str">
        <f t="shared" si="432"/>
        <v>-0,860824941922967-0,193272278915199i</v>
      </c>
      <c r="AD483" s="20">
        <f t="shared" si="433"/>
        <v>-1.088118162350278</v>
      </c>
      <c r="AE483" s="43">
        <f t="shared" si="434"/>
        <v>-167.34580465631174</v>
      </c>
      <c r="AF483" t="str">
        <f t="shared" si="416"/>
        <v>171,020291553806</v>
      </c>
      <c r="AG483" t="str">
        <f t="shared" si="417"/>
        <v>1+32796,5488819133i</v>
      </c>
      <c r="AH483">
        <f t="shared" si="435"/>
        <v>32796.548897158806</v>
      </c>
      <c r="AI483">
        <f t="shared" si="436"/>
        <v>1.5707658357818546</v>
      </c>
      <c r="AJ483" t="str">
        <f t="shared" si="418"/>
        <v>1+84,1978734948343i</v>
      </c>
      <c r="AK483">
        <f t="shared" si="437"/>
        <v>84.203811677691405</v>
      </c>
      <c r="AL483">
        <f t="shared" si="438"/>
        <v>1.558920100672587</v>
      </c>
      <c r="AM483" t="str">
        <f t="shared" si="419"/>
        <v>1-3,1961630582495i</v>
      </c>
      <c r="AN483">
        <f t="shared" si="439"/>
        <v>3.3489488343238087</v>
      </c>
      <c r="AO483">
        <f t="shared" si="440"/>
        <v>-1.2675697202049845</v>
      </c>
      <c r="AP483" s="41" t="str">
        <f t="shared" si="441"/>
        <v>0,422433003046938-1,40849854063956i</v>
      </c>
      <c r="AQ483">
        <f t="shared" si="442"/>
        <v>3.349195195957587</v>
      </c>
      <c r="AR483" s="43">
        <f t="shared" si="443"/>
        <v>-73.305105833315295</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0,0688947012070053-0,227269985292637i</v>
      </c>
      <c r="BG483" s="20">
        <f t="shared" si="454"/>
        <v>-12.487353260038054</v>
      </c>
      <c r="BH483" s="43">
        <f t="shared" si="455"/>
        <v>-73.135826866058295</v>
      </c>
      <c r="BI483" s="41" t="str">
        <f t="shared" si="409"/>
        <v>0,36976503713601+0,141235565079511i</v>
      </c>
      <c r="BJ483" s="20">
        <f t="shared" si="456"/>
        <v>-8.0500399017302016</v>
      </c>
      <c r="BK483" s="43">
        <f t="shared" si="410"/>
        <v>20.90487195693817</v>
      </c>
      <c r="BL483">
        <f t="shared" si="457"/>
        <v>-12.487353260038054</v>
      </c>
      <c r="BM483" s="43">
        <f t="shared" si="458"/>
        <v>-73.135826866058295</v>
      </c>
    </row>
    <row r="484" spans="14:65" x14ac:dyDescent="0.25">
      <c r="N484" s="9">
        <v>66</v>
      </c>
      <c r="O484" s="34">
        <f t="shared" ref="O484:O518" si="459">10^(5+(N484/100))</f>
        <v>457088.18961487547</v>
      </c>
      <c r="P484" s="33" t="str">
        <f t="shared" si="411"/>
        <v>58,3492597405907</v>
      </c>
      <c r="Q484" s="4" t="str">
        <f t="shared" si="412"/>
        <v>1+33620,1981511i</v>
      </c>
      <c r="R484" s="4">
        <f t="shared" si="424"/>
        <v>33620.198165972011</v>
      </c>
      <c r="S484" s="4">
        <f t="shared" si="425"/>
        <v>1.570766582770331</v>
      </c>
      <c r="T484" s="4" t="str">
        <f t="shared" si="413"/>
        <v>1+86,1590939122051i</v>
      </c>
      <c r="U484" s="4">
        <f t="shared" si="426"/>
        <v>86.164896934727295</v>
      </c>
      <c r="V484" s="4">
        <f t="shared" si="427"/>
        <v>1.5591904120259938</v>
      </c>
      <c r="W484" t="str">
        <f t="shared" si="414"/>
        <v>1-9,6031490089645i</v>
      </c>
      <c r="X484" s="4">
        <f t="shared" si="428"/>
        <v>9.655074877409076</v>
      </c>
      <c r="Y484" s="4">
        <f t="shared" si="429"/>
        <v>-1.4670377775297725</v>
      </c>
      <c r="Z484" t="str">
        <f t="shared" si="415"/>
        <v>0,164281547658382+1,62387077311166i</v>
      </c>
      <c r="AA484" s="4">
        <f t="shared" si="430"/>
        <v>1.6321595248833043</v>
      </c>
      <c r="AB484" s="4">
        <f t="shared" si="431"/>
        <v>1.4699727204885107</v>
      </c>
      <c r="AC484" s="47" t="str">
        <f t="shared" si="432"/>
        <v>-0,868197942013569-0,169679578719221i</v>
      </c>
      <c r="AD484" s="20">
        <f t="shared" si="433"/>
        <v>-1.0648300608103198</v>
      </c>
      <c r="AE484" s="43">
        <f t="shared" si="434"/>
        <v>-168.94157164863699</v>
      </c>
      <c r="AF484" t="str">
        <f t="shared" si="416"/>
        <v>171,020291553806</v>
      </c>
      <c r="AG484" t="str">
        <f t="shared" si="417"/>
        <v>1+33560,4786418549i</v>
      </c>
      <c r="AH484">
        <f t="shared" si="435"/>
        <v>33560.478656753374</v>
      </c>
      <c r="AI484">
        <f t="shared" si="436"/>
        <v>1.570766529842047</v>
      </c>
      <c r="AJ484" t="str">
        <f t="shared" si="418"/>
        <v>1+86,1590939122051i</v>
      </c>
      <c r="AK484">
        <f t="shared" si="437"/>
        <v>86.164896934727295</v>
      </c>
      <c r="AL484">
        <f t="shared" si="438"/>
        <v>1.5591904120259938</v>
      </c>
      <c r="AM484" t="str">
        <f t="shared" si="419"/>
        <v>1-3,27061125969333i</v>
      </c>
      <c r="AN484">
        <f t="shared" si="439"/>
        <v>3.4200728080017231</v>
      </c>
      <c r="AO484">
        <f t="shared" si="440"/>
        <v>-1.274069720921102</v>
      </c>
      <c r="AP484" s="41" t="str">
        <f t="shared" si="441"/>
        <v>0,422432995908533-1,4410671178981i</v>
      </c>
      <c r="AQ484">
        <f t="shared" si="442"/>
        <v>3.5317044125162571</v>
      </c>
      <c r="AR484" s="43">
        <f t="shared" si="443"/>
        <v>-73.6620805081958</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0,0609129477716492-0,224616373655391i</v>
      </c>
      <c r="BG484" s="20">
        <f t="shared" si="454"/>
        <v>-12.662980704162155</v>
      </c>
      <c r="BH484" s="43">
        <f t="shared" si="455"/>
        <v>-74.82707684141694</v>
      </c>
      <c r="BI484" s="41" t="str">
        <f t="shared" si="409"/>
        <v>0,370168962116201+0,138050200760144i</v>
      </c>
      <c r="BJ484" s="20">
        <f t="shared" si="456"/>
        <v>-8.0664462308355738</v>
      </c>
      <c r="BK484" s="43">
        <f t="shared" si="410"/>
        <v>20.452414299024248</v>
      </c>
      <c r="BL484">
        <f t="shared" si="457"/>
        <v>-12.662980704162155</v>
      </c>
      <c r="BM484" s="43">
        <f t="shared" si="458"/>
        <v>-74.82707684141694</v>
      </c>
    </row>
    <row r="485" spans="14:65" x14ac:dyDescent="0.25">
      <c r="N485" s="9">
        <v>67</v>
      </c>
      <c r="O485" s="34">
        <f t="shared" si="459"/>
        <v>467735.14128719864</v>
      </c>
      <c r="P485" s="33" t="str">
        <f t="shared" si="411"/>
        <v>58,3492597405907</v>
      </c>
      <c r="Q485" s="4" t="str">
        <f t="shared" si="412"/>
        <v>1+34403,313167111i</v>
      </c>
      <c r="R485" s="4">
        <f t="shared" si="424"/>
        <v>34403.313181644487</v>
      </c>
      <c r="S485" s="4">
        <f t="shared" si="425"/>
        <v>1.5707672598269897</v>
      </c>
      <c r="T485" s="4" t="str">
        <f t="shared" si="413"/>
        <v>1+88,1659970216188i</v>
      </c>
      <c r="U485" s="4">
        <f t="shared" si="426"/>
        <v>88.171667959816276</v>
      </c>
      <c r="V485" s="4">
        <f t="shared" si="427"/>
        <v>1.55945457198074</v>
      </c>
      <c r="W485" t="str">
        <f t="shared" si="414"/>
        <v>1-9,82683508470124i</v>
      </c>
      <c r="X485" s="4">
        <f t="shared" si="428"/>
        <v>9.8775851189405213</v>
      </c>
      <c r="Y485" s="4">
        <f t="shared" si="429"/>
        <v>-1.4693832639435733</v>
      </c>
      <c r="Z485" t="str">
        <f t="shared" si="415"/>
        <v>0,124895350420179+1,66169558249469i</v>
      </c>
      <c r="AA485" s="4">
        <f t="shared" si="430"/>
        <v>1.6663826263613488</v>
      </c>
      <c r="AB485" s="4">
        <f t="shared" si="431"/>
        <v>1.4957759933493011</v>
      </c>
      <c r="AC485" s="47" t="str">
        <f t="shared" si="432"/>
        <v>-0,874364673395912-0,145702311301494i</v>
      </c>
      <c r="AD485" s="20">
        <f t="shared" si="433"/>
        <v>-1.0471961993157539</v>
      </c>
      <c r="AE485" s="43">
        <f t="shared" si="434"/>
        <v>-170.53928029556647</v>
      </c>
      <c r="AF485" t="str">
        <f t="shared" si="416"/>
        <v>171,020291553806</v>
      </c>
      <c r="AG485" t="str">
        <f t="shared" si="417"/>
        <v>1+34342,2026117981i</v>
      </c>
      <c r="AH485">
        <f t="shared" si="435"/>
        <v>34342.202626357444</v>
      </c>
      <c r="AI485">
        <f t="shared" si="436"/>
        <v>1.5707672081035005</v>
      </c>
      <c r="AJ485" t="str">
        <f t="shared" si="418"/>
        <v>1+88,1659970216188i</v>
      </c>
      <c r="AK485">
        <f t="shared" si="437"/>
        <v>88.171667959816276</v>
      </c>
      <c r="AL485">
        <f t="shared" si="438"/>
        <v>1.55945457198074</v>
      </c>
      <c r="AM485" t="str">
        <f t="shared" si="419"/>
        <v>1-3,34679358251871i</v>
      </c>
      <c r="AN485">
        <f t="shared" si="439"/>
        <v>3.4929968914942395</v>
      </c>
      <c r="AO485">
        <f t="shared" si="440"/>
        <v>-1.2804468264409987</v>
      </c>
      <c r="AP485" s="41" t="str">
        <f t="shared" si="441"/>
        <v>0,422432989091405-1,4743997680173i</v>
      </c>
      <c r="AQ485">
        <f t="shared" si="442"/>
        <v>3.7149350360975095</v>
      </c>
      <c r="AR485" s="43">
        <f t="shared" si="443"/>
        <v>-74.012365350990791</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0,0531370296814243-0,221640395457521i</v>
      </c>
      <c r="BG485" s="20">
        <f t="shared" si="454"/>
        <v>-12.844310943863203</v>
      </c>
      <c r="BH485" s="43">
        <f t="shared" si="455"/>
        <v>-76.518118133085864</v>
      </c>
      <c r="BI485" s="41" t="str">
        <f t="shared" si="409"/>
        <v>0,370554896309596+0,134935385343646i</v>
      </c>
      <c r="BJ485" s="20">
        <f t="shared" si="456"/>
        <v>-8.0821797084499316</v>
      </c>
      <c r="BK485" s="43">
        <f t="shared" si="410"/>
        <v>20.008796811489862</v>
      </c>
      <c r="BL485">
        <f t="shared" si="457"/>
        <v>-12.844310943863203</v>
      </c>
      <c r="BM485" s="43">
        <f t="shared" si="458"/>
        <v>-76.518118133085864</v>
      </c>
    </row>
    <row r="486" spans="14:65" x14ac:dyDescent="0.25">
      <c r="N486" s="9">
        <v>68</v>
      </c>
      <c r="O486" s="34">
        <f t="shared" si="459"/>
        <v>478630.09232263872</v>
      </c>
      <c r="P486" s="33" t="str">
        <f t="shared" si="411"/>
        <v>58,3492597405907</v>
      </c>
      <c r="Q486" s="4" t="str">
        <f t="shared" si="412"/>
        <v>1+35204,6692751449i</v>
      </c>
      <c r="R486" s="4">
        <f t="shared" si="424"/>
        <v>35204.669289347556</v>
      </c>
      <c r="S486" s="4">
        <f t="shared" si="425"/>
        <v>1.5707679214719574</v>
      </c>
      <c r="T486" s="4" t="str">
        <f t="shared" si="413"/>
        <v>1+90,2196469096684i</v>
      </c>
      <c r="U486" s="4">
        <f t="shared" si="426"/>
        <v>90.225188769573876</v>
      </c>
      <c r="V486" s="4">
        <f t="shared" si="427"/>
        <v>1.5597127204503793</v>
      </c>
      <c r="W486" t="str">
        <f t="shared" si="414"/>
        <v>1-10,0557314784734i</v>
      </c>
      <c r="X486" s="4">
        <f t="shared" si="428"/>
        <v>10.105332036462769</v>
      </c>
      <c r="Y486" s="4">
        <f t="shared" si="429"/>
        <v>-1.4716764429768436</v>
      </c>
      <c r="Z486" t="str">
        <f t="shared" si="415"/>
        <v>0,08365293889289+1,7004014448707i</v>
      </c>
      <c r="AA486" s="4">
        <f t="shared" si="430"/>
        <v>1.7024578960737273</v>
      </c>
      <c r="AB486" s="4">
        <f t="shared" si="431"/>
        <v>1.5216399642868446</v>
      </c>
      <c r="AC486" s="47" t="str">
        <f t="shared" si="432"/>
        <v>-0,879296599051698-0,121421060802085i</v>
      </c>
      <c r="AD486" s="20">
        <f t="shared" si="433"/>
        <v>-1.0352582209293373</v>
      </c>
      <c r="AE486" s="43">
        <f t="shared" si="434"/>
        <v>-172.13781324367713</v>
      </c>
      <c r="AF486" t="str">
        <f t="shared" si="416"/>
        <v>171,020291553806</v>
      </c>
      <c r="AG486" t="str">
        <f t="shared" si="417"/>
        <v>1+35142,1352721388i</v>
      </c>
      <c r="AH486">
        <f t="shared" si="435"/>
        <v>35142.135286366734</v>
      </c>
      <c r="AI486">
        <f t="shared" si="436"/>
        <v>1.5707678709258384</v>
      </c>
      <c r="AJ486" t="str">
        <f t="shared" si="418"/>
        <v>1+90,2196469096684i</v>
      </c>
      <c r="AK486">
        <f t="shared" si="437"/>
        <v>90.225188769573876</v>
      </c>
      <c r="AL486">
        <f t="shared" si="438"/>
        <v>1.5597127204503793</v>
      </c>
      <c r="AM486" t="str">
        <f t="shared" si="419"/>
        <v>1-3,4247504196016i</v>
      </c>
      <c r="AN486">
        <f t="shared" si="439"/>
        <v>3.5677605632330955</v>
      </c>
      <c r="AO486">
        <f t="shared" si="440"/>
        <v>-1.2867023424944417</v>
      </c>
      <c r="AP486" s="41" t="str">
        <f t="shared" si="441"/>
        <v>0,422432982581098-1,50851416440949i</v>
      </c>
      <c r="AQ486">
        <f t="shared" si="442"/>
        <v>3.8988599236052957</v>
      </c>
      <c r="AR486" s="43">
        <f t="shared" si="443"/>
        <v>-74.356027178653946</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0,0455858144991744-0,218357021790272i</v>
      </c>
      <c r="BG486" s="20">
        <f t="shared" si="454"/>
        <v>-13.031383458992138</v>
      </c>
      <c r="BH486" s="43">
        <f t="shared" si="455"/>
        <v>-78.207880802477305</v>
      </c>
      <c r="BI486" s="41" t="str">
        <f t="shared" si="409"/>
        <v>0,370923632943207+0,131889642228893i</v>
      </c>
      <c r="BJ486" s="20">
        <f t="shared" si="456"/>
        <v>-8.0972653144574949</v>
      </c>
      <c r="BK486" s="43">
        <f t="shared" si="410"/>
        <v>19.573905262545811</v>
      </c>
      <c r="BL486">
        <f t="shared" si="457"/>
        <v>-13.031383458992138</v>
      </c>
      <c r="BM486" s="43">
        <f t="shared" si="458"/>
        <v>-78.207880802477305</v>
      </c>
    </row>
    <row r="487" spans="14:65" x14ac:dyDescent="0.25">
      <c r="N487" s="9">
        <v>69</v>
      </c>
      <c r="O487" s="34">
        <f t="shared" si="459"/>
        <v>489778.81936844654</v>
      </c>
      <c r="P487" s="33" t="str">
        <f t="shared" si="411"/>
        <v>58,3492597405907</v>
      </c>
      <c r="Q487" s="4" t="str">
        <f t="shared" si="412"/>
        <v>1+36024,6913648174i</v>
      </c>
      <c r="R487" s="4">
        <f t="shared" si="424"/>
        <v>36024.691378696771</v>
      </c>
      <c r="S487" s="4">
        <f t="shared" si="425"/>
        <v>1.5707685680560468</v>
      </c>
      <c r="T487" s="4" t="str">
        <f t="shared" si="413"/>
        <v>1+92,3211324487078i</v>
      </c>
      <c r="U487" s="4">
        <f t="shared" si="426"/>
        <v>92.32654816796655</v>
      </c>
      <c r="V487" s="4">
        <f t="shared" si="427"/>
        <v>1.5599649941709433</v>
      </c>
      <c r="W487" t="str">
        <f t="shared" si="414"/>
        <v>1-10,2899595541789i</v>
      </c>
      <c r="X487" s="4">
        <f t="shared" si="428"/>
        <v>10.338436420786154</v>
      </c>
      <c r="Y487" s="4">
        <f t="shared" si="429"/>
        <v>-1.4739184339780016</v>
      </c>
      <c r="Z487" t="str">
        <f t="shared" si="415"/>
        <v>0,0404668323921999+1,74000888260026i</v>
      </c>
      <c r="AA487" s="4">
        <f t="shared" si="430"/>
        <v>1.7404793811050057</v>
      </c>
      <c r="AB487" s="4">
        <f t="shared" si="431"/>
        <v>1.5475438369055081</v>
      </c>
      <c r="AC487" s="47" t="str">
        <f t="shared" si="432"/>
        <v>-0,882972244821025-0,0969189824068073i</v>
      </c>
      <c r="AD487" s="20">
        <f t="shared" si="433"/>
        <v>-1.0290468179775711</v>
      </c>
      <c r="AE487" s="43">
        <f t="shared" si="434"/>
        <v>-173.73603526691275</v>
      </c>
      <c r="AF487" t="str">
        <f t="shared" si="416"/>
        <v>171,020291553806</v>
      </c>
      <c r="AG487" t="str">
        <f t="shared" si="417"/>
        <v>1+35960,700757762i</v>
      </c>
      <c r="AH487">
        <f t="shared" si="435"/>
        <v>35960.700771666066</v>
      </c>
      <c r="AI487">
        <f t="shared" si="436"/>
        <v>1.570768518660498</v>
      </c>
      <c r="AJ487" t="str">
        <f t="shared" si="418"/>
        <v>1+92,3211324487078i</v>
      </c>
      <c r="AK487">
        <f t="shared" si="437"/>
        <v>92.32654816796655</v>
      </c>
      <c r="AL487">
        <f t="shared" si="438"/>
        <v>1.5599649941709433</v>
      </c>
      <c r="AM487" t="str">
        <f t="shared" si="419"/>
        <v>1-3,5045231046889i</v>
      </c>
      <c r="AN487">
        <f t="shared" si="439"/>
        <v>3.6444042299528641</v>
      </c>
      <c r="AO487">
        <f t="shared" si="440"/>
        <v>-1.2928376267963619</v>
      </c>
      <c r="AP487" s="41" t="str">
        <f t="shared" si="441"/>
        <v>0,422432976363806-1,54342839497918i</v>
      </c>
      <c r="AQ487">
        <f t="shared" si="442"/>
        <v>4.0834527403542609</v>
      </c>
      <c r="AR487" s="43">
        <f t="shared" si="443"/>
        <v>-74.693135968258687</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0,0382769055948967-0,214782750611716i</v>
      </c>
      <c r="BG487" s="20">
        <f t="shared" si="454"/>
        <v>-13.224226874089375</v>
      </c>
      <c r="BH487" s="43">
        <f t="shared" si="455"/>
        <v>-79.895276060273815</v>
      </c>
      <c r="BI487" s="41" t="str">
        <f t="shared" si="409"/>
        <v>0,371275930978226+0,128911519953988i</v>
      </c>
      <c r="BJ487" s="20">
        <f t="shared" si="456"/>
        <v>-8.1117273157575696</v>
      </c>
      <c r="BK487" s="43">
        <f t="shared" si="410"/>
        <v>19.14762323838027</v>
      </c>
      <c r="BL487">
        <f t="shared" si="457"/>
        <v>-13.224226874089375</v>
      </c>
      <c r="BM487" s="43">
        <f t="shared" si="458"/>
        <v>-79.895276060273815</v>
      </c>
    </row>
    <row r="488" spans="14:65" x14ac:dyDescent="0.25">
      <c r="N488" s="9">
        <v>70</v>
      </c>
      <c r="O488" s="34">
        <f t="shared" si="459"/>
        <v>501187.23362727347</v>
      </c>
      <c r="P488" s="33" t="str">
        <f t="shared" si="411"/>
        <v>58,3492597405907</v>
      </c>
      <c r="Q488" s="4" t="str">
        <f t="shared" si="412"/>
        <v>1+36863,8142226947i</v>
      </c>
      <c r="R488" s="4">
        <f t="shared" si="424"/>
        <v>36863.814236258135</v>
      </c>
      <c r="S488" s="4">
        <f t="shared" si="425"/>
        <v>1.5707691999220854</v>
      </c>
      <c r="T488" s="4" t="str">
        <f t="shared" si="413"/>
        <v>1+94,4715678741862i</v>
      </c>
      <c r="U488" s="4">
        <f t="shared" si="426"/>
        <v>94.476860323610296</v>
      </c>
      <c r="V488" s="4">
        <f t="shared" si="427"/>
        <v>1.5602115267727821</v>
      </c>
      <c r="W488" t="str">
        <f t="shared" si="414"/>
        <v>1-10,5296435026436i</v>
      </c>
      <c r="X488" s="4">
        <f t="shared" si="428"/>
        <v>10.577021900930553</v>
      </c>
      <c r="Y488" s="4">
        <f t="shared" si="429"/>
        <v>-1.476110335475457</v>
      </c>
      <c r="Z488" t="str">
        <f t="shared" si="415"/>
        <v>-0,00475457260384005+1,78053889607111i</v>
      </c>
      <c r="AA488" s="4">
        <f t="shared" si="430"/>
        <v>1.7805452441268581</v>
      </c>
      <c r="AB488" s="4">
        <f t="shared" si="431"/>
        <v>1.5734666202176077</v>
      </c>
      <c r="AC488" s="47" t="str">
        <f t="shared" si="432"/>
        <v>-0,885377470677886-0,0722810421278438i</v>
      </c>
      <c r="AD488" s="20">
        <f t="shared" si="433"/>
        <v>-1.0285815214398419</v>
      </c>
      <c r="AE488" s="43">
        <f t="shared" si="434"/>
        <v>-175.33279897450032</v>
      </c>
      <c r="AF488" t="str">
        <f t="shared" si="416"/>
        <v>171,020291553806</v>
      </c>
      <c r="AG488" t="str">
        <f t="shared" si="417"/>
        <v>1+36798,3330829231i</v>
      </c>
      <c r="AH488">
        <f t="shared" si="435"/>
        <v>36798.333096510672</v>
      </c>
      <c r="AI488">
        <f t="shared" si="436"/>
        <v>1.5707691516509166</v>
      </c>
      <c r="AJ488" t="str">
        <f t="shared" si="418"/>
        <v>1+94,4715678741862i</v>
      </c>
      <c r="AK488">
        <f t="shared" si="437"/>
        <v>94.476860323610296</v>
      </c>
      <c r="AL488">
        <f t="shared" si="438"/>
        <v>1.5602115267727821</v>
      </c>
      <c r="AM488" t="str">
        <f t="shared" si="419"/>
        <v>1-3,58615393431414i</v>
      </c>
      <c r="AN488">
        <f t="shared" si="439"/>
        <v>3.7229692505575152</v>
      </c>
      <c r="AO488">
        <f t="shared" si="440"/>
        <v>-1.2988540841013547</v>
      </c>
      <c r="AP488" s="41" t="str">
        <f t="shared" si="441"/>
        <v>0,422432970426339-1,57916097171355i</v>
      </c>
      <c r="AQ488">
        <f t="shared" si="442"/>
        <v>4.2686879536206304</v>
      </c>
      <c r="AR488" s="43">
        <f t="shared" si="443"/>
        <v>-75.02376456953705</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0,0312264825081851-0,210935471338498i</v>
      </c>
      <c r="BG488" s="20">
        <f t="shared" si="454"/>
        <v>-13.422858743648074</v>
      </c>
      <c r="BH488" s="43">
        <f t="shared" si="455"/>
        <v>-81.579201989973484</v>
      </c>
      <c r="BI488" s="41" t="str">
        <f t="shared" si="409"/>
        <v>0,371612516527972+0,125999592172611i</v>
      </c>
      <c r="BJ488" s="20">
        <f t="shared" si="456"/>
        <v>-8.1255892685875786</v>
      </c>
      <c r="BK488" s="43">
        <f t="shared" si="410"/>
        <v>18.72983241498984</v>
      </c>
      <c r="BL488">
        <f t="shared" si="457"/>
        <v>-13.422858743648074</v>
      </c>
      <c r="BM488" s="43">
        <f t="shared" si="458"/>
        <v>-81.579201989973484</v>
      </c>
    </row>
    <row r="489" spans="14:65" x14ac:dyDescent="0.25">
      <c r="N489" s="9">
        <v>71</v>
      </c>
      <c r="O489" s="34">
        <f t="shared" si="459"/>
        <v>512861.38399136515</v>
      </c>
      <c r="P489" s="33" t="str">
        <f t="shared" si="411"/>
        <v>58,3492597405907</v>
      </c>
      <c r="Q489" s="4" t="str">
        <f t="shared" si="412"/>
        <v>1+37722,4827628229i</v>
      </c>
      <c r="R489" s="4">
        <f t="shared" si="424"/>
        <v>37722.482776077595</v>
      </c>
      <c r="S489" s="4">
        <f t="shared" si="425"/>
        <v>1.570769817405097</v>
      </c>
      <c r="T489" s="4" t="str">
        <f t="shared" si="413"/>
        <v>1+96,67209337543i</v>
      </c>
      <c r="U489" s="4">
        <f t="shared" si="426"/>
        <v>96.677265360517168</v>
      </c>
      <c r="V489" s="4">
        <f t="shared" si="427"/>
        <v>1.5604524488508049</v>
      </c>
      <c r="W489" t="str">
        <f t="shared" si="414"/>
        <v>1-10,7749104074698i</v>
      </c>
      <c r="X489" s="4">
        <f t="shared" si="428"/>
        <v>10.82121500983143</v>
      </c>
      <c r="Y489" s="4">
        <f t="shared" si="429"/>
        <v>-1.4782532253512881</v>
      </c>
      <c r="Z489" t="str">
        <f t="shared" si="415"/>
        <v>-0,0521071967581499+1,82201297483287i</v>
      </c>
      <c r="AA489" s="4">
        <f t="shared" si="430"/>
        <v>1.8227579215061216</v>
      </c>
      <c r="AB489" s="4">
        <f t="shared" si="431"/>
        <v>1.5993872306680696</v>
      </c>
      <c r="AC489" s="47" t="str">
        <f t="shared" si="432"/>
        <v>-0,886505644042785-0,0475932244565018i</v>
      </c>
      <c r="AD489" s="20">
        <f t="shared" si="433"/>
        <v>-1.0338705796893055</v>
      </c>
      <c r="AE489" s="43">
        <f t="shared" si="434"/>
        <v>-176.92695066246921</v>
      </c>
      <c r="AF489" t="str">
        <f t="shared" si="416"/>
        <v>171,020291553806</v>
      </c>
      <c r="AG489" t="str">
        <f t="shared" si="417"/>
        <v>1+37655,4763713681i</v>
      </c>
      <c r="AH489">
        <f t="shared" si="435"/>
        <v>37655.476384646383</v>
      </c>
      <c r="AI489">
        <f t="shared" si="436"/>
        <v>1.5707697702327141</v>
      </c>
      <c r="AJ489" t="str">
        <f t="shared" si="418"/>
        <v>1+96,67209337543i</v>
      </c>
      <c r="AK489">
        <f t="shared" si="437"/>
        <v>96.677265360517168</v>
      </c>
      <c r="AL489">
        <f t="shared" si="438"/>
        <v>1.5604524488508049</v>
      </c>
      <c r="AM489" t="str">
        <f t="shared" si="419"/>
        <v>1-3,66968619022371i</v>
      </c>
      <c r="AN489">
        <f t="shared" si="439"/>
        <v>3.8034979603936434</v>
      </c>
      <c r="AO489">
        <f t="shared" si="440"/>
        <v>-1.3047531614712029</v>
      </c>
      <c r="AP489" s="41" t="str">
        <f t="shared" si="441"/>
        <v>0,4224329647561-1,61573084049778i</v>
      </c>
      <c r="AQ489">
        <f t="shared" si="442"/>
        <v>4.4545408245682729</v>
      </c>
      <c r="AR489" s="43">
        <f t="shared" si="443"/>
        <v>-75.347988429714576</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0,0244491591237192-0,206834309723294i</v>
      </c>
      <c r="BG489" s="20">
        <f t="shared" si="454"/>
        <v>-13.627285426899324</v>
      </c>
      <c r="BH489" s="43">
        <f t="shared" si="455"/>
        <v>-83.258549415114146</v>
      </c>
      <c r="BI489" s="41" t="str">
        <f t="shared" si="409"/>
        <v>0,371934084222704+0,123152457596107i</v>
      </c>
      <c r="BJ489" s="20">
        <f t="shared" si="456"/>
        <v>-8.1388740226417298</v>
      </c>
      <c r="BK489" s="43">
        <f t="shared" si="410"/>
        <v>18.320412817640413</v>
      </c>
      <c r="BL489">
        <f t="shared" si="457"/>
        <v>-13.627285426899324</v>
      </c>
      <c r="BM489" s="43">
        <f t="shared" si="458"/>
        <v>-83.258549415114146</v>
      </c>
    </row>
    <row r="490" spans="14:65" x14ac:dyDescent="0.25">
      <c r="N490" s="9">
        <v>72</v>
      </c>
      <c r="O490" s="34">
        <f t="shared" si="459"/>
        <v>524807.46024977288</v>
      </c>
      <c r="P490" s="33" t="str">
        <f t="shared" si="411"/>
        <v>58,3492597405907</v>
      </c>
      <c r="Q490" s="4" t="str">
        <f t="shared" si="412"/>
        <v>1+38601,1522626283i</v>
      </c>
      <c r="R490" s="4">
        <f t="shared" si="424"/>
        <v>38601.152275581277</v>
      </c>
      <c r="S490" s="4">
        <f t="shared" si="425"/>
        <v>1.5707704208324793</v>
      </c>
      <c r="T490" s="4" t="str">
        <f t="shared" si="413"/>
        <v>1+98,9238757001884i</v>
      </c>
      <c r="U490" s="4">
        <f t="shared" si="426"/>
        <v>98.928929962606617</v>
      </c>
      <c r="V490" s="4">
        <f t="shared" si="427"/>
        <v>1.5606878880331507</v>
      </c>
      <c r="W490" t="str">
        <f t="shared" si="414"/>
        <v>1-11,0258903124168i</v>
      </c>
      <c r="X490" s="4">
        <f t="shared" si="428"/>
        <v>11.071145251573869</v>
      </c>
      <c r="Y490" s="4">
        <f t="shared" si="429"/>
        <v>-1.4803481610298457</v>
      </c>
      <c r="Z490" t="str">
        <f t="shared" si="415"/>
        <v>-0,10169148133527+1,86445310899109i</v>
      </c>
      <c r="AA490" s="4">
        <f t="shared" si="430"/>
        <v>1.8672242910273802</v>
      </c>
      <c r="AB490" s="4">
        <f t="shared" si="431"/>
        <v>1.625284595349211</v>
      </c>
      <c r="AC490" s="47" t="str">
        <f t="shared" si="432"/>
        <v>-0,886357711039217-0,0229417225990411i</v>
      </c>
      <c r="AD490" s="20">
        <f t="shared" si="433"/>
        <v>-1.0449109289324525</v>
      </c>
      <c r="AE490" s="43">
        <f t="shared" si="434"/>
        <v>-178.51733623430431</v>
      </c>
      <c r="AF490" t="str">
        <f t="shared" si="416"/>
        <v>171,020291553806</v>
      </c>
      <c r="AG490" t="str">
        <f t="shared" si="417"/>
        <v>1+38532,5850918146i</v>
      </c>
      <c r="AH490">
        <f t="shared" si="435"/>
        <v>38532.585104790625</v>
      </c>
      <c r="AI490">
        <f t="shared" si="436"/>
        <v>1.570770374733871</v>
      </c>
      <c r="AJ490" t="str">
        <f t="shared" si="418"/>
        <v>1+98,9238757001884i</v>
      </c>
      <c r="AK490">
        <f t="shared" si="437"/>
        <v>98.928929962606617</v>
      </c>
      <c r="AL490">
        <f t="shared" si="438"/>
        <v>1.5606878880331507</v>
      </c>
      <c r="AM490" t="str">
        <f t="shared" si="419"/>
        <v>1-3,75516416232538i</v>
      </c>
      <c r="AN490">
        <f t="shared" si="439"/>
        <v>3.8860336959440889</v>
      </c>
      <c r="AO490">
        <f t="shared" si="440"/>
        <v>-1.3105363437559698</v>
      </c>
      <c r="AP490" s="41" t="str">
        <f t="shared" si="441"/>
        <v>0,422432959341063-1,65315739116035i</v>
      </c>
      <c r="AQ490">
        <f t="shared" si="442"/>
        <v>4.6409873987148567</v>
      </c>
      <c r="AR490" s="43">
        <f t="shared" si="443"/>
        <v>-75.665885330671117</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0,0179578624377515-0,202499455790164i</v>
      </c>
      <c r="BG490" s="20">
        <f t="shared" si="454"/>
        <v>-13.837502054460952</v>
      </c>
      <c r="BH490" s="43">
        <f t="shared" si="455"/>
        <v>-84.932207835675371</v>
      </c>
      <c r="BI490" s="41" t="str">
        <f t="shared" si="409"/>
        <v>0,372241298522781+0,120368739904229i</v>
      </c>
      <c r="BJ490" s="20">
        <f t="shared" si="456"/>
        <v>-8.1516037268136436</v>
      </c>
      <c r="BK490" s="43">
        <f t="shared" si="410"/>
        <v>17.919243067957865</v>
      </c>
      <c r="BL490">
        <f t="shared" si="457"/>
        <v>-13.837502054460952</v>
      </c>
      <c r="BM490" s="43">
        <f t="shared" si="458"/>
        <v>-84.932207835675371</v>
      </c>
    </row>
    <row r="491" spans="14:65" x14ac:dyDescent="0.25">
      <c r="N491" s="9">
        <v>73</v>
      </c>
      <c r="O491" s="34">
        <f t="shared" si="459"/>
        <v>537031.7963702539</v>
      </c>
      <c r="P491" s="33" t="str">
        <f t="shared" si="411"/>
        <v>58,3492597405907</v>
      </c>
      <c r="Q491" s="4" t="str">
        <f t="shared" si="412"/>
        <v>1+39500,2886043099i</v>
      </c>
      <c r="R491" s="4">
        <f t="shared" si="424"/>
        <v>39500.288616968035</v>
      </c>
      <c r="S491" s="4">
        <f t="shared" si="425"/>
        <v>1.5707710105241777</v>
      </c>
      <c r="T491" s="4" t="str">
        <f t="shared" si="413"/>
        <v>1+101,228108773255i</v>
      </c>
      <c r="U491" s="4">
        <f t="shared" si="426"/>
        <v>101.23304799229324</v>
      </c>
      <c r="V491" s="4">
        <f t="shared" si="427"/>
        <v>1.5609179690483244</v>
      </c>
      <c r="W491" t="str">
        <f t="shared" si="414"/>
        <v>1-11,2827162903524i</v>
      </c>
      <c r="X491" s="4">
        <f t="shared" si="428"/>
        <v>11.326945170194099</v>
      </c>
      <c r="Y491" s="4">
        <f t="shared" si="429"/>
        <v>-1.4823961796798319</v>
      </c>
      <c r="Z491" t="str">
        <f t="shared" si="415"/>
        <v>-0,15361260125065+1,90788180086665i</v>
      </c>
      <c r="AA491" s="4">
        <f t="shared" si="430"/>
        <v>1.9140558501102216</v>
      </c>
      <c r="AB491" s="4">
        <f t="shared" si="431"/>
        <v>1.651137755078339</v>
      </c>
      <c r="AC491" s="47" t="str">
        <f t="shared" si="432"/>
        <v>-0,884942164122162+0,00158787346802207i</v>
      </c>
      <c r="AD491" s="20">
        <f t="shared" si="433"/>
        <v>-1.0616882560236811</v>
      </c>
      <c r="AE491" s="43">
        <f t="shared" si="434"/>
        <v>179.89719288540081</v>
      </c>
      <c r="AF491" t="str">
        <f t="shared" si="416"/>
        <v>171,020291553806</v>
      </c>
      <c r="AG491" t="str">
        <f t="shared" si="417"/>
        <v>1+39430,1242989158i</v>
      </c>
      <c r="AH491">
        <f t="shared" si="435"/>
        <v>39430.124311596461</v>
      </c>
      <c r="AI491">
        <f t="shared" si="436"/>
        <v>1.5707709654749016</v>
      </c>
      <c r="AJ491" t="str">
        <f t="shared" si="418"/>
        <v>1+101,228108773255i</v>
      </c>
      <c r="AK491">
        <f t="shared" si="437"/>
        <v>101.23304799229324</v>
      </c>
      <c r="AL491">
        <f t="shared" si="438"/>
        <v>1.5609179690483244</v>
      </c>
      <c r="AM491" t="str">
        <f t="shared" si="419"/>
        <v>1-3,8426331721714i</v>
      </c>
      <c r="AN491">
        <f t="shared" si="439"/>
        <v>3.9706208199565016</v>
      </c>
      <c r="AO491">
        <f t="shared" si="440"/>
        <v>-1.3162051492880631</v>
      </c>
      <c r="AP491" s="41" t="str">
        <f t="shared" si="441"/>
        <v>0,422432954169743-1,69146046775383i</v>
      </c>
      <c r="AQ491">
        <f t="shared" si="442"/>
        <v>4.8280044950963426</v>
      </c>
      <c r="AR491" s="43">
        <f t="shared" si="443"/>
        <v>-75.977535138392767</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0,0117637341959949-0,197951978034701i</v>
      </c>
      <c r="BG491" s="20">
        <f t="shared" si="454"/>
        <v>-14.053492587520251</v>
      </c>
      <c r="BH491" s="43">
        <f t="shared" si="455"/>
        <v>-86.599071357499056</v>
      </c>
      <c r="BI491" s="41" t="str">
        <f t="shared" si="409"/>
        <v>0,372534794981638+0,117647087627216i</v>
      </c>
      <c r="BJ491" s="20">
        <f t="shared" si="456"/>
        <v>-8.1637998364002211</v>
      </c>
      <c r="BK491" s="43">
        <f t="shared" si="410"/>
        <v>17.526200618707293</v>
      </c>
      <c r="BL491">
        <f t="shared" si="457"/>
        <v>-14.053492587520251</v>
      </c>
      <c r="BM491" s="43">
        <f t="shared" si="458"/>
        <v>-86.599071357499056</v>
      </c>
    </row>
    <row r="492" spans="14:65" x14ac:dyDescent="0.25">
      <c r="N492" s="9">
        <v>74</v>
      </c>
      <c r="O492" s="34">
        <f t="shared" si="459"/>
        <v>549540.87385762564</v>
      </c>
      <c r="P492" s="33" t="str">
        <f t="shared" si="411"/>
        <v>58,3492597405907</v>
      </c>
      <c r="Q492" s="4" t="str">
        <f t="shared" si="412"/>
        <v>1+40420,3685218576i</v>
      </c>
      <c r="R492" s="4">
        <f t="shared" si="424"/>
        <v>40420.3685342276</v>
      </c>
      <c r="S492" s="4">
        <f t="shared" si="425"/>
        <v>1.570771586792854</v>
      </c>
      <c r="T492" s="4" t="str">
        <f t="shared" si="413"/>
        <v>1+103,586014329506i</v>
      </c>
      <c r="U492" s="4">
        <f t="shared" si="426"/>
        <v>103.59084112349228</v>
      </c>
      <c r="V492" s="4">
        <f t="shared" si="427"/>
        <v>1.5611428137908308</v>
      </c>
      <c r="W492" t="str">
        <f t="shared" si="414"/>
        <v>1-11,5455245138095i</v>
      </c>
      <c r="X492" s="4">
        <f t="shared" si="428"/>
        <v>11.588750420083093</v>
      </c>
      <c r="Y492" s="4">
        <f t="shared" si="429"/>
        <v>-1.4843982984284509</v>
      </c>
      <c r="Z492" t="str">
        <f t="shared" si="415"/>
        <v>-0,20798068816081+1,95232207692683i</v>
      </c>
      <c r="AA492" s="4">
        <f t="shared" si="430"/>
        <v>1.9633689054030916</v>
      </c>
      <c r="AB492" s="4">
        <f t="shared" si="431"/>
        <v>1.6769259660145135</v>
      </c>
      <c r="AC492" s="47" t="str">
        <f t="shared" si="432"/>
        <v>-0,882274907085007+0,025911375845331i</v>
      </c>
      <c r="AD492" s="20">
        <f t="shared" si="433"/>
        <v>-1.084177152648627</v>
      </c>
      <c r="AE492" s="43">
        <f t="shared" si="434"/>
        <v>178.31777392021331</v>
      </c>
      <c r="AF492" t="str">
        <f t="shared" si="416"/>
        <v>171,020291553806</v>
      </c>
      <c r="AG492" t="str">
        <f t="shared" si="417"/>
        <v>1+40348,5698798395i</v>
      </c>
      <c r="AH492">
        <f t="shared" si="435"/>
        <v>40348.56989223152</v>
      </c>
      <c r="AI492">
        <f t="shared" si="436"/>
        <v>1.5707715427690248</v>
      </c>
      <c r="AJ492" t="str">
        <f t="shared" si="418"/>
        <v>1+103,586014329506i</v>
      </c>
      <c r="AK492">
        <f t="shared" si="437"/>
        <v>103.59084112349228</v>
      </c>
      <c r="AL492">
        <f t="shared" si="438"/>
        <v>1.5611428137908308</v>
      </c>
      <c r="AM492" t="str">
        <f t="shared" si="419"/>
        <v>1-3,93213959698855i</v>
      </c>
      <c r="AN492">
        <f t="shared" si="439"/>
        <v>4.0573047470217558</v>
      </c>
      <c r="AO492">
        <f t="shared" si="440"/>
        <v>-1.3217611257876198</v>
      </c>
      <c r="AP492" s="41" t="str">
        <f t="shared" si="441"/>
        <v>0,422432949231173-1,73066037907644i</v>
      </c>
      <c r="AQ492">
        <f t="shared" si="442"/>
        <v>5.0155696942778256</v>
      </c>
      <c r="AR492" s="43">
        <f t="shared" si="443"/>
        <v>-76.283019564616794</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0,0058760571121251-0,193213627429516i</v>
      </c>
      <c r="BG492" s="20">
        <f t="shared" si="454"/>
        <v>-14.275229968537168</v>
      </c>
      <c r="BH492" s="43">
        <f t="shared" si="455"/>
        <v>-88.258044538781803</v>
      </c>
      <c r="BI492" s="41" t="str">
        <f t="shared" si="409"/>
        <v>0,372815181460108+0,114986174001809i</v>
      </c>
      <c r="BJ492" s="20">
        <f t="shared" si="456"/>
        <v>-8.1754831216107196</v>
      </c>
      <c r="BK492" s="43">
        <f t="shared" si="410"/>
        <v>17.14116197638803</v>
      </c>
      <c r="BL492">
        <f t="shared" si="457"/>
        <v>-14.275229968537168</v>
      </c>
      <c r="BM492" s="43">
        <f t="shared" si="458"/>
        <v>-88.258044538781803</v>
      </c>
    </row>
    <row r="493" spans="14:65" x14ac:dyDescent="0.25">
      <c r="N493" s="9">
        <v>75</v>
      </c>
      <c r="O493" s="34">
        <f t="shared" si="459"/>
        <v>562341.32519035018</v>
      </c>
      <c r="P493" s="33" t="str">
        <f t="shared" si="411"/>
        <v>58,3492597405907</v>
      </c>
      <c r="Q493" s="4" t="str">
        <f t="shared" si="412"/>
        <v>1+41361,8798538226i</v>
      </c>
      <c r="R493" s="4">
        <f t="shared" si="424"/>
        <v>41361.879865911018</v>
      </c>
      <c r="S493" s="4">
        <f t="shared" si="425"/>
        <v>1.5707721499440537</v>
      </c>
      <c r="T493" s="4" t="str">
        <f t="shared" si="413"/>
        <v>1+105,998842561677i</v>
      </c>
      <c r="U493" s="4">
        <f t="shared" si="426"/>
        <v>106.00355948936425</v>
      </c>
      <c r="V493" s="4">
        <f t="shared" si="427"/>
        <v>1.5613625413853396</v>
      </c>
      <c r="W493" t="str">
        <f t="shared" si="414"/>
        <v>1-11,8144543271869i</v>
      </c>
      <c r="X493" s="4">
        <f t="shared" si="428"/>
        <v>11.856699838031883</v>
      </c>
      <c r="Y493" s="4">
        <f t="shared" si="429"/>
        <v>-1.4863555145863525</v>
      </c>
      <c r="Z493" t="str">
        <f t="shared" si="415"/>
        <v>-0,26491106406736+1,99779749999423i</v>
      </c>
      <c r="AA493" s="4">
        <f t="shared" si="430"/>
        <v>2.0152847746282649</v>
      </c>
      <c r="AB493" s="4">
        <f t="shared" si="431"/>
        <v>1.7026287985261352</v>
      </c>
      <c r="AC493" s="47" t="str">
        <f t="shared" si="432"/>
        <v>-0,878379020986118+0,0499467696259104i</v>
      </c>
      <c r="AD493" s="20">
        <f t="shared" si="433"/>
        <v>-1.112341358210974</v>
      </c>
      <c r="AE493" s="43">
        <f t="shared" si="434"/>
        <v>176.74552706794418</v>
      </c>
      <c r="AF493" t="str">
        <f t="shared" si="416"/>
        <v>171,020291553806</v>
      </c>
      <c r="AG493" t="str">
        <f t="shared" si="417"/>
        <v>1+41288,4088065902i</v>
      </c>
      <c r="AH493">
        <f t="shared" si="435"/>
        <v>41288.40881870014</v>
      </c>
      <c r="AI493">
        <f t="shared" si="436"/>
        <v>1.5707721069223293</v>
      </c>
      <c r="AJ493" t="str">
        <f t="shared" si="418"/>
        <v>1+105,998842561677i</v>
      </c>
      <c r="AK493">
        <f t="shared" si="437"/>
        <v>106.00355948936425</v>
      </c>
      <c r="AL493">
        <f t="shared" si="438"/>
        <v>1.5613625413853396</v>
      </c>
      <c r="AM493" t="str">
        <f t="shared" si="419"/>
        <v>1-4,02373089426806i</v>
      </c>
      <c r="AN493">
        <f t="shared" si="439"/>
        <v>4.1461319696178558</v>
      </c>
      <c r="AO493">
        <f t="shared" si="440"/>
        <v>-1.3272058464766607</v>
      </c>
      <c r="AP493" s="41" t="str">
        <f t="shared" si="441"/>
        <v>0,422432944514871-1,77077790944i</v>
      </c>
      <c r="AQ493">
        <f t="shared" si="442"/>
        <v>5.2036613253514776</v>
      </c>
      <c r="AR493" s="43">
        <f t="shared" si="443"/>
        <v>-76.582421940521797</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0,000302206754164041-0,188306634995468i</v>
      </c>
      <c r="BG493" s="20">
        <f t="shared" si="454"/>
        <v>-14.502676360797462</v>
      </c>
      <c r="BH493" s="43">
        <f t="shared" si="455"/>
        <v>-89.908048079724963</v>
      </c>
      <c r="BI493" s="41" t="str">
        <f t="shared" si="409"/>
        <v>0,373083039293578+0,112384696803535i</v>
      </c>
      <c r="BJ493" s="20">
        <f t="shared" si="456"/>
        <v>-8.1866736772350031</v>
      </c>
      <c r="BK493" s="43">
        <f t="shared" si="410"/>
        <v>16.764002911809069</v>
      </c>
      <c r="BL493">
        <f t="shared" si="457"/>
        <v>-14.502676360797462</v>
      </c>
      <c r="BM493" s="43">
        <f t="shared" si="458"/>
        <v>-89.908048079724963</v>
      </c>
    </row>
    <row r="494" spans="14:65" x14ac:dyDescent="0.25">
      <c r="N494" s="9">
        <v>76</v>
      </c>
      <c r="O494" s="34">
        <f t="shared" si="459"/>
        <v>575439.93733715697</v>
      </c>
      <c r="P494" s="33" t="str">
        <f t="shared" si="411"/>
        <v>58,3492597405907</v>
      </c>
      <c r="Q494" s="4" t="str">
        <f t="shared" si="412"/>
        <v>1+42325,3218019751i</v>
      </c>
      <c r="R494" s="4">
        <f t="shared" si="424"/>
        <v>42325.321813788352</v>
      </c>
      <c r="S494" s="4">
        <f t="shared" si="425"/>
        <v>1.5707727002763674</v>
      </c>
      <c r="T494" s="4" t="str">
        <f t="shared" si="413"/>
        <v>1+108,467872783235i</v>
      </c>
      <c r="U494" s="4">
        <f t="shared" si="426"/>
        <v>108.4724823451554</v>
      </c>
      <c r="V494" s="4">
        <f t="shared" si="427"/>
        <v>1.5615772682494136</v>
      </c>
      <c r="W494" t="str">
        <f t="shared" si="414"/>
        <v>1-12,0896483206314i</v>
      </c>
      <c r="X494" s="4">
        <f t="shared" si="428"/>
        <v>12.130935516956045</v>
      </c>
      <c r="Y494" s="4">
        <f t="shared" si="429"/>
        <v>-1.4882688058821549</v>
      </c>
      <c r="Z494" t="str">
        <f t="shared" si="415"/>
        <v>-0,32452448593037+2,04433218174011i</v>
      </c>
      <c r="AA494" s="4">
        <f t="shared" si="430"/>
        <v>2.0699300015378896</v>
      </c>
      <c r="AB494" s="4">
        <f t="shared" si="431"/>
        <v>1.7282262320876158</v>
      </c>
      <c r="AC494" s="47" t="str">
        <f t="shared" si="432"/>
        <v>-0,8732844369269+0,0736149419492537i</v>
      </c>
      <c r="AD494" s="20">
        <f t="shared" si="433"/>
        <v>-1.1461340871875714</v>
      </c>
      <c r="AE494" s="43">
        <f t="shared" si="434"/>
        <v>175.18155005361677</v>
      </c>
      <c r="AF494" t="str">
        <f t="shared" si="416"/>
        <v>171,020291553806</v>
      </c>
      <c r="AG494" t="str">
        <f t="shared" si="417"/>
        <v>1+42250,1393942066i</v>
      </c>
      <c r="AH494">
        <f t="shared" si="435"/>
        <v>42250.139406040878</v>
      </c>
      <c r="AI494">
        <f t="shared" si="436"/>
        <v>1.5707726582339367</v>
      </c>
      <c r="AJ494" t="str">
        <f t="shared" si="418"/>
        <v>1+108,467872783235i</v>
      </c>
      <c r="AK494">
        <f t="shared" si="437"/>
        <v>108.4724823451554</v>
      </c>
      <c r="AL494">
        <f t="shared" si="438"/>
        <v>1.5615772682494136</v>
      </c>
      <c r="AM494" t="str">
        <f t="shared" si="419"/>
        <v>1-4,11745562692807i</v>
      </c>
      <c r="AN494">
        <f t="shared" si="439"/>
        <v>4.2371500846349104</v>
      </c>
      <c r="AO494">
        <f t="shared" si="440"/>
        <v>-1.3325409063986373</v>
      </c>
      <c r="AP494" s="41" t="str">
        <f t="shared" si="441"/>
        <v>0,422432940010842-1,81183432969016i</v>
      </c>
      <c r="AQ494">
        <f t="shared" si="442"/>
        <v>5.3922584520545573</v>
      </c>
      <c r="AR494" s="43">
        <f t="shared" si="443"/>
        <v>-76.875827002269219</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-0,00495237046193944-0,183253506797442i</v>
      </c>
      <c r="BG494" s="20">
        <f t="shared" si="454"/>
        <v>-14.735783472575656</v>
      </c>
      <c r="BH494" s="43">
        <f t="shared" si="455"/>
        <v>-91.548024285250094</v>
      </c>
      <c r="BI494" s="41" t="str">
        <f t="shared" si="409"/>
        <v>0,373338924413438+0,1098413781575i</v>
      </c>
      <c r="BJ494" s="20">
        <f t="shared" si="456"/>
        <v>-8.1973909333335353</v>
      </c>
      <c r="BK494" s="43">
        <f t="shared" si="410"/>
        <v>16.394598658863931</v>
      </c>
      <c r="BL494">
        <f t="shared" si="457"/>
        <v>-14.735783472575656</v>
      </c>
      <c r="BM494" s="43">
        <f t="shared" si="458"/>
        <v>-91.548024285250094</v>
      </c>
    </row>
    <row r="495" spans="14:65" x14ac:dyDescent="0.25">
      <c r="N495" s="9">
        <v>77</v>
      </c>
      <c r="O495" s="34">
        <f t="shared" si="459"/>
        <v>588843.65535558888</v>
      </c>
      <c r="P495" s="33" t="str">
        <f t="shared" si="411"/>
        <v>58,3492597405907</v>
      </c>
      <c r="Q495" s="4" t="str">
        <f t="shared" si="412"/>
        <v>1+43311,2051959889i</v>
      </c>
      <c r="R495" s="4">
        <f t="shared" si="424"/>
        <v>43311.205207533254</v>
      </c>
      <c r="S495" s="4">
        <f t="shared" si="425"/>
        <v>1.570773238081588</v>
      </c>
      <c r="T495" s="4" t="str">
        <f t="shared" si="413"/>
        <v>1+110,994414106685i</v>
      </c>
      <c r="U495" s="4">
        <f t="shared" si="426"/>
        <v>110.99891874647372</v>
      </c>
      <c r="V495" s="4">
        <f t="shared" si="427"/>
        <v>1.561787108154828</v>
      </c>
      <c r="W495" t="str">
        <f t="shared" si="414"/>
        <v>1-12,3712524056409i</v>
      </c>
      <c r="X495" s="4">
        <f t="shared" si="428"/>
        <v>12.411602881339531</v>
      </c>
      <c r="Y495" s="4">
        <f t="shared" si="429"/>
        <v>-1.4901391307054321</v>
      </c>
      <c r="Z495" t="str">
        <f t="shared" si="415"/>
        <v>-0,38694740181013+2,09195079546867i</v>
      </c>
      <c r="AA495" s="4">
        <f t="shared" si="430"/>
        <v>2.1274365848197707</v>
      </c>
      <c r="AB495" s="4">
        <f t="shared" si="431"/>
        <v>1.7536987450782242</v>
      </c>
      <c r="AC495" s="47" t="str">
        <f t="shared" si="432"/>
        <v>-0,867027523769326+0,096840356590093i</v>
      </c>
      <c r="AD495" s="20">
        <f t="shared" si="433"/>
        <v>-1.1854984352765507</v>
      </c>
      <c r="AE495" s="43">
        <f t="shared" si="434"/>
        <v>173.6269129739548</v>
      </c>
      <c r="AF495" t="str">
        <f t="shared" si="416"/>
        <v>171,020291553806</v>
      </c>
      <c r="AG495" t="str">
        <f t="shared" si="417"/>
        <v>1+43234,2715649767i</v>
      </c>
      <c r="AH495">
        <f t="shared" si="435"/>
        <v>43234.2715765416</v>
      </c>
      <c r="AI495">
        <f t="shared" si="436"/>
        <v>1.57077319699616</v>
      </c>
      <c r="AJ495" t="str">
        <f t="shared" si="418"/>
        <v>1+110,994414106685i</v>
      </c>
      <c r="AK495">
        <f t="shared" si="437"/>
        <v>110.99891874647372</v>
      </c>
      <c r="AL495">
        <f t="shared" si="438"/>
        <v>1.561787108154828</v>
      </c>
      <c r="AM495" t="str">
        <f t="shared" si="419"/>
        <v>1-4,21336348906245i</v>
      </c>
      <c r="AN495">
        <f t="shared" si="439"/>
        <v>4.3304078203980403</v>
      </c>
      <c r="AO495">
        <f t="shared" si="440"/>
        <v>-1.3377679189393532</v>
      </c>
      <c r="AP495" s="41" t="str">
        <f t="shared" si="441"/>
        <v>0,422432935709526-1,85385140848438i</v>
      </c>
      <c r="AQ495">
        <f t="shared" si="442"/>
        <v>5.5813408581292769</v>
      </c>
      <c r="AR495" s="43">
        <f t="shared" si="443"/>
        <v>-77.163320688162102</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-0,00988415338024773-0,178076820198996i</v>
      </c>
      <c r="BG495" s="20">
        <f t="shared" si="454"/>
        <v>-14.97449296022536</v>
      </c>
      <c r="BH495" s="43">
        <f t="shared" si="455"/>
        <v>-93.176942236127815</v>
      </c>
      <c r="BI495" s="41" t="str">
        <f t="shared" si="409"/>
        <v>0,373583368424316+0,107354964329753i</v>
      </c>
      <c r="BJ495" s="20">
        <f t="shared" si="456"/>
        <v>-8.2076536668195654</v>
      </c>
      <c r="BK495" s="43">
        <f t="shared" si="410"/>
        <v>16.032824101755306</v>
      </c>
      <c r="BL495">
        <f t="shared" si="457"/>
        <v>-14.97449296022536</v>
      </c>
      <c r="BM495" s="43">
        <f t="shared" si="458"/>
        <v>-93.176942236127815</v>
      </c>
    </row>
    <row r="496" spans="14:65" x14ac:dyDescent="0.25">
      <c r="N496" s="9">
        <v>78</v>
      </c>
      <c r="O496" s="34">
        <f t="shared" si="459"/>
        <v>602559.58607435878</v>
      </c>
      <c r="P496" s="33" t="str">
        <f t="shared" si="411"/>
        <v>58,3492597405907</v>
      </c>
      <c r="Q496" s="4" t="str">
        <f t="shared" si="412"/>
        <v>1+44320,0527642892i</v>
      </c>
      <c r="R496" s="4">
        <f t="shared" si="424"/>
        <v>44320.052775570774</v>
      </c>
      <c r="S496" s="4">
        <f t="shared" si="425"/>
        <v>1.5707737636448673</v>
      </c>
      <c r="T496" s="4" t="str">
        <f t="shared" si="413"/>
        <v>1+113,579806137679i</v>
      </c>
      <c r="U496" s="4">
        <f t="shared" si="426"/>
        <v>113.58420824336781</v>
      </c>
      <c r="V496" s="4">
        <f t="shared" si="427"/>
        <v>1.5619921722875176</v>
      </c>
      <c r="W496" t="str">
        <f t="shared" si="414"/>
        <v>1-12,6594158924287i</v>
      </c>
      <c r="X496" s="4">
        <f t="shared" si="428"/>
        <v>12.698850764438344</v>
      </c>
      <c r="Y496" s="4">
        <f t="shared" si="429"/>
        <v>-1.4919674283571187</v>
      </c>
      <c r="Z496" t="str">
        <f t="shared" si="415"/>
        <v>-0,45231221908041+2,14067858919924i</v>
      </c>
      <c r="AA496" s="4">
        <f t="shared" si="430"/>
        <v>2.1879422217658067</v>
      </c>
      <c r="AB496" s="4">
        <f t="shared" si="431"/>
        <v>1.7790273984754119</v>
      </c>
      <c r="AC496" s="47" t="str">
        <f t="shared" si="432"/>
        <v>-0,859650600725056+0,119551663158352i</v>
      </c>
      <c r="AD496" s="20">
        <f t="shared" si="433"/>
        <v>-1.230367857393408</v>
      </c>
      <c r="AE496" s="43">
        <f t="shared" si="434"/>
        <v>172.08265349118571</v>
      </c>
      <c r="AF496" t="str">
        <f t="shared" si="416"/>
        <v>171,020291553806</v>
      </c>
      <c r="AG496" t="str">
        <f t="shared" si="417"/>
        <v>1+44241,3271188037i</v>
      </c>
      <c r="AH496">
        <f t="shared" si="435"/>
        <v>44241.327130105354</v>
      </c>
      <c r="AI496">
        <f t="shared" si="436"/>
        <v>1.5707737234946577</v>
      </c>
      <c r="AJ496" t="str">
        <f t="shared" si="418"/>
        <v>1+113,579806137679i</v>
      </c>
      <c r="AK496">
        <f t="shared" si="437"/>
        <v>113.58420824336781</v>
      </c>
      <c r="AL496">
        <f t="shared" si="438"/>
        <v>1.5619921722875176</v>
      </c>
      <c r="AM496" t="str">
        <f t="shared" si="419"/>
        <v>1-4,31150533228919i</v>
      </c>
      <c r="AN496">
        <f t="shared" si="439"/>
        <v>4.4259550642045742</v>
      </c>
      <c r="AO496">
        <f t="shared" si="440"/>
        <v>-1.3428885125446002</v>
      </c>
      <c r="AP496" s="41" t="str">
        <f t="shared" si="441"/>
        <v>0,422432931601802-1,89685142383399i</v>
      </c>
      <c r="AQ496">
        <f t="shared" si="442"/>
        <v>5.7708890320417616</v>
      </c>
      <c r="AR496" s="43">
        <f t="shared" si="443"/>
        <v>-77.44498994715363</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-0,0144915171459165-0,172799025066976i</v>
      </c>
      <c r="BG496" s="20">
        <f t="shared" si="454"/>
        <v>-15.218736903247452</v>
      </c>
      <c r="BH496" s="43">
        <f t="shared" si="455"/>
        <v>-94.79380261070547</v>
      </c>
      <c r="BI496" s="41" t="str">
        <f t="shared" si="409"/>
        <v>0,373816879638567+0,104924225501163i</v>
      </c>
      <c r="BJ496" s="20">
        <f t="shared" si="456"/>
        <v>-8.2174800138122812</v>
      </c>
      <c r="BK496" s="43">
        <f t="shared" si="410"/>
        <v>15.678553950955228</v>
      </c>
      <c r="BL496">
        <f t="shared" si="457"/>
        <v>-15.218736903247452</v>
      </c>
      <c r="BM496" s="43">
        <f t="shared" si="458"/>
        <v>-94.79380261070547</v>
      </c>
    </row>
    <row r="497" spans="14:65" x14ac:dyDescent="0.25">
      <c r="N497" s="9">
        <v>79</v>
      </c>
      <c r="O497" s="34">
        <f t="shared" si="459"/>
        <v>616595.00186148309</v>
      </c>
      <c r="P497" s="33" t="str">
        <f t="shared" si="411"/>
        <v>58,3492597405907</v>
      </c>
      <c r="Q497" s="4" t="str">
        <f t="shared" si="412"/>
        <v>1+45352,3994112105i</v>
      </c>
      <c r="R497" s="4">
        <f t="shared" si="424"/>
        <v>45352.399422235278</v>
      </c>
      <c r="S497" s="4">
        <f t="shared" si="425"/>
        <v>1.5707742772448658</v>
      </c>
      <c r="T497" s="4" t="str">
        <f t="shared" si="413"/>
        <v>1+116,225419685293i</v>
      </c>
      <c r="U497" s="4">
        <f t="shared" si="426"/>
        <v>116.22972159057466</v>
      </c>
      <c r="V497" s="4">
        <f t="shared" si="427"/>
        <v>1.5621925693061742</v>
      </c>
      <c r="W497" t="str">
        <f t="shared" si="414"/>
        <v>1-12,95429156909i</v>
      </c>
      <c r="X497" s="4">
        <f t="shared" si="428"/>
        <v>12.99283148728545</v>
      </c>
      <c r="Y497" s="4">
        <f t="shared" si="429"/>
        <v>-1.4937546193063616</v>
      </c>
      <c r="Z497" t="str">
        <f t="shared" si="415"/>
        <v>-0,52075758528225+2,19054139905304i</v>
      </c>
      <c r="AA497" s="4">
        <f t="shared" si="430"/>
        <v>2.2515905674865158</v>
      </c>
      <c r="AB497" s="4">
        <f t="shared" si="431"/>
        <v>1.8041939125747157</v>
      </c>
      <c r="AC497" s="47" t="str">
        <f t="shared" si="432"/>
        <v>-0,851201386219704+0,141682231946517i</v>
      </c>
      <c r="AD497" s="20">
        <f t="shared" si="433"/>
        <v>-1.2806667095090261</v>
      </c>
      <c r="AE497" s="43">
        <f t="shared" si="434"/>
        <v>170.54977242594728</v>
      </c>
      <c r="AF497" t="str">
        <f t="shared" si="416"/>
        <v>171,020291553806</v>
      </c>
      <c r="AG497" t="str">
        <f t="shared" si="417"/>
        <v>1+45271,8400098723i</v>
      </c>
      <c r="AH497">
        <f t="shared" si="435"/>
        <v>45271.840020916694</v>
      </c>
      <c r="AI497">
        <f t="shared" si="436"/>
        <v>1.5707742380085867</v>
      </c>
      <c r="AJ497" t="str">
        <f t="shared" si="418"/>
        <v>1+116,225419685293i</v>
      </c>
      <c r="AK497">
        <f t="shared" si="437"/>
        <v>116.22972159057466</v>
      </c>
      <c r="AL497">
        <f t="shared" si="438"/>
        <v>1.5621925693061742</v>
      </c>
      <c r="AM497" t="str">
        <f t="shared" si="419"/>
        <v>1-4,41193319271264i</v>
      </c>
      <c r="AN497">
        <f t="shared" si="439"/>
        <v>4.5238428903930279</v>
      </c>
      <c r="AO497">
        <f t="shared" si="440"/>
        <v>-1.3479043276294052</v>
      </c>
      <c r="AP497" s="41" t="str">
        <f t="shared" si="441"/>
        <v>0,422432927678953-1,94085717491631i</v>
      </c>
      <c r="AQ497">
        <f t="shared" si="442"/>
        <v>5.9608841511665922</v>
      </c>
      <c r="AR497" s="43">
        <f t="shared" si="443"/>
        <v>-77.720922558411672</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-0,0187746805857971-0,167442253365061i</v>
      </c>
      <c r="BG497" s="20">
        <f t="shared" si="454"/>
        <v>-15.468438343325413</v>
      </c>
      <c r="BH497" s="43">
        <f t="shared" si="455"/>
        <v>-96.397642107432475</v>
      </c>
      <c r="BI497" s="41" t="str">
        <f t="shared" si="409"/>
        <v>0,374039944069401+0,102547955525569i</v>
      </c>
      <c r="BJ497" s="20">
        <f t="shared" si="456"/>
        <v>-8.2268874826497758</v>
      </c>
      <c r="BK497" s="43">
        <f t="shared" si="410"/>
        <v>15.331662908208608</v>
      </c>
      <c r="BL497">
        <f t="shared" si="457"/>
        <v>-15.468438343325413</v>
      </c>
      <c r="BM497" s="43">
        <f t="shared" si="458"/>
        <v>-96.397642107432475</v>
      </c>
    </row>
    <row r="498" spans="14:65" x14ac:dyDescent="0.25">
      <c r="N498" s="9">
        <v>80</v>
      </c>
      <c r="O498" s="34">
        <f t="shared" si="459"/>
        <v>630957.34448019415</v>
      </c>
      <c r="P498" s="33" t="str">
        <f t="shared" si="411"/>
        <v>58,3492597405907</v>
      </c>
      <c r="Q498" s="4" t="str">
        <f t="shared" si="412"/>
        <v>1+46408,7925006094i</v>
      </c>
      <c r="R498" s="4">
        <f t="shared" si="424"/>
        <v>46408.792511383217</v>
      </c>
      <c r="S498" s="4">
        <f t="shared" si="425"/>
        <v>1.5707747791539011</v>
      </c>
      <c r="T498" s="4" t="str">
        <f t="shared" si="413"/>
        <v>1+118,93265748885i</v>
      </c>
      <c r="U498" s="4">
        <f t="shared" si="426"/>
        <v>118.93686147431377</v>
      </c>
      <c r="V498" s="4">
        <f t="shared" si="427"/>
        <v>1.5623884053995307</v>
      </c>
      <c r="W498" t="str">
        <f t="shared" si="414"/>
        <v>1-13,2560357826114i</v>
      </c>
      <c r="X498" s="4">
        <f t="shared" si="428"/>
        <v>13.293700939538011</v>
      </c>
      <c r="Y498" s="4">
        <f t="shared" si="429"/>
        <v>-1.4955016054529109</v>
      </c>
      <c r="Z498" t="str">
        <f t="shared" si="415"/>
        <v>-0,59242868221399+2,24156566295185i</v>
      </c>
      <c r="AA498" s="4">
        <f t="shared" si="430"/>
        <v>2.3185315104252022</v>
      </c>
      <c r="AB498" s="4">
        <f t="shared" si="431"/>
        <v>1.8291807360229824</v>
      </c>
      <c r="AC498" s="47" t="str">
        <f t="shared" si="432"/>
        <v>-0,841732395494472+0,163170607611932i</v>
      </c>
      <c r="AD498" s="20">
        <f t="shared" si="433"/>
        <v>-1.3363108454933146</v>
      </c>
      <c r="AE498" s="43">
        <f t="shared" si="434"/>
        <v>169.02922979021429</v>
      </c>
      <c r="AF498" t="str">
        <f t="shared" si="416"/>
        <v>171,020291553806</v>
      </c>
      <c r="AG498" t="str">
        <f t="shared" si="417"/>
        <v>1+46326,3566297578i</v>
      </c>
      <c r="AH498">
        <f t="shared" si="435"/>
        <v>46326.356640550781</v>
      </c>
      <c r="AI498">
        <f t="shared" si="436"/>
        <v>1.5707747408107486</v>
      </c>
      <c r="AJ498" t="str">
        <f t="shared" si="418"/>
        <v>1+118,93265748885i</v>
      </c>
      <c r="AK498">
        <f t="shared" si="437"/>
        <v>118.93686147431377</v>
      </c>
      <c r="AL498">
        <f t="shared" si="438"/>
        <v>1.5623884053995307</v>
      </c>
      <c r="AM498" t="str">
        <f t="shared" si="419"/>
        <v>1-4,51470031851369i</v>
      </c>
      <c r="AN498">
        <f t="shared" si="439"/>
        <v>4.6241235889612211</v>
      </c>
      <c r="AO498">
        <f t="shared" si="440"/>
        <v>-1.3528170136733406</v>
      </c>
      <c r="AP498" s="41" t="str">
        <f t="shared" si="441"/>
        <v>0,422432923932664-1,98589199416303i</v>
      </c>
      <c r="AQ498">
        <f t="shared" si="442"/>
        <v>6.1513080655361723</v>
      </c>
      <c r="AR498" s="43">
        <f t="shared" si="443"/>
        <v>-77.991206961618076</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-0,0227356318415442-0,162028140228541i</v>
      </c>
      <c r="BG498" s="20">
        <f t="shared" si="454"/>
        <v>-15.723511878485848</v>
      </c>
      <c r="BH498" s="43">
        <f t="shared" si="455"/>
        <v>-97.987537427250274</v>
      </c>
      <c r="BI498" s="41" t="str">
        <f t="shared" ref="BI498:BI560" si="460">IMPRODUCT(AP498,BC498)</f>
        <v>0,374253026384099+0,100224971673917i</v>
      </c>
      <c r="BJ498" s="20">
        <f t="shared" si="456"/>
        <v>-8.2358929674563441</v>
      </c>
      <c r="BK498" s="43">
        <f t="shared" ref="BK498:BK560" si="461">(180/PI())*IMARGUMENT(BI498)</f>
        <v>14.992025820917403</v>
      </c>
      <c r="BL498">
        <f t="shared" si="457"/>
        <v>-15.723511878485848</v>
      </c>
      <c r="BM498" s="43">
        <f t="shared" si="458"/>
        <v>-97.987537427250274</v>
      </c>
    </row>
    <row r="499" spans="14:65" x14ac:dyDescent="0.25">
      <c r="N499" s="9">
        <v>81</v>
      </c>
      <c r="O499" s="34">
        <f t="shared" si="459"/>
        <v>645654.22903465747</v>
      </c>
      <c r="P499" s="33" t="str">
        <f t="shared" si="411"/>
        <v>58,3492597405907</v>
      </c>
      <c r="Q499" s="4" t="str">
        <f t="shared" si="412"/>
        <v>1+47489,7921460853i</v>
      </c>
      <c r="R499" s="4">
        <f t="shared" si="424"/>
        <v>47489.792156613876</v>
      </c>
      <c r="S499" s="4">
        <f t="shared" si="425"/>
        <v>1.5707752696380917</v>
      </c>
      <c r="T499" s="4" t="str">
        <f t="shared" si="413"/>
        <v>1+121,702954961668i</v>
      </c>
      <c r="U499" s="4">
        <f t="shared" si="426"/>
        <v>121.70706325600742</v>
      </c>
      <c r="V499" s="4">
        <f t="shared" si="427"/>
        <v>1.5625797843423568</v>
      </c>
      <c r="W499" t="str">
        <f t="shared" si="414"/>
        <v>1-13,5648085217692i</v>
      </c>
      <c r="X499" s="4">
        <f t="shared" si="428"/>
        <v>13.601618662213051</v>
      </c>
      <c r="Y499" s="4">
        <f t="shared" si="429"/>
        <v>-1.4972092703942312</v>
      </c>
      <c r="Z499" t="str">
        <f t="shared" si="415"/>
        <v>-0,66747753388135+2,2937784346358i</v>
      </c>
      <c r="AA499" s="4">
        <f t="shared" si="430"/>
        <v>2.388921464895108</v>
      </c>
      <c r="AB499" s="4">
        <f t="shared" si="431"/>
        <v>1.8539711066161964</v>
      </c>
      <c r="AC499" s="47" t="str">
        <f t="shared" si="432"/>
        <v>-0,83130030003471+0,183960877133201i</v>
      </c>
      <c r="AD499" s="20">
        <f t="shared" si="433"/>
        <v>-1.3972082595383446</v>
      </c>
      <c r="AE499" s="43">
        <f t="shared" si="434"/>
        <v>167.52194129173529</v>
      </c>
      <c r="AF499" t="str">
        <f t="shared" si="416"/>
        <v>171,020291553806</v>
      </c>
      <c r="AG499" t="str">
        <f t="shared" si="417"/>
        <v>1+47405,4360971303i</v>
      </c>
      <c r="AH499">
        <f t="shared" si="435"/>
        <v>47405.436107677626</v>
      </c>
      <c r="AI499">
        <f t="shared" si="436"/>
        <v>1.5707752321677362</v>
      </c>
      <c r="AJ499" t="str">
        <f t="shared" si="418"/>
        <v>1+121,702954961668i</v>
      </c>
      <c r="AK499">
        <f t="shared" si="437"/>
        <v>121.70706325600742</v>
      </c>
      <c r="AL499">
        <f t="shared" si="438"/>
        <v>1.5625797843423568</v>
      </c>
      <c r="AM499" t="str">
        <f t="shared" si="419"/>
        <v>1-4,61986119818276i</v>
      </c>
      <c r="AN499">
        <f t="shared" si="439"/>
        <v>4.7268506947517022</v>
      </c>
      <c r="AO499">
        <f t="shared" si="440"/>
        <v>-1.3576282264960526</v>
      </c>
      <c r="AP499" s="41" t="str">
        <f t="shared" si="441"/>
        <v>0,422432920354988-2,03197975963146i</v>
      </c>
      <c r="AQ499">
        <f t="shared" si="442"/>
        <v>6.3421432812474485</v>
      </c>
      <c r="AR499" s="43">
        <f t="shared" si="443"/>
        <v>-78.255932097668691</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-0,0263780345910528-0,15657765918954i</v>
      </c>
      <c r="BG499" s="20">
        <f t="shared" si="454"/>
        <v>-15.983864302952782</v>
      </c>
      <c r="BH499" s="43">
        <f t="shared" si="455"/>
        <v>-99.562608784345969</v>
      </c>
      <c r="BI499" s="41" t="str">
        <f t="shared" si="460"/>
        <v>0,374456570818736+0,0979541143659072i</v>
      </c>
      <c r="BJ499" s="20">
        <f t="shared" si="456"/>
        <v>-8.2445127621669716</v>
      </c>
      <c r="BK499" s="43">
        <f t="shared" si="461"/>
        <v>14.659517826250067</v>
      </c>
      <c r="BL499">
        <f t="shared" si="457"/>
        <v>-15.983864302952782</v>
      </c>
      <c r="BM499" s="43">
        <f t="shared" si="458"/>
        <v>-99.562608784345969</v>
      </c>
    </row>
    <row r="500" spans="14:65" x14ac:dyDescent="0.25">
      <c r="N500" s="9">
        <v>82</v>
      </c>
      <c r="O500" s="34">
        <f t="shared" si="459"/>
        <v>660693.44800759677</v>
      </c>
      <c r="P500" s="33" t="str">
        <f t="shared" si="411"/>
        <v>58,3492597405907</v>
      </c>
      <c r="Q500" s="4" t="str">
        <f t="shared" si="412"/>
        <v>1+48595,9715079586i</v>
      </c>
      <c r="R500" s="4">
        <f t="shared" si="424"/>
        <v>48595.971518247527</v>
      </c>
      <c r="S500" s="4">
        <f t="shared" si="425"/>
        <v>1.5707757489574992</v>
      </c>
      <c r="T500" s="4" t="str">
        <f t="shared" si="413"/>
        <v>1+124,537780952135i</v>
      </c>
      <c r="U500" s="4">
        <f t="shared" si="426"/>
        <v>124.54179573332785</v>
      </c>
      <c r="V500" s="4">
        <f t="shared" si="427"/>
        <v>1.562766807550193</v>
      </c>
      <c r="W500" t="str">
        <f t="shared" si="414"/>
        <v>1-13,8807735019566i</v>
      </c>
      <c r="X500" s="4">
        <f t="shared" si="428"/>
        <v>13.916747932351885</v>
      </c>
      <c r="Y500" s="4">
        <f t="shared" si="429"/>
        <v>-1.4988784796965302</v>
      </c>
      <c r="Z500" t="str">
        <f t="shared" si="415"/>
        <v>-0,74606332896067+2,34720739800752i</v>
      </c>
      <c r="AA500" s="4">
        <f t="shared" si="430"/>
        <v>2.4629236813350728</v>
      </c>
      <c r="AB500" s="4">
        <f t="shared" si="431"/>
        <v>1.8785491034819846</v>
      </c>
      <c r="AC500" s="47" t="str">
        <f t="shared" si="432"/>
        <v>-0,819965262111796+0,204002949741181i</v>
      </c>
      <c r="AD500" s="20">
        <f t="shared" si="433"/>
        <v>-1.4632597644003704</v>
      </c>
      <c r="AE500" s="43">
        <f t="shared" si="434"/>
        <v>166.02877533179503</v>
      </c>
      <c r="AF500" t="str">
        <f t="shared" si="416"/>
        <v>171,020291553806</v>
      </c>
      <c r="AG500" t="str">
        <f t="shared" si="417"/>
        <v>1+48509,6505542064i</v>
      </c>
      <c r="AH500">
        <f t="shared" si="435"/>
        <v>48509.650564513635</v>
      </c>
      <c r="AI500">
        <f t="shared" si="436"/>
        <v>1.570775712340073</v>
      </c>
      <c r="AJ500" t="str">
        <f t="shared" si="418"/>
        <v>1+124,537780952135i</v>
      </c>
      <c r="AK500">
        <f t="shared" si="437"/>
        <v>124.54179573332785</v>
      </c>
      <c r="AL500">
        <f t="shared" si="438"/>
        <v>1.562766807550193</v>
      </c>
      <c r="AM500" t="str">
        <f t="shared" si="419"/>
        <v>1-4,72747158941018i</v>
      </c>
      <c r="AN500">
        <f t="shared" si="439"/>
        <v>4.8320790172223393</v>
      </c>
      <c r="AO500">
        <f t="shared" si="440"/>
        <v>-1.3623396257068723</v>
      </c>
      <c r="AP500" s="41" t="str">
        <f t="shared" si="441"/>
        <v>0,422432916938332-2,07914490766486i</v>
      </c>
      <c r="AQ500">
        <f t="shared" si="442"/>
        <v>6.5333729436090024</v>
      </c>
      <c r="AR500" s="43">
        <f t="shared" si="443"/>
        <v>-78.515187259418269</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-0,0297071175221578-0,151110973742615i</v>
      </c>
      <c r="BG500" s="20">
        <f t="shared" si="454"/>
        <v>-16.249395282931612</v>
      </c>
      <c r="BH500" s="43">
        <f t="shared" si="455"/>
        <v>-101.12202292344095</v>
      </c>
      <c r="BI500" s="41" t="str">
        <f t="shared" si="460"/>
        <v>0,374651002055662+0,0957342468906083i</v>
      </c>
      <c r="BJ500" s="20">
        <f t="shared" si="456"/>
        <v>-8.2527625749222047</v>
      </c>
      <c r="BK500" s="43">
        <f t="shared" si="461"/>
        <v>14.33401448534577</v>
      </c>
      <c r="BL500">
        <f t="shared" si="457"/>
        <v>-16.249395282931612</v>
      </c>
      <c r="BM500" s="43">
        <f t="shared" si="458"/>
        <v>-101.12202292344095</v>
      </c>
    </row>
    <row r="501" spans="14:65" x14ac:dyDescent="0.25">
      <c r="N501" s="9">
        <v>83</v>
      </c>
      <c r="O501" s="34">
        <f t="shared" si="459"/>
        <v>676082.97539198259</v>
      </c>
      <c r="P501" s="33" t="str">
        <f t="shared" si="411"/>
        <v>58,3492597405907</v>
      </c>
      <c r="Q501" s="4" t="str">
        <f t="shared" si="412"/>
        <v>1+49727,9170971693i</v>
      </c>
      <c r="R501" s="4">
        <f t="shared" si="424"/>
        <v>49727.917107224021</v>
      </c>
      <c r="S501" s="4">
        <f t="shared" si="425"/>
        <v>1.5707762173662649</v>
      </c>
      <c r="T501" s="4" t="str">
        <f t="shared" si="413"/>
        <v>1+127,438638522515i</v>
      </c>
      <c r="U501" s="4">
        <f t="shared" si="426"/>
        <v>127.44256191897684</v>
      </c>
      <c r="V501" s="4">
        <f t="shared" si="427"/>
        <v>1.5629495741328565</v>
      </c>
      <c r="W501" t="str">
        <f t="shared" si="414"/>
        <v>1-14,2040982519886i</v>
      </c>
      <c r="X501" s="4">
        <f t="shared" si="428"/>
        <v>14.239255849662426</v>
      </c>
      <c r="Y501" s="4">
        <f t="shared" si="429"/>
        <v>-1.5005100811690142</v>
      </c>
      <c r="Z501" t="str">
        <f t="shared" si="415"/>
        <v>-0,82835275845951+2,40188088181064i</v>
      </c>
      <c r="AA501" s="4">
        <f t="shared" si="430"/>
        <v>2.5407085749559974</v>
      </c>
      <c r="AB501" s="4">
        <f t="shared" si="431"/>
        <v>1.902899690434755</v>
      </c>
      <c r="AC501" s="47" t="str">
        <f t="shared" si="432"/>
        <v>-0,807790257513529+0,223252748711644i</v>
      </c>
      <c r="AD501" s="20">
        <f t="shared" si="433"/>
        <v>-1.5343596956039653</v>
      </c>
      <c r="AE501" s="43">
        <f t="shared" si="434"/>
        <v>164.55055050849165</v>
      </c>
      <c r="AF501" t="str">
        <f t="shared" si="416"/>
        <v>171,020291553806</v>
      </c>
      <c r="AG501" t="str">
        <f t="shared" si="417"/>
        <v>1+49639,5854701076i</v>
      </c>
      <c r="AH501">
        <f t="shared" si="435"/>
        <v>49639.585480180205</v>
      </c>
      <c r="AI501">
        <f t="shared" si="436"/>
        <v>1.5707761815823531</v>
      </c>
      <c r="AJ501" t="str">
        <f t="shared" si="418"/>
        <v>1+127,438638522515i</v>
      </c>
      <c r="AK501">
        <f t="shared" si="437"/>
        <v>127.44256191897684</v>
      </c>
      <c r="AL501">
        <f t="shared" si="438"/>
        <v>1.5629495741328565</v>
      </c>
      <c r="AM501" t="str">
        <f t="shared" si="419"/>
        <v>1-4,8375885486498i</v>
      </c>
      <c r="AN501">
        <f t="shared" si="439"/>
        <v>4.9398646708212235</v>
      </c>
      <c r="AO501">
        <f t="shared" si="440"/>
        <v>-1.3669528723222293</v>
      </c>
      <c r="AP501" s="41" t="str">
        <f t="shared" si="441"/>
        <v>0,422432913675449-2,12741244584902i</v>
      </c>
      <c r="AQ501">
        <f t="shared" si="442"/>
        <v>6.7249808201076959</v>
      </c>
      <c r="AR501" s="43">
        <f t="shared" si="443"/>
        <v>-78.769061952110761</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-0,0327295499501573-0,1456473069271i</v>
      </c>
      <c r="BG501" s="20">
        <f t="shared" si="454"/>
        <v>-16.519998058460772</v>
      </c>
      <c r="BH501" s="43">
        <f t="shared" si="455"/>
        <v>-102.66499563141669</v>
      </c>
      <c r="BI501" s="41" t="str">
        <f t="shared" si="460"/>
        <v>0,374836726065187+0,0935642551173703i</v>
      </c>
      <c r="BJ501" s="20">
        <f t="shared" si="456"/>
        <v>-8.2606575427491062</v>
      </c>
      <c r="BK501" s="43">
        <f t="shared" si="461"/>
        <v>14.015391907980936</v>
      </c>
      <c r="BL501">
        <f t="shared" si="457"/>
        <v>-16.519998058460772</v>
      </c>
      <c r="BM501" s="43">
        <f t="shared" si="458"/>
        <v>-102.66499563141669</v>
      </c>
    </row>
    <row r="502" spans="14:65" x14ac:dyDescent="0.25">
      <c r="N502" s="9">
        <v>84</v>
      </c>
      <c r="O502" s="34">
        <f t="shared" si="459"/>
        <v>691830.97091893724</v>
      </c>
      <c r="P502" s="33" t="str">
        <f t="shared" si="411"/>
        <v>58,3492597405907</v>
      </c>
      <c r="Q502" s="4" t="str">
        <f t="shared" si="412"/>
        <v>1+50886,2290862516i</v>
      </c>
      <c r="R502" s="4">
        <f t="shared" si="424"/>
        <v>50886.229096077448</v>
      </c>
      <c r="S502" s="4">
        <f t="shared" si="425"/>
        <v>1.5707766751127454</v>
      </c>
      <c r="T502" s="4" t="str">
        <f t="shared" si="413"/>
        <v>1+130,40706574589i</v>
      </c>
      <c r="U502" s="4">
        <f t="shared" si="426"/>
        <v>130.41089983760128</v>
      </c>
      <c r="V502" s="4">
        <f t="shared" si="427"/>
        <v>1.5631281809467403</v>
      </c>
      <c r="W502" t="str">
        <f t="shared" si="414"/>
        <v>1-14,5349542029273i</v>
      </c>
      <c r="X502" s="4">
        <f t="shared" si="428"/>
        <v>14.569313425182193</v>
      </c>
      <c r="Y502" s="4">
        <f t="shared" si="429"/>
        <v>-1.5021049051406852</v>
      </c>
      <c r="Z502" t="str">
        <f t="shared" si="415"/>
        <v>-0,91452036929056+2,45782787464995i</v>
      </c>
      <c r="AA502" s="4">
        <f t="shared" si="430"/>
        <v>2.6224540734307689</v>
      </c>
      <c r="AB502" s="4">
        <f t="shared" si="431"/>
        <v>1.9270087504533249</v>
      </c>
      <c r="AC502" s="47" t="str">
        <f t="shared" si="432"/>
        <v>-0,794840398956016+0,241672316943105i</v>
      </c>
      <c r="AD502" s="20">
        <f t="shared" si="433"/>
        <v>-1.6103966318900484</v>
      </c>
      <c r="AE502" s="43">
        <f t="shared" si="434"/>
        <v>163.08803362844341</v>
      </c>
      <c r="AF502" t="str">
        <f t="shared" si="416"/>
        <v>171,020291553806</v>
      </c>
      <c r="AG502" t="str">
        <f t="shared" si="417"/>
        <v>1+50795,8399512827i</v>
      </c>
      <c r="AH502">
        <f t="shared" si="435"/>
        <v>50795.839961126025</v>
      </c>
      <c r="AI502">
        <f t="shared" si="436"/>
        <v>1.5707766401433749</v>
      </c>
      <c r="AJ502" t="str">
        <f t="shared" si="418"/>
        <v>1+130,40706574589i</v>
      </c>
      <c r="AK502">
        <f t="shared" si="437"/>
        <v>130.41089983760128</v>
      </c>
      <c r="AL502">
        <f t="shared" si="438"/>
        <v>1.5631281809467403</v>
      </c>
      <c r="AM502" t="str">
        <f t="shared" si="419"/>
        <v>1-4,95027046137096i</v>
      </c>
      <c r="AN502">
        <f t="shared" si="439"/>
        <v>5.0502651059842254</v>
      </c>
      <c r="AO502">
        <f t="shared" si="440"/>
        <v>-1.3714696265444031</v>
      </c>
      <c r="AP502" s="41" t="str">
        <f t="shared" si="441"/>
        <v>0,422432910559421-2,17680796627162i</v>
      </c>
      <c r="AQ502">
        <f t="shared" si="442"/>
        <v>6.9169512832640123</v>
      </c>
      <c r="AR502" s="43">
        <f t="shared" si="443"/>
        <v>-79.017645763122658</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-0,0354533065968416-0,140204830075863i</v>
      </c>
      <c r="BG502" s="20">
        <f t="shared" si="454"/>
        <v>-16.795560161608496</v>
      </c>
      <c r="BH502" s="43">
        <f t="shared" si="455"/>
        <v>-104.1907937403526</v>
      </c>
      <c r="BI502" s="41" t="str">
        <f t="shared" si="460"/>
        <v>0,375014130912719+0,0914430471982899i</v>
      </c>
      <c r="BJ502" s="20">
        <f t="shared" si="456"/>
        <v>-8.2682122464544108</v>
      </c>
      <c r="BK502" s="43">
        <f t="shared" si="461"/>
        <v>13.703526868081344</v>
      </c>
      <c r="BL502">
        <f t="shared" si="457"/>
        <v>-16.795560161608496</v>
      </c>
      <c r="BM502" s="43">
        <f t="shared" si="458"/>
        <v>-104.1907937403526</v>
      </c>
    </row>
    <row r="503" spans="14:65" x14ac:dyDescent="0.25">
      <c r="N503" s="9">
        <v>85</v>
      </c>
      <c r="O503" s="34">
        <f t="shared" si="459"/>
        <v>707945.78438413853</v>
      </c>
      <c r="P503" s="33" t="str">
        <f t="shared" si="411"/>
        <v>58,3492597405907</v>
      </c>
      <c r="Q503" s="4" t="str">
        <f t="shared" si="412"/>
        <v>1+52071,5216275544i</v>
      </c>
      <c r="R503" s="4">
        <f t="shared" si="424"/>
        <v>52071.521637156577</v>
      </c>
      <c r="S503" s="4">
        <f t="shared" si="425"/>
        <v>1.5707771224396441</v>
      </c>
      <c r="T503" s="4" t="str">
        <f t="shared" si="413"/>
        <v>1+133,444636521665i</v>
      </c>
      <c r="U503" s="4">
        <f t="shared" si="426"/>
        <v>133.44838334127277</v>
      </c>
      <c r="V503" s="4">
        <f t="shared" si="427"/>
        <v>1.5633027226459342</v>
      </c>
      <c r="W503" t="str">
        <f t="shared" si="414"/>
        <v>1-14,8735167789772i</v>
      </c>
      <c r="X503" s="4">
        <f t="shared" si="428"/>
        <v>14.907095672011911</v>
      </c>
      <c r="Y503" s="4">
        <f t="shared" si="429"/>
        <v>-1.5036637647390796</v>
      </c>
      <c r="Z503" t="str">
        <f t="shared" si="415"/>
        <v>-1,0047489345091+2,5150780403616i</v>
      </c>
      <c r="AA503" s="4">
        <f t="shared" si="430"/>
        <v>2.7083459842690556</v>
      </c>
      <c r="AB503" s="4">
        <f t="shared" si="431"/>
        <v>1.9508631113828909</v>
      </c>
      <c r="AC503" s="47" t="str">
        <f t="shared" si="432"/>
        <v>-0,781182271768587+0,259229840068388i</v>
      </c>
      <c r="AD503" s="20">
        <f t="shared" si="433"/>
        <v>-1.6912541225352715</v>
      </c>
      <c r="AE503" s="43">
        <f t="shared" si="434"/>
        <v>161.64193822112554</v>
      </c>
      <c r="AF503" t="str">
        <f t="shared" si="416"/>
        <v>171,020291553806</v>
      </c>
      <c r="AG503" t="str">
        <f t="shared" si="417"/>
        <v>1+51979,0270591624i</v>
      </c>
      <c r="AH503">
        <f t="shared" si="435"/>
        <v>51979.027068781659</v>
      </c>
      <c r="AI503">
        <f t="shared" si="436"/>
        <v>1.5707770882662735</v>
      </c>
      <c r="AJ503" t="str">
        <f t="shared" si="418"/>
        <v>1+133,444636521665i</v>
      </c>
      <c r="AK503">
        <f t="shared" si="437"/>
        <v>133.44838334127277</v>
      </c>
      <c r="AL503">
        <f t="shared" si="438"/>
        <v>1.5633027226459342</v>
      </c>
      <c r="AM503" t="str">
        <f t="shared" si="419"/>
        <v>1-5,06557707301532i</v>
      </c>
      <c r="AN503">
        <f t="shared" si="439"/>
        <v>5.1633391407749363</v>
      </c>
      <c r="AO503">
        <f t="shared" si="440"/>
        <v>-1.3758915456951135</v>
      </c>
      <c r="AP503" s="41" t="str">
        <f t="shared" si="441"/>
        <v>0,422432907583638-2,22735765909138i</v>
      </c>
      <c r="AQ503">
        <f t="shared" si="442"/>
        <v>7.1092692934403088</v>
      </c>
      <c r="AR503" s="43">
        <f t="shared" si="443"/>
        <v>-79.261028240644379</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-0,03788752457717-0,134800571360702i</v>
      </c>
      <c r="BG503" s="20">
        <f t="shared" si="454"/>
        <v>-17.075964141638085</v>
      </c>
      <c r="BH503" s="43">
        <f t="shared" si="455"/>
        <v>-105.69873662776769</v>
      </c>
      <c r="BI503" s="41" t="str">
        <f t="shared" si="460"/>
        <v>0,375183587532579+0,0893695532633648i</v>
      </c>
      <c r="BJ503" s="20">
        <f t="shared" si="456"/>
        <v>-8.2754407256625111</v>
      </c>
      <c r="BK503" s="43">
        <f t="shared" si="461"/>
        <v>13.398296910462371</v>
      </c>
      <c r="BL503">
        <f t="shared" si="457"/>
        <v>-17.075964141638085</v>
      </c>
      <c r="BM503" s="43">
        <f t="shared" si="458"/>
        <v>-105.69873662776769</v>
      </c>
    </row>
    <row r="504" spans="14:65" x14ac:dyDescent="0.25">
      <c r="N504" s="9">
        <v>86</v>
      </c>
      <c r="O504" s="34">
        <f t="shared" si="459"/>
        <v>724435.96007499192</v>
      </c>
      <c r="P504" s="33" t="str">
        <f t="shared" si="411"/>
        <v>58,3492597405907</v>
      </c>
      <c r="Q504" s="4" t="str">
        <f t="shared" si="412"/>
        <v>1+53284,4231788722i</v>
      </c>
      <c r="R504" s="4">
        <f t="shared" si="424"/>
        <v>53284.423188255802</v>
      </c>
      <c r="S504" s="4">
        <f t="shared" si="425"/>
        <v>1.5707775595841393</v>
      </c>
      <c r="T504" s="4" t="str">
        <f t="shared" si="413"/>
        <v>1+136,552961410072i</v>
      </c>
      <c r="U504" s="4">
        <f t="shared" si="426"/>
        <v>136.5566229439664</v>
      </c>
      <c r="V504" s="4">
        <f t="shared" si="427"/>
        <v>1.5634732917321934</v>
      </c>
      <c r="W504" t="str">
        <f t="shared" si="414"/>
        <v>1-15,2199654904976i</v>
      </c>
      <c r="X504" s="4">
        <f t="shared" si="428"/>
        <v>15.252781698166988</v>
      </c>
      <c r="Y504" s="4">
        <f t="shared" si="429"/>
        <v>-1.5051874561703795</v>
      </c>
      <c r="Z504" t="str">
        <f t="shared" si="415"/>
        <v>-1,09922984099911+2,57366173374124i</v>
      </c>
      <c r="AA504" s="4">
        <f t="shared" si="430"/>
        <v>2.7985783825126096</v>
      </c>
      <c r="AB504" s="4">
        <f t="shared" si="431"/>
        <v>1.9744505631013163</v>
      </c>
      <c r="AC504" s="47" t="str">
        <f t="shared" si="432"/>
        <v>-0,766883292282956+0,275899592414877i</v>
      </c>
      <c r="AD504" s="20">
        <f t="shared" si="433"/>
        <v>-1.7768114126977359</v>
      </c>
      <c r="AE504" s="43">
        <f t="shared" si="434"/>
        <v>160.21292354212085</v>
      </c>
      <c r="AF504" t="str">
        <f t="shared" si="416"/>
        <v>171,020291553806</v>
      </c>
      <c r="AG504" t="str">
        <f t="shared" si="417"/>
        <v>1+53189,7741352127i</v>
      </c>
      <c r="AH504">
        <f t="shared" si="435"/>
        <v>53189.774144613009</v>
      </c>
      <c r="AI504">
        <f t="shared" si="436"/>
        <v>1.5707775261886496</v>
      </c>
      <c r="AJ504" t="str">
        <f t="shared" si="418"/>
        <v>1+136,552961410072i</v>
      </c>
      <c r="AK504">
        <f t="shared" si="437"/>
        <v>136.5566229439664</v>
      </c>
      <c r="AL504">
        <f t="shared" si="438"/>
        <v>1.5634732917321934</v>
      </c>
      <c r="AM504" t="str">
        <f t="shared" si="419"/>
        <v>1-5,18356952067464i</v>
      </c>
      <c r="AN504">
        <f t="shared" si="439"/>
        <v>5.2791469931862203</v>
      </c>
      <c r="AO504">
        <f t="shared" si="440"/>
        <v>-1.3802202822973866</v>
      </c>
      <c r="AP504" s="41" t="str">
        <f>(IMDIV(IMPRODUCT(AF504,AJ504,AM504),IMPRODUCT(AG504)))</f>
        <v>0,422432904741784-2,27908832642454i</v>
      </c>
      <c r="AQ504">
        <f t="shared" si="442"/>
        <v>7.3019203816612999</v>
      </c>
      <c r="AR504" s="43">
        <f t="shared" si="443"/>
        <v>-79.499298780924278</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-0,0400423555780565-0,129450344270379i</v>
      </c>
      <c r="BG504" s="20">
        <f t="shared" si="454"/>
        <v>-17.361088288293637</v>
      </c>
      <c r="BH504" s="43">
        <f t="shared" si="455"/>
        <v>-107.18819722777545</v>
      </c>
      <c r="BI504" s="41" t="str">
        <f t="shared" si="460"/>
        <v>0,375345450469802+0,0873427251094079i</v>
      </c>
      <c r="BJ504" s="20">
        <f t="shared" si="456"/>
        <v>-8.2823564939345768</v>
      </c>
      <c r="BK504" s="43">
        <f t="shared" si="461"/>
        <v>13.099580449179475</v>
      </c>
      <c r="BL504">
        <f t="shared" si="457"/>
        <v>-17.361088288293637</v>
      </c>
      <c r="BM504" s="43">
        <f t="shared" si="458"/>
        <v>-107.18819722777545</v>
      </c>
    </row>
    <row r="505" spans="14:65" x14ac:dyDescent="0.25">
      <c r="N505" s="9">
        <v>87</v>
      </c>
      <c r="O505" s="34">
        <f t="shared" si="459"/>
        <v>741310.24130091805</v>
      </c>
      <c r="P505" s="33" t="str">
        <f t="shared" si="411"/>
        <v>58,3492597405907</v>
      </c>
      <c r="Q505" s="4" t="str">
        <f t="shared" si="412"/>
        <v>1+54525,576836662i</v>
      </c>
      <c r="R505" s="4">
        <f t="shared" si="424"/>
        <v>54525.576845832016</v>
      </c>
      <c r="S505" s="4">
        <f t="shared" si="425"/>
        <v>1.5707779867780109</v>
      </c>
      <c r="T505" s="4" t="str">
        <f t="shared" si="413"/>
        <v>1+139,733688486111i</v>
      </c>
      <c r="U505" s="4">
        <f t="shared" si="426"/>
        <v>139.73726667547746</v>
      </c>
      <c r="V505" s="4">
        <f t="shared" si="427"/>
        <v>1.5636399786037829</v>
      </c>
      <c r="W505" t="str">
        <f t="shared" si="414"/>
        <v>1-15,574484029181i</v>
      </c>
      <c r="X505" s="4">
        <f t="shared" si="428"/>
        <v>15.606554801595838</v>
      </c>
      <c r="Y505" s="4">
        <f t="shared" si="429"/>
        <v>-1.5066767590003702</v>
      </c>
      <c r="Z505" t="str">
        <f t="shared" si="415"/>
        <v>-1,1981634954305+2,63361001663854i</v>
      </c>
      <c r="AA505" s="4">
        <f t="shared" si="430"/>
        <v>2.8933540193901406</v>
      </c>
      <c r="AB505" s="4">
        <f t="shared" si="431"/>
        <v>1.9977598665116514</v>
      </c>
      <c r="AC505" s="47" t="str">
        <f t="shared" si="432"/>
        <v>-0,752011098003935+0,291661812405347i</v>
      </c>
      <c r="AD505" s="20">
        <f t="shared" si="433"/>
        <v>-1.8669441586254429</v>
      </c>
      <c r="AE505" s="43">
        <f t="shared" si="434"/>
        <v>158.80159404457982</v>
      </c>
      <c r="AF505" t="str">
        <f t="shared" si="416"/>
        <v>171,020291553806</v>
      </c>
      <c r="AG505" t="str">
        <f t="shared" si="417"/>
        <v>1+54428,7231335591i</v>
      </c>
      <c r="AH505">
        <f t="shared" si="435"/>
        <v>54428.723142745424</v>
      </c>
      <c r="AI505">
        <f t="shared" si="436"/>
        <v>1.5707779541426954</v>
      </c>
      <c r="AJ505" t="str">
        <f t="shared" si="418"/>
        <v>1+139,733688486111i</v>
      </c>
      <c r="AK505">
        <f t="shared" si="437"/>
        <v>139.73726667547746</v>
      </c>
      <c r="AL505">
        <f t="shared" si="438"/>
        <v>1.5636399786037829</v>
      </c>
      <c r="AM505" t="str">
        <f t="shared" si="419"/>
        <v>1-5,30431036550645i</v>
      </c>
      <c r="AN505">
        <f t="shared" si="439"/>
        <v>5.3977503141233916</v>
      </c>
      <c r="AO505">
        <f t="shared" si="440"/>
        <v>-1.3844574822991536</v>
      </c>
      <c r="AP505" s="41" t="str">
        <f t="shared" si="441"/>
        <v>0,422432902027839-2,33202739655568i</v>
      </c>
      <c r="AQ505">
        <f t="shared" si="442"/>
        <v>7.494890632497885</v>
      </c>
      <c r="AR505" s="43">
        <f t="shared" si="443"/>
        <v>-79.732546523696712</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-0,0419288160727468-0,124168695703437i</v>
      </c>
      <c r="BG505" s="20">
        <f t="shared" si="454"/>
        <v>-17.650807345035858</v>
      </c>
      <c r="BH505" s="43">
        <f t="shared" si="455"/>
        <v>-108.65860257384826</v>
      </c>
      <c r="BI505" s="41" t="str">
        <f t="shared" si="460"/>
        <v>0,375500058591121+0,085361535883729i</v>
      </c>
      <c r="BJ505" s="20">
        <f t="shared" si="456"/>
        <v>-8.2889725539125116</v>
      </c>
      <c r="BK505" s="43">
        <f t="shared" si="461"/>
        <v>12.807256857875243</v>
      </c>
      <c r="BL505">
        <f t="shared" si="457"/>
        <v>-17.650807345035858</v>
      </c>
      <c r="BM505" s="43">
        <f t="shared" si="458"/>
        <v>-108.65860257384826</v>
      </c>
    </row>
    <row r="506" spans="14:65" x14ac:dyDescent="0.25">
      <c r="N506" s="9">
        <v>88</v>
      </c>
      <c r="O506" s="34">
        <f t="shared" si="459"/>
        <v>758577.57502918423</v>
      </c>
      <c r="P506" s="33" t="str">
        <f t="shared" si="411"/>
        <v>58,3492597405907</v>
      </c>
      <c r="Q506" s="4" t="str">
        <f t="shared" si="412"/>
        <v>1+55795,640677022i</v>
      </c>
      <c r="R506" s="4">
        <f t="shared" si="424"/>
        <v>55795.640685983271</v>
      </c>
      <c r="S506" s="4">
        <f t="shared" si="425"/>
        <v>1.5707784042477628</v>
      </c>
      <c r="T506" s="4" t="str">
        <f t="shared" si="413"/>
        <v>1+142,988504213379i</v>
      </c>
      <c r="U506" s="4">
        <f t="shared" si="426"/>
        <v>142.99200095522653</v>
      </c>
      <c r="V506" s="4">
        <f t="shared" si="427"/>
        <v>1.5638028716032162</v>
      </c>
      <c r="W506" t="str">
        <f t="shared" si="414"/>
        <v>1-15,9372603654495i</v>
      </c>
      <c r="X506" s="4">
        <f t="shared" si="428"/>
        <v>15.968602567417337</v>
      </c>
      <c r="Y506" s="4">
        <f t="shared" si="429"/>
        <v>-1.5081324364357755</v>
      </c>
      <c r="Z506" t="str">
        <f t="shared" si="415"/>
        <v>-1,30175974934864+2,69495467442661i</v>
      </c>
      <c r="AA506" s="4">
        <f t="shared" si="430"/>
        <v>2.9928847525820421</v>
      </c>
      <c r="AB506" s="4">
        <f t="shared" si="431"/>
        <v>2.0207807548263608</v>
      </c>
      <c r="AC506" s="47" t="str">
        <f t="shared" si="432"/>
        <v>-0,736632977158645+0,306502514963368i</v>
      </c>
      <c r="AD506" s="20">
        <f t="shared" si="433"/>
        <v>-1.961525125363305</v>
      </c>
      <c r="AE506" s="43">
        <f t="shared" si="434"/>
        <v>157.40849929224868</v>
      </c>
      <c r="AF506" t="str">
        <f t="shared" si="416"/>
        <v>171,020291553806</v>
      </c>
      <c r="AG506" t="str">
        <f t="shared" si="417"/>
        <v>1+55696,5309613604i</v>
      </c>
      <c r="AH506">
        <f t="shared" si="435"/>
        <v>55696.530970337612</v>
      </c>
      <c r="AI506">
        <f t="shared" si="436"/>
        <v>1.5707783723553179</v>
      </c>
      <c r="AJ506" t="str">
        <f t="shared" si="418"/>
        <v>1+142,988504213379i</v>
      </c>
      <c r="AK506">
        <f t="shared" si="437"/>
        <v>142.99200095522653</v>
      </c>
      <c r="AL506">
        <f t="shared" si="438"/>
        <v>1.5638028716032162</v>
      </c>
      <c r="AM506" t="str">
        <f t="shared" si="419"/>
        <v>1-5,42786362590492i</v>
      </c>
      <c r="AN506">
        <f t="shared" si="439"/>
        <v>5.5192122210893197</v>
      </c>
      <c r="AO506">
        <f t="shared" si="440"/>
        <v>-1.3886047834320883</v>
      </c>
      <c r="AP506" s="41" t="str">
        <f t="shared" si="441"/>
        <v>0,422432899436039-2,38620293848049i</v>
      </c>
      <c r="AQ506">
        <f t="shared" si="442"/>
        <v>7.6881666670614344</v>
      </c>
      <c r="AR506" s="43">
        <f t="shared" si="443"/>
        <v>-79.960860255422119</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-0,0435586382069138-0,118968872956036i</v>
      </c>
      <c r="BG506" s="20">
        <f t="shared" si="454"/>
        <v>-17.94499320486397</v>
      </c>
      <c r="BH506" s="43">
        <f t="shared" si="455"/>
        <v>-110.10943389983026</v>
      </c>
      <c r="BI506" s="41" t="str">
        <f t="shared" si="460"/>
        <v>0,375647735766215+0,0834249797634493i</v>
      </c>
      <c r="BJ506" s="20">
        <f t="shared" si="456"/>
        <v>-8.2953014124392563</v>
      </c>
      <c r="BK506" s="43">
        <f t="shared" si="461"/>
        <v>12.521206552498915</v>
      </c>
      <c r="BL506">
        <f t="shared" si="457"/>
        <v>-17.94499320486397</v>
      </c>
      <c r="BM506" s="43">
        <f t="shared" si="458"/>
        <v>-110.10943389983026</v>
      </c>
    </row>
    <row r="507" spans="14:65" x14ac:dyDescent="0.25">
      <c r="N507" s="9">
        <v>89</v>
      </c>
      <c r="O507" s="34">
        <f t="shared" si="459"/>
        <v>776247.11662869214</v>
      </c>
      <c r="P507" s="33" t="str">
        <f t="shared" si="411"/>
        <v>58,3492597405907</v>
      </c>
      <c r="Q507" s="4" t="str">
        <f t="shared" si="412"/>
        <v>1+57095,2881046117i</v>
      </c>
      <c r="R507" s="4">
        <f t="shared" si="424"/>
        <v>57095.288113369003</v>
      </c>
      <c r="S507" s="4">
        <f t="shared" si="425"/>
        <v>1.570778812214743</v>
      </c>
      <c r="T507" s="4" t="str">
        <f t="shared" si="413"/>
        <v>1+146,319134338258i</v>
      </c>
      <c r="U507" s="4">
        <f t="shared" si="426"/>
        <v>146.32255148642395</v>
      </c>
      <c r="V507" s="4">
        <f t="shared" si="427"/>
        <v>1.5639620570639203</v>
      </c>
      <c r="W507" t="str">
        <f t="shared" si="414"/>
        <v>1-16,3084868481183i</v>
      </c>
      <c r="X507" s="4">
        <f t="shared" si="428"/>
        <v>16.339116967426591</v>
      </c>
      <c r="Y507" s="4">
        <f t="shared" si="429"/>
        <v>-1.5095552356055173</v>
      </c>
      <c r="Z507" t="str">
        <f t="shared" si="415"/>
        <v>-1,41023834429744+2,75772823285502i</v>
      </c>
      <c r="AA507" s="4">
        <f t="shared" si="430"/>
        <v>3.0973919987648411</v>
      </c>
      <c r="AB507" s="4">
        <f t="shared" si="431"/>
        <v>2.0435039276928073</v>
      </c>
      <c r="AC507" s="47" t="str">
        <f t="shared" si="432"/>
        <v>-0,720815343679082+0,320413249153669i</v>
      </c>
      <c r="AD507" s="20">
        <f t="shared" si="433"/>
        <v>-2.0604248604762314</v>
      </c>
      <c r="AE507" s="43">
        <f t="shared" si="434"/>
        <v>156.03413428260623</v>
      </c>
      <c r="AF507" t="str">
        <f t="shared" si="416"/>
        <v>171,020291553806</v>
      </c>
      <c r="AG507" t="str">
        <f t="shared" si="417"/>
        <v>1+56993,8698271082i</v>
      </c>
      <c r="AH507">
        <f t="shared" si="435"/>
        <v>56993.86983588108</v>
      </c>
      <c r="AI507">
        <f t="shared" si="436"/>
        <v>1.5707787810482587</v>
      </c>
      <c r="AJ507" t="str">
        <f t="shared" si="418"/>
        <v>1+146,319134338258i</v>
      </c>
      <c r="AK507">
        <f t="shared" si="437"/>
        <v>146.32255148642395</v>
      </c>
      <c r="AL507">
        <f t="shared" si="438"/>
        <v>1.5639620570639203</v>
      </c>
      <c r="AM507" t="str">
        <f t="shared" si="419"/>
        <v>1-5,55429481144411i</v>
      </c>
      <c r="AN507">
        <f t="shared" si="439"/>
        <v>5.643597332591594</v>
      </c>
      <c r="AO507">
        <f t="shared" si="440"/>
        <v>-1.3926638136992382</v>
      </c>
      <c r="AP507" s="41" t="str">
        <f t="shared" si="441"/>
        <v>0,42243289696089-2,44164367678842i</v>
      </c>
      <c r="AQ507">
        <f t="shared" si="442"/>
        <v>7.8817356261514018</v>
      </c>
      <c r="AR507" s="43">
        <f t="shared" si="443"/>
        <v>-80.184328319968131</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-0,0449441237332248-0,113862808543736i</v>
      </c>
      <c r="BG507" s="20">
        <f t="shared" si="454"/>
        <v>-18.243515582235471</v>
      </c>
      <c r="BH507" s="43">
        <f t="shared" si="455"/>
        <v>-111.54022633065009</v>
      </c>
      <c r="BI507" s="41" t="str">
        <f t="shared" si="460"/>
        <v>0,375788791520442+0,0815320716313301i</v>
      </c>
      <c r="BJ507" s="20">
        <f t="shared" si="456"/>
        <v>-8.301355095607839</v>
      </c>
      <c r="BK507" s="43">
        <f t="shared" si="461"/>
        <v>12.241311066775634</v>
      </c>
      <c r="BL507">
        <f t="shared" si="457"/>
        <v>-18.243515582235471</v>
      </c>
      <c r="BM507" s="43">
        <f t="shared" si="458"/>
        <v>-111.54022633065009</v>
      </c>
    </row>
    <row r="508" spans="14:65" x14ac:dyDescent="0.25">
      <c r="N508" s="9">
        <v>90</v>
      </c>
      <c r="O508" s="34">
        <f t="shared" si="459"/>
        <v>794328.23472428333</v>
      </c>
      <c r="P508" s="33" t="str">
        <f t="shared" si="411"/>
        <v>58,3492597405907</v>
      </c>
      <c r="Q508" s="4" t="str">
        <f t="shared" si="412"/>
        <v>1+58425,2082097i</v>
      </c>
      <c r="R508" s="4">
        <f t="shared" si="424"/>
        <v>58425.208218257954</v>
      </c>
      <c r="S508" s="4">
        <f t="shared" si="425"/>
        <v>1.5707792108952612</v>
      </c>
      <c r="T508" s="4" t="str">
        <f t="shared" si="413"/>
        <v>1+149,727344804926i</v>
      </c>
      <c r="U508" s="4">
        <f t="shared" si="426"/>
        <v>149.73068417105827</v>
      </c>
      <c r="V508" s="4">
        <f t="shared" si="427"/>
        <v>1.564117619355845</v>
      </c>
      <c r="W508" t="str">
        <f t="shared" si="414"/>
        <v>1-16,6883603063823i</v>
      </c>
      <c r="X508" s="4">
        <f t="shared" si="428"/>
        <v>16.718294461925129</v>
      </c>
      <c r="Y508" s="4">
        <f t="shared" si="429"/>
        <v>-1.510945887841511</v>
      </c>
      <c r="Z508" t="str">
        <f t="shared" si="415"/>
        <v>-1,52382937792079+2,82196397529533i</v>
      </c>
      <c r="AA508" s="4">
        <f t="shared" si="430"/>
        <v>3.2071072091339703</v>
      </c>
      <c r="AB508" s="4">
        <f t="shared" si="431"/>
        <v>2.0659210387744911</v>
      </c>
      <c r="AC508" s="47" t="str">
        <f t="shared" si="432"/>
        <v>-0,704623262127538+0,333390809660968i</v>
      </c>
      <c r="AD508" s="20">
        <f t="shared" si="433"/>
        <v>-2.1635123382441384</v>
      </c>
      <c r="AE508" s="43">
        <f t="shared" si="434"/>
        <v>154.6789401449245</v>
      </c>
      <c r="AF508" t="str">
        <f t="shared" si="416"/>
        <v>171,020291553806</v>
      </c>
      <c r="AG508" t="str">
        <f t="shared" si="417"/>
        <v>1+58321,4275970414i</v>
      </c>
      <c r="AH508">
        <f t="shared" si="435"/>
        <v>58321.427605614583</v>
      </c>
      <c r="AI508">
        <f t="shared" si="436"/>
        <v>1.5707791804382125</v>
      </c>
      <c r="AJ508" t="str">
        <f t="shared" si="418"/>
        <v>1+149,727344804926i</v>
      </c>
      <c r="AK508">
        <f t="shared" si="437"/>
        <v>149.73068417105827</v>
      </c>
      <c r="AL508">
        <f t="shared" si="438"/>
        <v>1.564117619355845</v>
      </c>
      <c r="AM508" t="str">
        <f t="shared" si="419"/>
        <v>1-5,68367095761213i</v>
      </c>
      <c r="AN508">
        <f t="shared" si="439"/>
        <v>5.7709718032930635</v>
      </c>
      <c r="AO508">
        <f t="shared" si="440"/>
        <v>-1.3966361899851414</v>
      </c>
      <c r="AP508" s="41" t="str">
        <f t="shared" si="441"/>
        <v>0,422432894597143-2,49837900689276i</v>
      </c>
      <c r="AQ508">
        <f t="shared" si="442"/>
        <v>8.0755851535920478</v>
      </c>
      <c r="AR508" s="43">
        <f t="shared" si="443"/>
        <v>-80.403038536368257</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-0,0460980030744994-0,108861121519712i</v>
      </c>
      <c r="BG508" s="20">
        <f t="shared" si="454"/>
        <v>-18.546242655534286</v>
      </c>
      <c r="BH508" s="43">
        <f t="shared" si="455"/>
        <v>-112.95056819791509</v>
      </c>
      <c r="BI508" s="41" t="str">
        <f t="shared" si="460"/>
        <v>0,375923521660179+0,0796818467488848i</v>
      </c>
      <c r="BJ508" s="20">
        <f t="shared" si="456"/>
        <v>-8.3071451636980882</v>
      </c>
      <c r="BK508" s="43">
        <f t="shared" si="461"/>
        <v>11.967453120792189</v>
      </c>
      <c r="BL508">
        <f t="shared" si="457"/>
        <v>-18.546242655534286</v>
      </c>
      <c r="BM508" s="43">
        <f t="shared" si="458"/>
        <v>-112.95056819791509</v>
      </c>
    </row>
    <row r="509" spans="14:65" x14ac:dyDescent="0.25">
      <c r="N509" s="9">
        <v>91</v>
      </c>
      <c r="O509" s="34">
        <f t="shared" si="459"/>
        <v>812830.51616410096</v>
      </c>
      <c r="P509" s="33" t="str">
        <f t="shared" si="411"/>
        <v>58,3492597405907</v>
      </c>
      <c r="Q509" s="4" t="str">
        <f t="shared" si="412"/>
        <v>1+59786,1061335299i</v>
      </c>
      <c r="R509" s="4">
        <f t="shared" si="424"/>
        <v>59786.106141893055</v>
      </c>
      <c r="S509" s="4">
        <f t="shared" si="425"/>
        <v>1.5707796005007026</v>
      </c>
      <c r="T509" s="4" t="str">
        <f t="shared" si="413"/>
        <v>1+153,214942691685i</v>
      </c>
      <c r="U509" s="4">
        <f t="shared" si="426"/>
        <v>153.21820604620169</v>
      </c>
      <c r="V509" s="4">
        <f t="shared" si="427"/>
        <v>1.5642696409300427</v>
      </c>
      <c r="W509" t="str">
        <f t="shared" si="414"/>
        <v>1-17,0770821541773i</v>
      </c>
      <c r="X509" s="4">
        <f t="shared" si="428"/>
        <v>17.106336103927131</v>
      </c>
      <c r="Y509" s="4">
        <f t="shared" si="429"/>
        <v>-1.5123051089586166</v>
      </c>
      <c r="Z509" t="str">
        <f t="shared" si="415"/>
        <v>-1,6427737920304+2,88769596038845i</v>
      </c>
      <c r="AA509" s="4">
        <f t="shared" si="430"/>
        <v>3.3222723686395303</v>
      </c>
      <c r="AB509" s="4">
        <f t="shared" si="431"/>
        <v>2.0880246774474918</v>
      </c>
      <c r="AC509" s="47" t="str">
        <f t="shared" si="432"/>
        <v>-0,688120025578713+0,345436910812062i</v>
      </c>
      <c r="AD509" s="20">
        <f t="shared" si="433"/>
        <v>-2.2706555697419901</v>
      </c>
      <c r="AE509" s="43">
        <f t="shared" si="434"/>
        <v>153.34330517549319</v>
      </c>
      <c r="AF509" t="str">
        <f t="shared" si="416"/>
        <v>171,020291553806</v>
      </c>
      <c r="AG509" t="str">
        <f t="shared" si="417"/>
        <v>1+59679,9081598618i</v>
      </c>
      <c r="AH509">
        <f t="shared" si="435"/>
        <v>59679.908168239832</v>
      </c>
      <c r="AI509">
        <f t="shared" si="436"/>
        <v>1.5707795707369412</v>
      </c>
      <c r="AJ509" t="str">
        <f t="shared" si="418"/>
        <v>1+153,214942691685i</v>
      </c>
      <c r="AK509">
        <f t="shared" si="437"/>
        <v>153.21820604620169</v>
      </c>
      <c r="AL509">
        <f t="shared" si="438"/>
        <v>1.5642696409300427</v>
      </c>
      <c r="AM509" t="str">
        <f t="shared" si="419"/>
        <v>1-5,81606066135413i</v>
      </c>
      <c r="AN509">
        <f t="shared" si="439"/>
        <v>5.9014033599264373</v>
      </c>
      <c r="AO509">
        <f t="shared" si="440"/>
        <v>-1.4005235167822097</v>
      </c>
      <c r="AP509" s="41" t="str">
        <f t="shared" si="441"/>
        <v>0,422432892339779-2,55643901061648i</v>
      </c>
      <c r="AQ509">
        <f t="shared" si="442"/>
        <v>8.2697033797920394</v>
      </c>
      <c r="AR509" s="43">
        <f t="shared" si="443"/>
        <v>-80.617078123301809</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-0,0470333012758681-0,103973133741993i</v>
      </c>
      <c r="BG509" s="20">
        <f t="shared" si="454"/>
        <v>-18.85304167550256</v>
      </c>
      <c r="BH509" s="43">
        <f t="shared" si="455"/>
        <v>-114.34010001814562</v>
      </c>
      <c r="BI509" s="41" t="str">
        <f t="shared" si="460"/>
        <v>0,376052208871685+0,0778733604274556i</v>
      </c>
      <c r="BJ509" s="20">
        <f t="shared" si="456"/>
        <v>-8.3126827259685001</v>
      </c>
      <c r="BK509" s="43">
        <f t="shared" si="461"/>
        <v>11.699516683059505</v>
      </c>
      <c r="BL509">
        <f t="shared" si="457"/>
        <v>-18.85304167550256</v>
      </c>
      <c r="BM509" s="43">
        <f t="shared" si="458"/>
        <v>-114.34010001814562</v>
      </c>
    </row>
    <row r="510" spans="14:65" x14ac:dyDescent="0.25">
      <c r="N510" s="9">
        <v>92</v>
      </c>
      <c r="O510" s="34">
        <f t="shared" si="459"/>
        <v>831763.77110267128</v>
      </c>
      <c r="P510" s="33" t="str">
        <f t="shared" si="411"/>
        <v>58,3492597405907</v>
      </c>
      <c r="Q510" s="4" t="str">
        <f t="shared" si="412"/>
        <v>1+61178,7034421944i</v>
      </c>
      <c r="R510" s="4">
        <f t="shared" si="424"/>
        <v>61178.703450367182</v>
      </c>
      <c r="S510" s="4">
        <f t="shared" si="425"/>
        <v>1.5707799812376415</v>
      </c>
      <c r="T510" s="4" t="str">
        <f t="shared" si="413"/>
        <v>1+156,783777169098i</v>
      </c>
      <c r="U510" s="4">
        <f t="shared" si="426"/>
        <v>156.78696624212543</v>
      </c>
      <c r="V510" s="4">
        <f t="shared" si="427"/>
        <v>1.5644182023622417</v>
      </c>
      <c r="W510" t="str">
        <f t="shared" si="414"/>
        <v>1-17,4748584969723i</v>
      </c>
      <c r="X510" s="4">
        <f t="shared" si="428"/>
        <v>17.503447645798381</v>
      </c>
      <c r="Y510" s="4">
        <f t="shared" si="429"/>
        <v>-1.5136335995334136</v>
      </c>
      <c r="Z510" t="str">
        <f t="shared" si="415"/>
        <v>-1,76732388367576+2,95495904010294i</v>
      </c>
      <c r="AA510" s="4">
        <f t="shared" si="430"/>
        <v>3.4431405197140679</v>
      </c>
      <c r="AB510" s="4">
        <f t="shared" si="431"/>
        <v>2.1098083452991476</v>
      </c>
      <c r="AC510" s="47" t="str">
        <f t="shared" si="432"/>
        <v>-0,671366788068734+0,356557831707188i</v>
      </c>
      <c r="AD510" s="20">
        <f t="shared" si="433"/>
        <v>-2.3817221751676518</v>
      </c>
      <c r="AE510" s="43">
        <f t="shared" si="434"/>
        <v>152.02756617066339</v>
      </c>
      <c r="AF510" t="str">
        <f t="shared" si="416"/>
        <v>171,020291553806</v>
      </c>
      <c r="AG510" t="str">
        <f t="shared" si="417"/>
        <v>1+61070,0317999455i</v>
      </c>
      <c r="AH510">
        <f t="shared" si="435"/>
        <v>61070.031808132815</v>
      </c>
      <c r="AI510">
        <f t="shared" si="436"/>
        <v>1.5707799521513859</v>
      </c>
      <c r="AJ510" t="str">
        <f t="shared" si="418"/>
        <v>1+156,783777169098i</v>
      </c>
      <c r="AK510">
        <f t="shared" si="437"/>
        <v>156.78696624212543</v>
      </c>
      <c r="AL510">
        <f t="shared" si="438"/>
        <v>1.5644182023622417</v>
      </c>
      <c r="AM510" t="str">
        <f t="shared" si="419"/>
        <v>1-5,95153411744344i</v>
      </c>
      <c r="AN510">
        <f t="shared" si="439"/>
        <v>6.0349613379949059</v>
      </c>
      <c r="AO510">
        <f t="shared" si="440"/>
        <v>-1.404327385027331</v>
      </c>
      <c r="AP510" s="41" t="str">
        <f t="shared" si="441"/>
        <v>0,422432890184014-2,61585447214212i</v>
      </c>
      <c r="AQ510">
        <f t="shared" si="442"/>
        <v>8.464078905555656</v>
      </c>
      <c r="AR510" s="43">
        <f t="shared" si="443"/>
        <v>-80.826533629945658</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-0,0477632122772933-0,0992068993978231i</v>
      </c>
      <c r="BG510" s="20">
        <f t="shared" si="454"/>
        <v>-19.163779535989558</v>
      </c>
      <c r="BH510" s="43">
        <f t="shared" si="455"/>
        <v>-115.7085131729873</v>
      </c>
      <c r="BI510" s="41" t="str">
        <f t="shared" si="460"/>
        <v>0,376175123294739+0,0761056876979612i</v>
      </c>
      <c r="BJ510" s="20">
        <f t="shared" si="456"/>
        <v>-8.3179784552662568</v>
      </c>
      <c r="BK510" s="43">
        <f t="shared" si="461"/>
        <v>11.437387026403634</v>
      </c>
      <c r="BL510">
        <f t="shared" si="457"/>
        <v>-19.163779535989558</v>
      </c>
      <c r="BM510" s="43">
        <f t="shared" si="458"/>
        <v>-115.7085131729873</v>
      </c>
    </row>
    <row r="511" spans="14:65" x14ac:dyDescent="0.25">
      <c r="N511" s="9">
        <v>93</v>
      </c>
      <c r="O511" s="34">
        <f t="shared" si="459"/>
        <v>851138.03820237669</v>
      </c>
      <c r="P511" s="33" t="str">
        <f t="shared" si="411"/>
        <v>58,3492597405907</v>
      </c>
      <c r="Q511" s="4" t="str">
        <f t="shared" si="412"/>
        <v>1+62603,73850922i</v>
      </c>
      <c r="R511" s="4">
        <f t="shared" si="424"/>
        <v>62603.738517206744</v>
      </c>
      <c r="S511" s="4">
        <f t="shared" si="425"/>
        <v>1.5707803533079496</v>
      </c>
      <c r="T511" s="4" t="str">
        <f t="shared" si="413"/>
        <v>1+160,435740480445i</v>
      </c>
      <c r="U511" s="4">
        <f t="shared" si="426"/>
        <v>160.43885696273423</v>
      </c>
      <c r="V511" s="4">
        <f t="shared" si="427"/>
        <v>1.5645633823954344</v>
      </c>
      <c r="W511" t="str">
        <f t="shared" si="414"/>
        <v>1-17,8819002410496i</v>
      </c>
      <c r="X511" s="4">
        <f t="shared" si="428"/>
        <v>17.909839648384622</v>
      </c>
      <c r="Y511" s="4">
        <f t="shared" si="429"/>
        <v>-1.5149320451814912</v>
      </c>
      <c r="Z511" t="str">
        <f t="shared" si="415"/>
        <v>-1,89774384029997+3,023788878214i</v>
      </c>
      <c r="AA511" s="4">
        <f t="shared" si="430"/>
        <v>3.5699763113229701</v>
      </c>
      <c r="AB511" s="4">
        <f t="shared" si="431"/>
        <v>2.1312664281260796</v>
      </c>
      <c r="AC511" s="47" t="str">
        <f t="shared" si="432"/>
        <v>-0,654422251943371+0,366764040681952i</v>
      </c>
      <c r="AD511" s="20">
        <f t="shared" si="433"/>
        <v>-2.4965799157023918</v>
      </c>
      <c r="AE511" s="43">
        <f t="shared" si="434"/>
        <v>150.73201001778938</v>
      </c>
      <c r="AF511" t="str">
        <f t="shared" si="416"/>
        <v>171,020291553806</v>
      </c>
      <c r="AG511" t="str">
        <f t="shared" si="417"/>
        <v>1+62492,535579247i</v>
      </c>
      <c r="AH511">
        <f t="shared" si="435"/>
        <v>62492.535587247949</v>
      </c>
      <c r="AI511">
        <f t="shared" si="436"/>
        <v>1.5707803248837779</v>
      </c>
      <c r="AJ511" t="str">
        <f t="shared" si="418"/>
        <v>1+160,435740480445i</v>
      </c>
      <c r="AK511">
        <f t="shared" si="437"/>
        <v>160.43885696273423</v>
      </c>
      <c r="AL511">
        <f t="shared" si="438"/>
        <v>1.5645633823954344</v>
      </c>
      <c r="AM511" t="str">
        <f t="shared" si="419"/>
        <v>1-6,09016315569969i</v>
      </c>
      <c r="AN511">
        <f t="shared" si="439"/>
        <v>6.1717167192801394</v>
      </c>
      <c r="AO511">
        <f t="shared" si="440"/>
        <v>-1.4080493710427748</v>
      </c>
      <c r="AP511" s="41" t="str">
        <f t="shared" si="441"/>
        <v>0,422432888125274-2,67665689433379i</v>
      </c>
      <c r="AQ511">
        <f t="shared" si="442"/>
        <v>8.6587007861690761</v>
      </c>
      <c r="AR511" s="43">
        <f t="shared" si="443"/>
        <v>-81.031490872858726</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-0,0483009826109273-0,0945692460098216i</v>
      </c>
      <c r="BG511" s="20">
        <f t="shared" si="454"/>
        <v>-19.478323304303817</v>
      </c>
      <c r="BH511" s="43">
        <f t="shared" si="455"/>
        <v>-117.05554833132454</v>
      </c>
      <c r="BI511" s="41" t="str">
        <f t="shared" si="460"/>
        <v>0,376292523071846+0,0743779229798746i</v>
      </c>
      <c r="BJ511" s="20">
        <f t="shared" si="456"/>
        <v>-8.3230426024323396</v>
      </c>
      <c r="BK511" s="43">
        <f t="shared" si="461"/>
        <v>11.180950778027333</v>
      </c>
      <c r="BL511">
        <f t="shared" si="457"/>
        <v>-19.478323304303817</v>
      </c>
      <c r="BM511" s="43">
        <f t="shared" si="458"/>
        <v>-117.05554833132454</v>
      </c>
    </row>
    <row r="512" spans="14:65" x14ac:dyDescent="0.25">
      <c r="N512" s="9">
        <v>94</v>
      </c>
      <c r="O512" s="34">
        <f t="shared" si="459"/>
        <v>870963.58995608077</v>
      </c>
      <c r="P512" s="33" t="str">
        <f t="shared" si="411"/>
        <v>58,3492597405907</v>
      </c>
      <c r="Q512" s="4" t="str">
        <f t="shared" si="412"/>
        <v>1+64061,9669070616i</v>
      </c>
      <c r="R512" s="4">
        <f t="shared" si="424"/>
        <v>64061.966914866549</v>
      </c>
      <c r="S512" s="4">
        <f t="shared" si="425"/>
        <v>1.5707807169089034</v>
      </c>
      <c r="T512" s="4" t="str">
        <f t="shared" si="413"/>
        <v>1+164,172768945013i</v>
      </c>
      <c r="U512" s="4">
        <f t="shared" si="426"/>
        <v>164.17581448883581</v>
      </c>
      <c r="V512" s="4">
        <f t="shared" si="427"/>
        <v>1.5647052579815017</v>
      </c>
      <c r="W512" t="str">
        <f t="shared" si="414"/>
        <v>1-18,2984232053295i</v>
      </c>
      <c r="X512" s="4">
        <f t="shared" si="428"/>
        <v>18.325727592686221</v>
      </c>
      <c r="Y512" s="4">
        <f t="shared" si="429"/>
        <v>-1.5162011168329736</v>
      </c>
      <c r="Z512" t="str">
        <f t="shared" si="415"/>
        <v>-2,03431030011674+3,09422196921287i</v>
      </c>
      <c r="AA512" s="4">
        <f t="shared" si="430"/>
        <v>3.7030565742263017</v>
      </c>
      <c r="AB512" s="4">
        <f t="shared" si="431"/>
        <v>2.1523941641242974</v>
      </c>
      <c r="AC512" s="47" t="str">
        <f t="shared" si="432"/>
        <v>-0,637342409309082+0,376069806810075i</v>
      </c>
      <c r="AD512" s="20">
        <f t="shared" si="433"/>
        <v>-2.6150971830606191</v>
      </c>
      <c r="AE512" s="43">
        <f t="shared" si="434"/>
        <v>149.45687550439268</v>
      </c>
      <c r="AF512" t="str">
        <f t="shared" si="416"/>
        <v>171,020291553806</v>
      </c>
      <c r="AG512" t="str">
        <f t="shared" si="417"/>
        <v>1+63948,1737280991i</v>
      </c>
      <c r="AH512">
        <f t="shared" si="435"/>
        <v>63948.173735917939</v>
      </c>
      <c r="AI512">
        <f t="shared" si="436"/>
        <v>1.5707806891317451</v>
      </c>
      <c r="AJ512" t="str">
        <f t="shared" si="418"/>
        <v>1+164,172768945013i</v>
      </c>
      <c r="AK512">
        <f t="shared" si="437"/>
        <v>164.17581448883581</v>
      </c>
      <c r="AL512">
        <f t="shared" si="438"/>
        <v>1.5647052579815017</v>
      </c>
      <c r="AM512" t="str">
        <f t="shared" si="419"/>
        <v>1-6,23202127907393i</v>
      </c>
      <c r="AN512">
        <f t="shared" si="439"/>
        <v>6.3117421701801364</v>
      </c>
      <c r="AO512">
        <f t="shared" si="440"/>
        <v>-1.4116910355756769</v>
      </c>
      <c r="AP512" s="41" t="str">
        <f t="shared" si="441"/>
        <v>0,422432886159194-2,73887851544059i</v>
      </c>
      <c r="AQ512">
        <f t="shared" si="442"/>
        <v>8.8535585157854193</v>
      </c>
      <c r="AR512" s="43">
        <f t="shared" si="443"/>
        <v>-81.23203487857009</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-0,0486598053134804-0,0900658251212013i</v>
      </c>
      <c r="BG512" s="20">
        <f t="shared" si="454"/>
        <v>-19.796540709319753</v>
      </c>
      <c r="BH512" s="43">
        <f t="shared" si="455"/>
        <v>-118.38099365296426</v>
      </c>
      <c r="BI512" s="41" t="str">
        <f t="shared" si="460"/>
        <v>0,376404654874136+0,0726891797500131i</v>
      </c>
      <c r="BJ512" s="20">
        <f t="shared" si="456"/>
        <v>-8.3278850104737163</v>
      </c>
      <c r="BK512" s="43">
        <f t="shared" si="461"/>
        <v>10.930095964072956</v>
      </c>
      <c r="BL512">
        <f t="shared" si="457"/>
        <v>-19.796540709319753</v>
      </c>
      <c r="BM512" s="43">
        <f t="shared" si="458"/>
        <v>-118.38099365296426</v>
      </c>
    </row>
    <row r="513" spans="14:65" x14ac:dyDescent="0.25">
      <c r="N513" s="9">
        <v>95</v>
      </c>
      <c r="O513" s="34">
        <f t="shared" si="459"/>
        <v>891250.93813374708</v>
      </c>
      <c r="P513" s="33" t="str">
        <f t="shared" si="411"/>
        <v>58,3492597405907</v>
      </c>
      <c r="Q513" s="4" t="str">
        <f t="shared" si="412"/>
        <v>1+65554,1618077178i</v>
      </c>
      <c r="R513" s="4">
        <f t="shared" si="424"/>
        <v>65554.161815345084</v>
      </c>
      <c r="S513" s="4">
        <f t="shared" si="425"/>
        <v>1.5707810722332891</v>
      </c>
      <c r="T513" s="4" t="str">
        <f t="shared" si="413"/>
        <v>1+167,99684398476i</v>
      </c>
      <c r="U513" s="4">
        <f t="shared" si="426"/>
        <v>167.9998202047841</v>
      </c>
      <c r="V513" s="4">
        <f t="shared" si="427"/>
        <v>1.5648439043218982</v>
      </c>
      <c r="W513" t="str">
        <f t="shared" si="414"/>
        <v>1-18,7246482358013i</v>
      </c>
      <c r="X513" s="4">
        <f t="shared" si="428"/>
        <v>18.751331994141022</v>
      </c>
      <c r="Y513" s="4">
        <f t="shared" si="429"/>
        <v>-1.517441471006034</v>
      </c>
      <c r="Z513" t="str">
        <f t="shared" si="415"/>
        <v>-2,17731293889714+3,16629565765669i</v>
      </c>
      <c r="AA513" s="4">
        <f t="shared" si="430"/>
        <v>3.8426709234052967</v>
      </c>
      <c r="AB513" s="4">
        <f t="shared" si="431"/>
        <v>2.1731876089464981</v>
      </c>
      <c r="AC513" s="47" t="str">
        <f t="shared" si="432"/>
        <v>-0,620180335826184+0,384492805518373i</v>
      </c>
      <c r="AD513" s="20">
        <f t="shared" si="433"/>
        <v>-2.7371434456879467</v>
      </c>
      <c r="AE513" s="43">
        <f t="shared" si="434"/>
        <v>148.20235530688669</v>
      </c>
      <c r="AF513" t="str">
        <f t="shared" si="416"/>
        <v>171,020291553806</v>
      </c>
      <c r="AG513" t="str">
        <f t="shared" si="417"/>
        <v>1+65437,7180451162i</v>
      </c>
      <c r="AH513">
        <f t="shared" si="435"/>
        <v>65437.718052757053</v>
      </c>
      <c r="AI513">
        <f t="shared" si="436"/>
        <v>1.5707810450884161</v>
      </c>
      <c r="AJ513" t="str">
        <f t="shared" si="418"/>
        <v>1+167,99684398476i</v>
      </c>
      <c r="AK513">
        <f t="shared" si="437"/>
        <v>167.9998202047841</v>
      </c>
      <c r="AL513">
        <f t="shared" si="438"/>
        <v>1.5648439043218982</v>
      </c>
      <c r="AM513" t="str">
        <f t="shared" si="419"/>
        <v>1-6,37718370262091i</v>
      </c>
      <c r="AN513">
        <f t="shared" si="439"/>
        <v>6.4551120808994282</v>
      </c>
      <c r="AO513">
        <f t="shared" si="440"/>
        <v>-1.4152539229305543</v>
      </c>
      <c r="AP513" s="41" t="str">
        <f t="shared" si="441"/>
        <v>0,422432884281602-2,80255232618963i</v>
      </c>
      <c r="AQ513">
        <f t="shared" si="442"/>
        <v>9.0486420121243114</v>
      </c>
      <c r="AR513" s="43">
        <f t="shared" si="443"/>
        <v>-81.428249831550389</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-0,0488527245499811-0,0857011708786512i</v>
      </c>
      <c r="BG513" s="20">
        <f t="shared" si="454"/>
        <v>-20.118300586296517</v>
      </c>
      <c r="BH513" s="43">
        <f t="shared" si="455"/>
        <v>-119.6846828125547</v>
      </c>
      <c r="BI513" s="41" t="str">
        <f t="shared" si="460"/>
        <v>0,376511754404781+0,0710385902116293i</v>
      </c>
      <c r="BJ513" s="20">
        <f t="shared" si="456"/>
        <v>-8.3325151284842534</v>
      </c>
      <c r="BK513" s="43">
        <f t="shared" si="461"/>
        <v>10.684712049008164</v>
      </c>
      <c r="BL513">
        <f t="shared" si="457"/>
        <v>-20.118300586296517</v>
      </c>
      <c r="BM513" s="43">
        <f t="shared" si="458"/>
        <v>-119.6846828125547</v>
      </c>
    </row>
    <row r="514" spans="14:65" x14ac:dyDescent="0.25">
      <c r="N514" s="9">
        <v>96</v>
      </c>
      <c r="O514" s="34">
        <f t="shared" si="459"/>
        <v>912010.83935591124</v>
      </c>
      <c r="P514" s="33" t="str">
        <f t="shared" si="411"/>
        <v>58,3492597405907</v>
      </c>
      <c r="Q514" s="4" t="str">
        <f t="shared" si="412"/>
        <v>1+67081,1143926762i</v>
      </c>
      <c r="R514" s="4">
        <f t="shared" si="424"/>
        <v>67081.114400129867</v>
      </c>
      <c r="S514" s="4">
        <f t="shared" si="425"/>
        <v>1.5707814194695044</v>
      </c>
      <c r="T514" s="4" t="str">
        <f t="shared" si="413"/>
        <v>1+171,909993174888i</v>
      </c>
      <c r="U514" s="4">
        <f t="shared" si="426"/>
        <v>171.91290164903288</v>
      </c>
      <c r="V514" s="4">
        <f t="shared" si="427"/>
        <v>1.5649793949074153</v>
      </c>
      <c r="W514" t="str">
        <f t="shared" si="414"/>
        <v>1-19,1608013226176i</v>
      </c>
      <c r="X514" s="4">
        <f t="shared" si="428"/>
        <v>19.186878519572286</v>
      </c>
      <c r="Y514" s="4">
        <f t="shared" si="429"/>
        <v>-1.5186537500781527</v>
      </c>
      <c r="Z514" t="str">
        <f t="shared" si="415"/>
        <v>-2,3270550844107+3,24004815796907i</v>
      </c>
      <c r="AA514" s="4">
        <f t="shared" si="430"/>
        <v>3.9891223886765439</v>
      </c>
      <c r="AB514" s="4">
        <f t="shared" si="431"/>
        <v>2.1936435982733498</v>
      </c>
      <c r="AC514" s="47" t="str">
        <f t="shared" si="432"/>
        <v>-0,602986034288523+0,392053724656626i</v>
      </c>
      <c r="AD514" s="20">
        <f t="shared" si="433"/>
        <v>-2.8625896512996603</v>
      </c>
      <c r="AE514" s="43">
        <f t="shared" si="434"/>
        <v>146.9685981218131</v>
      </c>
      <c r="AF514" t="str">
        <f t="shared" si="416"/>
        <v>171,020291553806</v>
      </c>
      <c r="AG514" t="str">
        <f t="shared" si="417"/>
        <v>1+66961,9583064112i</v>
      </c>
      <c r="AH514">
        <f t="shared" si="435"/>
        <v>66961.958313878116</v>
      </c>
      <c r="AI514">
        <f t="shared" si="436"/>
        <v>1.5707813929425241</v>
      </c>
      <c r="AJ514" t="str">
        <f t="shared" si="418"/>
        <v>1+171,909993174888i</v>
      </c>
      <c r="AK514">
        <f t="shared" si="437"/>
        <v>171.91290164903288</v>
      </c>
      <c r="AL514">
        <f t="shared" si="438"/>
        <v>1.5649793949074153</v>
      </c>
      <c r="AM514" t="str">
        <f t="shared" si="419"/>
        <v>1-6,525727393379i</v>
      </c>
      <c r="AN514">
        <f t="shared" si="439"/>
        <v>6.6019026055143444</v>
      </c>
      <c r="AO514">
        <f t="shared" si="440"/>
        <v>-1.4187395601894821</v>
      </c>
      <c r="AP514" s="41" t="str">
        <f t="shared" si="441"/>
        <v>0,422432882488516-2,86771208727816i</v>
      </c>
      <c r="AQ514">
        <f t="shared" si="442"/>
        <v>9.243941601502776</v>
      </c>
      <c r="AR514" s="43">
        <f t="shared" si="443"/>
        <v>-81.620219027258884</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-0,048892551178176-0,0814787647940227i</v>
      </c>
      <c r="BG514" s="20">
        <f t="shared" si="454"/>
        <v>-20.443473278097485</v>
      </c>
      <c r="BH514" s="43">
        <f t="shared" si="455"/>
        <v>-120.9664928807846</v>
      </c>
      <c r="BI514" s="41" t="str">
        <f t="shared" si="460"/>
        <v>0,376614046880892+0,0694253049642762i</v>
      </c>
      <c r="BJ514" s="20">
        <f t="shared" si="456"/>
        <v>-8.3369420252950341</v>
      </c>
      <c r="BK514" s="43">
        <f t="shared" si="461"/>
        <v>10.444689970143415</v>
      </c>
      <c r="BL514">
        <f t="shared" si="457"/>
        <v>-20.443473278097485</v>
      </c>
      <c r="BM514" s="43">
        <f t="shared" si="458"/>
        <v>-120.9664928807846</v>
      </c>
    </row>
    <row r="515" spans="14:65" x14ac:dyDescent="0.25">
      <c r="N515" s="9">
        <v>97</v>
      </c>
      <c r="O515" s="34">
        <f t="shared" si="459"/>
        <v>933254.30079699249</v>
      </c>
      <c r="P515" s="33" t="str">
        <f t="shared" si="411"/>
        <v>58,3492597405907</v>
      </c>
      <c r="Q515" s="4" t="str">
        <f t="shared" si="412"/>
        <v>1+68643,6342724093i</v>
      </c>
      <c r="R515" s="4">
        <f t="shared" si="424"/>
        <v>68643.634279693302</v>
      </c>
      <c r="S515" s="4">
        <f t="shared" si="425"/>
        <v>1.5707817588016584</v>
      </c>
      <c r="T515" s="4" t="str">
        <f t="shared" si="413"/>
        <v>1+175,914291318895i</v>
      </c>
      <c r="U515" s="4">
        <f t="shared" si="426"/>
        <v>175.91713358916766</v>
      </c>
      <c r="V515" s="4">
        <f t="shared" si="427"/>
        <v>1.5651118015570449</v>
      </c>
      <c r="W515" t="str">
        <f t="shared" si="414"/>
        <v>1-19,6071137199184i</v>
      </c>
      <c r="X515" s="4">
        <f t="shared" si="428"/>
        <v>19.632598106868389</v>
      </c>
      <c r="Y515" s="4">
        <f t="shared" si="429"/>
        <v>-1.5198385825549363</v>
      </c>
      <c r="Z515" t="str">
        <f t="shared" si="415"/>
        <v>-2,48385435982434+3,31551857470191i</v>
      </c>
      <c r="AA515" s="4">
        <f t="shared" si="430"/>
        <v>4.1427280745918829</v>
      </c>
      <c r="AB515" s="4">
        <f t="shared" si="431"/>
        <v>2.2137597085086047</v>
      </c>
      <c r="AC515" s="47" t="str">
        <f t="shared" si="432"/>
        <v>-0,58580632480885+0,398775876581885i</v>
      </c>
      <c r="AD515" s="20">
        <f t="shared" si="433"/>
        <v>-2.9913085860906294</v>
      </c>
      <c r="AE515" s="43">
        <f t="shared" si="434"/>
        <v>145.7557109046663</v>
      </c>
      <c r="AF515" t="str">
        <f t="shared" si="416"/>
        <v>171,020291553806</v>
      </c>
      <c r="AG515" t="str">
        <f t="shared" si="417"/>
        <v>1+68521,7026843466i</v>
      </c>
      <c r="AH515">
        <f t="shared" si="435"/>
        <v>68521.702691643557</v>
      </c>
      <c r="AI515">
        <f t="shared" si="436"/>
        <v>1.5707817328785059</v>
      </c>
      <c r="AJ515" t="str">
        <f t="shared" si="418"/>
        <v>1+175,914291318895i</v>
      </c>
      <c r="AK515">
        <f t="shared" si="437"/>
        <v>175.91713358916766</v>
      </c>
      <c r="AL515">
        <f t="shared" si="438"/>
        <v>1.5651118015570449</v>
      </c>
      <c r="AM515" t="str">
        <f t="shared" si="419"/>
        <v>1-6,67773111117929i</v>
      </c>
      <c r="AN515">
        <f t="shared" si="439"/>
        <v>6.7521917029370391</v>
      </c>
      <c r="AO515">
        <f t="shared" si="440"/>
        <v>-1.4221494565147756</v>
      </c>
      <c r="AP515" s="41" t="str">
        <f t="shared" si="441"/>
        <v>0,422432880776131-2,93439234727402i</v>
      </c>
      <c r="AQ515">
        <f t="shared" si="442"/>
        <v>9.4394480042095541</v>
      </c>
      <c r="AR515" s="43">
        <f t="shared" si="443"/>
        <v>-81.808024829969185</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-0,0487917892464993-0,0774011050617625i</v>
      </c>
      <c r="BG515" s="20">
        <f t="shared" si="454"/>
        <v>-20.771930993139208</v>
      </c>
      <c r="BH515" s="43">
        <f t="shared" si="455"/>
        <v>-122.22634209778614</v>
      </c>
      <c r="BI515" s="41" t="str">
        <f t="shared" si="460"/>
        <v>0,376711747494769+0,0678484926748643i</v>
      </c>
      <c r="BJ515" s="20">
        <f t="shared" si="456"/>
        <v>-8.3411744028390338</v>
      </c>
      <c r="BK515" s="43">
        <f t="shared" si="461"/>
        <v>10.209922167578442</v>
      </c>
      <c r="BL515">
        <f t="shared" si="457"/>
        <v>-20.771930993139208</v>
      </c>
      <c r="BM515" s="43">
        <f t="shared" si="458"/>
        <v>-122.22634209778614</v>
      </c>
    </row>
    <row r="516" spans="14:65" x14ac:dyDescent="0.25">
      <c r="N516" s="9">
        <v>98</v>
      </c>
      <c r="O516" s="34">
        <f t="shared" si="459"/>
        <v>954992.58602143743</v>
      </c>
      <c r="P516" s="33" t="str">
        <f t="shared" si="411"/>
        <v>58,3492597405907</v>
      </c>
      <c r="Q516" s="4" t="str">
        <f t="shared" si="412"/>
        <v>1+70242,5499156394i</v>
      </c>
      <c r="R516" s="4">
        <f t="shared" si="424"/>
        <v>70242.549922757607</v>
      </c>
      <c r="S516" s="4">
        <f t="shared" si="425"/>
        <v>1.5707820904096694</v>
      </c>
      <c r="T516" s="4" t="str">
        <f t="shared" si="413"/>
        <v>1+180,01186154866i</v>
      </c>
      <c r="U516" s="4">
        <f t="shared" si="426"/>
        <v>180.01463912197232</v>
      </c>
      <c r="V516" s="4">
        <f t="shared" si="427"/>
        <v>1.5652411944559641</v>
      </c>
      <c r="W516" t="str">
        <f t="shared" si="414"/>
        <v>1-20,0638220684444i</v>
      </c>
      <c r="X516" s="4">
        <f t="shared" si="428"/>
        <v>20.088727087453709</v>
      </c>
      <c r="Y516" s="4">
        <f t="shared" si="429"/>
        <v>-1.5209965833362873</v>
      </c>
      <c r="Z516" t="str">
        <f t="shared" si="415"/>
        <v>-2,64804335742365+3,39274692326914i</v>
      </c>
      <c r="AA516" s="4">
        <f t="shared" si="430"/>
        <v>4.303819850800882</v>
      </c>
      <c r="AB516" s="4">
        <f t="shared" si="431"/>
        <v>2.2335342161642218</v>
      </c>
      <c r="AC516" s="47" t="str">
        <f t="shared" si="432"/>
        <v>-0,568684777965047+0,404684821010027i</v>
      </c>
      <c r="AD516" s="20">
        <f t="shared" si="433"/>
        <v>-3.1231751915095818</v>
      </c>
      <c r="AE516" s="43">
        <f t="shared" si="434"/>
        <v>144.56376118387368</v>
      </c>
      <c r="AF516" t="str">
        <f t="shared" si="416"/>
        <v>171,020291553806</v>
      </c>
      <c r="AG516" t="str">
        <f t="shared" si="417"/>
        <v>1+70117,7781760372i</v>
      </c>
      <c r="AH516">
        <f t="shared" si="435"/>
        <v>70117.778183168048</v>
      </c>
      <c r="AI516">
        <f t="shared" si="436"/>
        <v>1.5707820650766</v>
      </c>
      <c r="AJ516" t="str">
        <f t="shared" si="418"/>
        <v>1+180,01186154866i</v>
      </c>
      <c r="AK516">
        <f t="shared" si="437"/>
        <v>180.01463912197232</v>
      </c>
      <c r="AL516">
        <f t="shared" si="438"/>
        <v>1.5652411944559641</v>
      </c>
      <c r="AM516" t="str">
        <f t="shared" si="419"/>
        <v>1-6,83327545040494i</v>
      </c>
      <c r="AN516">
        <f t="shared" si="439"/>
        <v>6.9060591788013834</v>
      </c>
      <c r="AO516">
        <f t="shared" si="440"/>
        <v>-1.4254851025291984</v>
      </c>
      <c r="AP516" s="41" t="str">
        <f t="shared" si="441"/>
        <v>0,422432879140816-3,00262846093368i</v>
      </c>
      <c r="AQ516">
        <f t="shared" si="442"/>
        <v>9.6351523202322458</v>
      </c>
      <c r="AR516" s="43">
        <f t="shared" si="443"/>
        <v>-81.99174863508695</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-0,0485625732153251-0,0734697789300778i</v>
      </c>
      <c r="BG516" s="20">
        <f t="shared" si="454"/>
        <v>-21.103548120960216</v>
      </c>
      <c r="BH516" s="43">
        <f t="shared" si="455"/>
        <v>-123.46418757117456</v>
      </c>
      <c r="BI516" s="41" t="str">
        <f t="shared" si="460"/>
        <v>0,376805061855312+0,0663073397502965i</v>
      </c>
      <c r="BJ516" s="20">
        <f t="shared" si="456"/>
        <v>-8.3452206092183872</v>
      </c>
      <c r="BK516" s="43">
        <f t="shared" si="461"/>
        <v>9.9803026098648093</v>
      </c>
      <c r="BL516">
        <f t="shared" si="457"/>
        <v>-21.103548120960216</v>
      </c>
      <c r="BM516" s="43">
        <f t="shared" si="458"/>
        <v>-123.46418757117456</v>
      </c>
    </row>
    <row r="517" spans="14:65" x14ac:dyDescent="0.25">
      <c r="N517" s="9">
        <v>99</v>
      </c>
      <c r="O517" s="34">
        <f t="shared" si="459"/>
        <v>977237.22095581202</v>
      </c>
      <c r="P517" s="33" t="str">
        <f t="shared" si="411"/>
        <v>58,3492597405907</v>
      </c>
      <c r="Q517" s="4" t="str">
        <f t="shared" si="412"/>
        <v>1+71878,7090886049i</v>
      </c>
      <c r="R517" s="4">
        <f t="shared" si="424"/>
        <v>71878.709095561062</v>
      </c>
      <c r="S517" s="4">
        <f t="shared" si="425"/>
        <v>1.5707824144693607</v>
      </c>
      <c r="T517" s="4" t="str">
        <f t="shared" si="413"/>
        <v>1+184,204876450157i</v>
      </c>
      <c r="U517" s="4">
        <f t="shared" si="426"/>
        <v>184.20759079912426</v>
      </c>
      <c r="V517" s="4">
        <f t="shared" si="427"/>
        <v>1.5653676421926601</v>
      </c>
      <c r="W517" t="str">
        <f t="shared" si="414"/>
        <v>1-20,5311685210071i</v>
      </c>
      <c r="X517" s="4">
        <f t="shared" si="428"/>
        <v>20.555507311618285</v>
      </c>
      <c r="Y517" s="4">
        <f t="shared" si="429"/>
        <v>-1.522128353979779</v>
      </c>
      <c r="Z517" t="str">
        <f t="shared" si="415"/>
        <v>-2,81997034408576+3,4717741511634i</v>
      </c>
      <c r="AA517" s="4">
        <f t="shared" si="430"/>
        <v>4.4727450741361849</v>
      </c>
      <c r="AB517" s="4">
        <f t="shared" si="431"/>
        <v>2.2529660564535696</v>
      </c>
      <c r="AC517" s="47" t="str">
        <f t="shared" si="432"/>
        <v>-0,551661686949272+0,409808002584714i</v>
      </c>
      <c r="AD517" s="20">
        <f t="shared" si="433"/>
        <v>-3.2580668399559625</v>
      </c>
      <c r="AE517" s="43">
        <f t="shared" si="434"/>
        <v>143.39277942026197</v>
      </c>
      <c r="AF517" t="str">
        <f t="shared" si="416"/>
        <v>171,020291553806</v>
      </c>
      <c r="AG517" t="str">
        <f t="shared" si="417"/>
        <v>1+71751,0310418353i</v>
      </c>
      <c r="AH517">
        <f t="shared" si="435"/>
        <v>71751.031048803838</v>
      </c>
      <c r="AI517">
        <f t="shared" si="436"/>
        <v>1.5707823897129423</v>
      </c>
      <c r="AJ517" t="str">
        <f t="shared" si="418"/>
        <v>1+184,204876450157i</v>
      </c>
      <c r="AK517">
        <f t="shared" si="437"/>
        <v>184.20759079912426</v>
      </c>
      <c r="AL517">
        <f t="shared" si="438"/>
        <v>1.5653676421926601</v>
      </c>
      <c r="AM517" t="str">
        <f t="shared" si="419"/>
        <v>1-6,99244288272349i</v>
      </c>
      <c r="AN517">
        <f t="shared" si="439"/>
        <v>7.0635867282953635</v>
      </c>
      <c r="AO517">
        <f t="shared" si="440"/>
        <v>-1.4287479697689354</v>
      </c>
      <c r="AP517" s="41" t="str">
        <f t="shared" si="441"/>
        <v>0,422432877579102-3,07245660794781i</v>
      </c>
      <c r="AQ517">
        <f t="shared" si="442"/>
        <v>9.8310460153456933</v>
      </c>
      <c r="AR517" s="43">
        <f t="shared" si="443"/>
        <v>-82.171470835686023</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-0,0482166155219452-0,0696855367628143i</v>
      </c>
      <c r="BG517" s="20">
        <f t="shared" si="454"/>
        <v>-21.438201506765751</v>
      </c>
      <c r="BH517" s="43">
        <f t="shared" si="455"/>
        <v>-124.6800229283936</v>
      </c>
      <c r="BI517" s="41" t="str">
        <f t="shared" si="460"/>
        <v>0,376894186410406+0,0648010500120282i</v>
      </c>
      <c r="BJ517" s="20">
        <f t="shared" si="456"/>
        <v>-8.3490886514640934</v>
      </c>
      <c r="BK517" s="43">
        <f t="shared" si="461"/>
        <v>9.7557268156583685</v>
      </c>
      <c r="BL517">
        <f t="shared" si="457"/>
        <v>-21.438201506765751</v>
      </c>
      <c r="BM517" s="43">
        <f t="shared" si="458"/>
        <v>-124.6800229283936</v>
      </c>
    </row>
    <row r="518" spans="14:65" x14ac:dyDescent="0.25">
      <c r="N518" s="9">
        <v>100</v>
      </c>
      <c r="O518" s="34">
        <f t="shared" si="459"/>
        <v>1000000</v>
      </c>
      <c r="P518" s="33" t="str">
        <f t="shared" si="411"/>
        <v>58,3492597405907</v>
      </c>
      <c r="Q518" s="4" t="str">
        <f t="shared" si="412"/>
        <v>1+73552,9793045563i</v>
      </c>
      <c r="R518" s="4">
        <f t="shared" si="424"/>
        <v>73552.979311354124</v>
      </c>
      <c r="S518" s="4">
        <f t="shared" si="425"/>
        <v>1.5707827311525528</v>
      </c>
      <c r="T518" s="4" t="str">
        <f t="shared" si="413"/>
        <v>1+188,495559215388i</v>
      </c>
      <c r="U518" s="4">
        <f t="shared" si="426"/>
        <v>188.49821177910903</v>
      </c>
      <c r="V518" s="4">
        <f t="shared" si="427"/>
        <v>1.5654912117952129</v>
      </c>
      <c r="W518" t="str">
        <f t="shared" si="414"/>
        <v>1-21,0094008708817i</v>
      </c>
      <c r="X518" s="4">
        <f t="shared" si="428"/>
        <v>21.033186276772351</v>
      </c>
      <c r="Y518" s="4">
        <f t="shared" si="429"/>
        <v>-1.5232344829610747</v>
      </c>
      <c r="Z518" t="str">
        <f t="shared" si="415"/>
        <v>-3,00000000000001+3,55264215966697i</v>
      </c>
      <c r="AA518" s="4">
        <f t="shared" si="430"/>
        <v>4.6498673437683422</v>
      </c>
      <c r="AB518" s="4">
        <f t="shared" si="431"/>
        <v>2.2720547815596532</v>
      </c>
      <c r="AC518" s="47" t="str">
        <f t="shared" si="432"/>
        <v>-0,534774074584269+0,414174406337093i</v>
      </c>
      <c r="AD518" s="20">
        <f t="shared" si="433"/>
        <v>-3.3958635711398961</v>
      </c>
      <c r="AE518" s="43">
        <f t="shared" si="434"/>
        <v>142.24276138526466</v>
      </c>
      <c r="AF518" t="str">
        <f t="shared" si="416"/>
        <v>171,020291553806</v>
      </c>
      <c r="AG518" t="str">
        <f t="shared" si="417"/>
        <v>1+73422,3272540289i</v>
      </c>
      <c r="AH518">
        <f t="shared" si="435"/>
        <v>73422.327260838807</v>
      </c>
      <c r="AI518">
        <f t="shared" si="436"/>
        <v>1.5707827069596594</v>
      </c>
      <c r="AJ518" t="str">
        <f t="shared" si="418"/>
        <v>1+188,495559215388i</v>
      </c>
      <c r="AK518">
        <f t="shared" si="437"/>
        <v>188.49821177910903</v>
      </c>
      <c r="AL518">
        <f t="shared" si="438"/>
        <v>1.5654912117952129</v>
      </c>
      <c r="AM518" t="str">
        <f t="shared" si="419"/>
        <v>1-7,15531780081438i</v>
      </c>
      <c r="AN518">
        <f t="shared" si="439"/>
        <v>7.2248579799641135</v>
      </c>
      <c r="AO518">
        <f t="shared" si="440"/>
        <v>-1.4319395102047618</v>
      </c>
      <c r="AP518" s="41" t="str">
        <f t="shared" si="441"/>
        <v>0,422432876087676-3,14391381212425i</v>
      </c>
      <c r="AQ518">
        <f t="shared" si="442"/>
        <v>10.02712090756706</v>
      </c>
      <c r="AR518" s="43">
        <f t="shared" si="443"/>
        <v>-82.347270792999836</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-0,047765163973818-0,0660483665790615i</v>
      </c>
      <c r="BG518" s="20">
        <f t="shared" si="454"/>
        <v>-21.775770686686094</v>
      </c>
      <c r="BH518" s="43">
        <f t="shared" si="455"/>
        <v>-125.87387595011209</v>
      </c>
      <c r="BI518" s="41" t="str">
        <f t="shared" si="460"/>
        <v>0,376979308851106+0,0633288443728734i</v>
      </c>
      <c r="BJ518" s="20">
        <f t="shared" si="456"/>
        <v>-8.352786207979138</v>
      </c>
      <c r="BK518" s="43">
        <f t="shared" si="461"/>
        <v>9.5360918716234107</v>
      </c>
      <c r="BL518">
        <f t="shared" si="457"/>
        <v>-21.775770686686094</v>
      </c>
      <c r="BM518" s="43">
        <f t="shared" si="458"/>
        <v>-125.87387595011209</v>
      </c>
    </row>
    <row r="519" spans="14:65" x14ac:dyDescent="0.25">
      <c r="N519" s="9">
        <v>1</v>
      </c>
      <c r="O519" s="34">
        <f>10^(6+(N519/100))</f>
        <v>1023292.9922807553</v>
      </c>
      <c r="P519" s="33" t="str">
        <f t="shared" si="411"/>
        <v>58,3492597405907</v>
      </c>
      <c r="Q519" s="4" t="str">
        <f t="shared" si="412"/>
        <v>1+75266,2482837239i</v>
      </c>
      <c r="R519" s="4">
        <f t="shared" si="424"/>
        <v>75266.248290366988</v>
      </c>
      <c r="S519" s="4">
        <f t="shared" si="425"/>
        <v>1.5707830406271555</v>
      </c>
      <c r="T519" s="4" t="str">
        <f t="shared" si="413"/>
        <v>1+192,886184821149i</v>
      </c>
      <c r="U519" s="4">
        <f t="shared" si="426"/>
        <v>192.88877700596902</v>
      </c>
      <c r="V519" s="4">
        <f t="shared" si="427"/>
        <v>1.565611968766758</v>
      </c>
      <c r="W519" t="str">
        <f t="shared" si="414"/>
        <v>1-21,4987726831905i</v>
      </c>
      <c r="X519" s="4">
        <f t="shared" si="428"/>
        <v>21.522017258693435</v>
      </c>
      <c r="Y519" s="4">
        <f t="shared" si="429"/>
        <v>-1.5243155459312698</v>
      </c>
      <c r="Z519" t="str">
        <f t="shared" si="415"/>
        <v>-3,18851419220362+3,63539382606838i</v>
      </c>
      <c r="AA519" s="4">
        <f t="shared" si="430"/>
        <v>4.8355672908667087</v>
      </c>
      <c r="AB519" s="4">
        <f t="shared" si="431"/>
        <v>2.2908005189931018</v>
      </c>
      <c r="AC519" s="47" t="str">
        <f t="shared" si="432"/>
        <v>-0,518055731011801+0,417814233476304i</v>
      </c>
      <c r="AD519" s="20">
        <f t="shared" si="433"/>
        <v>-3.5364482911471224</v>
      </c>
      <c r="AE519" s="43">
        <f t="shared" si="434"/>
        <v>141.11367053411533</v>
      </c>
      <c r="AF519" t="str">
        <f t="shared" si="416"/>
        <v>171,020291553806</v>
      </c>
      <c r="AG519" t="str">
        <f t="shared" si="417"/>
        <v>1+75132,5529559921i</v>
      </c>
      <c r="AH519">
        <f t="shared" si="435"/>
        <v>75132.552962646994</v>
      </c>
      <c r="AI519">
        <f t="shared" si="436"/>
        <v>1.5707830169849595</v>
      </c>
      <c r="AJ519" t="str">
        <f t="shared" si="418"/>
        <v>1+192,886184821149i</v>
      </c>
      <c r="AK519">
        <f t="shared" si="437"/>
        <v>192.88877700596902</v>
      </c>
      <c r="AL519">
        <f t="shared" si="438"/>
        <v>1.565611968766758</v>
      </c>
      <c r="AM519" t="str">
        <f t="shared" si="419"/>
        <v>1-7,3219865631151i</v>
      </c>
      <c r="AN519">
        <f t="shared" si="439"/>
        <v>7.38995854050874</v>
      </c>
      <c r="AO519">
        <f t="shared" si="440"/>
        <v>-1.4350611558270392</v>
      </c>
      <c r="AP519" s="41" t="str">
        <f t="shared" si="441"/>
        <v>0,422432874663378-3,2170379610185i</v>
      </c>
      <c r="AQ519">
        <f t="shared" si="442"/>
        <v>10.223369153981361</v>
      </c>
      <c r="AR519" s="43">
        <f t="shared" si="443"/>
        <v>-82.519226810616715</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-0,0472189683505188-0,0625575680125654i</v>
      </c>
      <c r="BG519" s="20">
        <f t="shared" si="454"/>
        <v>-22.116138085788577</v>
      </c>
      <c r="BH519" s="43">
        <f t="shared" si="455"/>
        <v>-127.04580620842788</v>
      </c>
      <c r="BI519" s="41" t="str">
        <f t="shared" si="460"/>
        <v>0,377060608498326+0,0618899605163406i</v>
      </c>
      <c r="BJ519" s="20">
        <f t="shared" si="456"/>
        <v>-8.356320640660087</v>
      </c>
      <c r="BK519" s="43">
        <f t="shared" si="461"/>
        <v>9.3212964468400568</v>
      </c>
      <c r="BL519">
        <f t="shared" si="457"/>
        <v>-22.116138085788577</v>
      </c>
      <c r="BM519" s="43">
        <f t="shared" si="458"/>
        <v>-127.04580620842788</v>
      </c>
    </row>
    <row r="520" spans="14:65" x14ac:dyDescent="0.25">
      <c r="N520" s="9">
        <v>2</v>
      </c>
      <c r="O520" s="34">
        <f t="shared" ref="O520:O560" si="462">10^(6+(N520/100))</f>
        <v>1047128.5480509007</v>
      </c>
      <c r="P520" s="33" t="str">
        <f t="shared" si="411"/>
        <v>58,3492597405907</v>
      </c>
      <c r="Q520" s="4" t="str">
        <f t="shared" si="412"/>
        <v>1+77019,4244239979i</v>
      </c>
      <c r="R520" s="4">
        <f t="shared" si="424"/>
        <v>77019.424430489758</v>
      </c>
      <c r="S520" s="4">
        <f t="shared" si="425"/>
        <v>1.5707833430572562</v>
      </c>
      <c r="T520" s="4" t="str">
        <f t="shared" si="413"/>
        <v>1+197,379081235252i</v>
      </c>
      <c r="U520" s="4">
        <f t="shared" si="426"/>
        <v>197.38161441550784</v>
      </c>
      <c r="V520" s="4">
        <f t="shared" si="427"/>
        <v>1.5657299771201449</v>
      </c>
      <c r="W520" t="str">
        <f t="shared" si="414"/>
        <v>1-21,9995434293457i</v>
      </c>
      <c r="X520" s="4">
        <f t="shared" si="428"/>
        <v>22.022259445834969</v>
      </c>
      <c r="Y520" s="4">
        <f t="shared" si="429"/>
        <v>-1.5253721059710303</v>
      </c>
      <c r="Z520" t="str">
        <f t="shared" si="415"/>
        <v>-3,38591278457276+3,72007302639649i</v>
      </c>
      <c r="AA520" s="4">
        <f t="shared" si="430"/>
        <v>5.0302434042952626</v>
      </c>
      <c r="AB520" s="4">
        <f t="shared" si="431"/>
        <v>2.3092039304023153</v>
      </c>
      <c r="AC520" s="47" t="str">
        <f t="shared" si="432"/>
        <v>-0,501537277899914+0,420758599273942i</v>
      </c>
      <c r="AD520" s="20">
        <f t="shared" si="433"/>
        <v>-3.6797069364734285</v>
      </c>
      <c r="AE520" s="43">
        <f t="shared" si="434"/>
        <v>140.00544035327192</v>
      </c>
      <c r="AF520" t="str">
        <f t="shared" si="416"/>
        <v>171,020291553806</v>
      </c>
      <c r="AG520" t="str">
        <f t="shared" si="417"/>
        <v>1+76882,6149320292i</v>
      </c>
      <c r="AH520">
        <f t="shared" si="435"/>
        <v>76882.614938532628</v>
      </c>
      <c r="AI520">
        <f t="shared" si="436"/>
        <v>1.5707833199532222</v>
      </c>
      <c r="AJ520" t="str">
        <f t="shared" si="418"/>
        <v>1+197,379081235252i</v>
      </c>
      <c r="AK520">
        <f t="shared" si="437"/>
        <v>197.38161441550784</v>
      </c>
      <c r="AL520">
        <f t="shared" si="438"/>
        <v>1.5657299771201449</v>
      </c>
      <c r="AM520" t="str">
        <f t="shared" si="419"/>
        <v>1-7,49253753960951i</v>
      </c>
      <c r="AN520">
        <f t="shared" si="439"/>
        <v>7.5589760406061437</v>
      </c>
      <c r="AO520">
        <f t="shared" si="440"/>
        <v>-1.4381143182903686</v>
      </c>
      <c r="AP520" s="41" t="str">
        <f t="shared" si="441"/>
        <v>0,422432873303183-3,2918678260222i</v>
      </c>
      <c r="AQ520">
        <f t="shared" si="442"/>
        <v>10.419783237939754</v>
      </c>
      <c r="AR520" s="43">
        <f t="shared" si="443"/>
        <v>-82.687416112139672</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-0,046588255520132-0,0592118247881081i</v>
      </c>
      <c r="BG520" s="20">
        <f t="shared" si="454"/>
        <v>-22.459189181105756</v>
      </c>
      <c r="BH520" s="43">
        <f t="shared" si="455"/>
        <v>-128.19590273063514</v>
      </c>
      <c r="BI520" s="41" t="str">
        <f t="shared" si="460"/>
        <v>0,377138256672771+0,060483652578755i</v>
      </c>
      <c r="BJ520" s="20">
        <f t="shared" si="456"/>
        <v>-8.3596990066925621</v>
      </c>
      <c r="BK520" s="43">
        <f t="shared" si="461"/>
        <v>9.1112408039532689</v>
      </c>
      <c r="BL520">
        <f t="shared" si="457"/>
        <v>-22.459189181105756</v>
      </c>
      <c r="BM520" s="43">
        <f t="shared" si="458"/>
        <v>-128.19590273063514</v>
      </c>
    </row>
    <row r="521" spans="14:65" x14ac:dyDescent="0.25">
      <c r="N521" s="9">
        <v>3</v>
      </c>
      <c r="O521" s="34">
        <f t="shared" si="462"/>
        <v>1071519.3052376076</v>
      </c>
      <c r="P521" s="33" t="str">
        <f t="shared" si="411"/>
        <v>58,3492597405907</v>
      </c>
      <c r="Q521" s="4" t="str">
        <f t="shared" si="412"/>
        <v>1+78813,4372825742i</v>
      </c>
      <c r="R521" s="4">
        <f t="shared" si="424"/>
        <v>78813.4372889183</v>
      </c>
      <c r="S521" s="4">
        <f t="shared" si="425"/>
        <v>1.5707836386032072</v>
      </c>
      <c r="T521" s="4" t="str">
        <f t="shared" si="413"/>
        <v>1+201,976630650847i</v>
      </c>
      <c r="U521" s="4">
        <f t="shared" si="426"/>
        <v>201.97910616959535</v>
      </c>
      <c r="V521" s="4">
        <f t="shared" si="427"/>
        <v>1.5658452994118099</v>
      </c>
      <c r="W521" t="str">
        <f t="shared" si="414"/>
        <v>1-22,5119786246256i</v>
      </c>
      <c r="X521" s="4">
        <f t="shared" si="428"/>
        <v>22.534178076770402</v>
      </c>
      <c r="Y521" s="4">
        <f t="shared" si="429"/>
        <v>-1.5264047138414418</v>
      </c>
      <c r="Z521" t="str">
        <f t="shared" si="415"/>
        <v>-3,59261448598754+3,80672465868418i</v>
      </c>
      <c r="AA521" s="4">
        <f t="shared" si="430"/>
        <v>5.2343128939681955</v>
      </c>
      <c r="AB521" s="4">
        <f t="shared" si="431"/>
        <v>2.3272661711472615</v>
      </c>
      <c r="AC521" s="47" t="str">
        <f t="shared" si="432"/>
        <v>-0,485246255140142+0,423039254193984i</v>
      </c>
      <c r="AD521" s="20">
        <f t="shared" si="433"/>
        <v>-3.825528605447893</v>
      </c>
      <c r="AE521" s="43">
        <f t="shared" si="434"/>
        <v>138.91797666423125</v>
      </c>
      <c r="AF521" t="str">
        <f t="shared" si="416"/>
        <v>171,020291553806</v>
      </c>
      <c r="AG521" t="str">
        <f t="shared" si="417"/>
        <v>1+78673,4410881652i</v>
      </c>
      <c r="AH521">
        <f t="shared" si="435"/>
        <v>78673.441094520589</v>
      </c>
      <c r="AI521">
        <f t="shared" si="436"/>
        <v>1.5707836160250852</v>
      </c>
      <c r="AJ521" t="str">
        <f t="shared" si="418"/>
        <v>1+201,976630650847i</v>
      </c>
      <c r="AK521">
        <f t="shared" si="437"/>
        <v>201.97910616959535</v>
      </c>
      <c r="AL521">
        <f t="shared" si="438"/>
        <v>1.5658452994118099</v>
      </c>
      <c r="AM521" t="str">
        <f t="shared" si="419"/>
        <v>1-7,6670611586829i</v>
      </c>
      <c r="AN521">
        <f t="shared" si="439"/>
        <v>7.7320001817759918</v>
      </c>
      <c r="AO521">
        <f t="shared" si="440"/>
        <v>-1.4411003886139331</v>
      </c>
      <c r="AP521" s="41" t="str">
        <f t="shared" si="441"/>
        <v>0,422432872004206-3,36844308292028i</v>
      </c>
      <c r="AQ521">
        <f t="shared" si="442"/>
        <v>10.616355956631372</v>
      </c>
      <c r="AR521" s="43">
        <f t="shared" si="443"/>
        <v>-82.851914822081184</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-0,0458827123276575-0,0560092749628487i</v>
      </c>
      <c r="BG521" s="20">
        <f t="shared" si="454"/>
        <v>-22.804812632096617</v>
      </c>
      <c r="BH521" s="43">
        <f t="shared" si="455"/>
        <v>-129.32428170639639</v>
      </c>
      <c r="BI521" s="41" t="str">
        <f t="shared" si="460"/>
        <v>0,377212417048831+0,0591091908344035i</v>
      </c>
      <c r="BJ521" s="20">
        <f t="shared" si="456"/>
        <v>-8.3629280700173609</v>
      </c>
      <c r="BK521" s="43">
        <f t="shared" si="461"/>
        <v>8.9058268072911986</v>
      </c>
      <c r="BL521">
        <f t="shared" si="457"/>
        <v>-22.804812632096617</v>
      </c>
      <c r="BM521" s="43">
        <f t="shared" si="458"/>
        <v>-129.32428170639639</v>
      </c>
    </row>
    <row r="522" spans="14:65" x14ac:dyDescent="0.25">
      <c r="N522" s="9">
        <v>4</v>
      </c>
      <c r="O522" s="34">
        <f t="shared" si="462"/>
        <v>1096478.196143186</v>
      </c>
      <c r="P522" s="33" t="str">
        <f t="shared" si="411"/>
        <v>58,3492597405907</v>
      </c>
      <c r="Q522" s="4" t="str">
        <f t="shared" si="412"/>
        <v>1+80649,2380688169i</v>
      </c>
      <c r="R522" s="4">
        <f t="shared" si="424"/>
        <v>80649.238075016605</v>
      </c>
      <c r="S522" s="4">
        <f t="shared" si="425"/>
        <v>1.570783927421711</v>
      </c>
      <c r="T522" s="4" t="str">
        <f t="shared" si="413"/>
        <v>1+206,681270749489i</v>
      </c>
      <c r="U522" s="4">
        <f t="shared" si="426"/>
        <v>206.68368991921827</v>
      </c>
      <c r="V522" s="4">
        <f t="shared" si="427"/>
        <v>1.565957996774882</v>
      </c>
      <c r="W522" t="str">
        <f t="shared" si="414"/>
        <v>1-23,0363499689535i</v>
      </c>
      <c r="X522" s="4">
        <f t="shared" si="428"/>
        <v>23.058044580842147</v>
      </c>
      <c r="Y522" s="4">
        <f t="shared" si="429"/>
        <v>-1.5274139082314666</v>
      </c>
      <c r="Z522" t="str">
        <f t="shared" si="415"/>
        <v>-3,80905773846967+3,89539466677387i</v>
      </c>
      <c r="AA522" s="4">
        <f t="shared" si="430"/>
        <v>5.4482125935875514</v>
      </c>
      <c r="AB522" s="4">
        <f t="shared" si="431"/>
        <v>2.3449888508993886</v>
      </c>
      <c r="AC522" s="47" t="str">
        <f t="shared" si="432"/>
        <v>-0,469207226195862+0,424688328878131i</v>
      </c>
      <c r="AD522" s="20">
        <f t="shared" si="433"/>
        <v>-3.9738056595567617</v>
      </c>
      <c r="AE522" s="43">
        <f t="shared" si="434"/>
        <v>137.85115986870073</v>
      </c>
      <c r="AF522" t="str">
        <f t="shared" si="416"/>
        <v>171,020291553806</v>
      </c>
      <c r="AG522" t="str">
        <f t="shared" si="417"/>
        <v>1+80505,9809441322i</v>
      </c>
      <c r="AH522">
        <f t="shared" si="435"/>
        <v>80505.980950342913</v>
      </c>
      <c r="AI522">
        <f t="shared" si="436"/>
        <v>1.5707839053575299</v>
      </c>
      <c r="AJ522" t="str">
        <f t="shared" si="418"/>
        <v>1+206,681270749489i</v>
      </c>
      <c r="AK522">
        <f t="shared" si="437"/>
        <v>206.68368991921827</v>
      </c>
      <c r="AL522">
        <f t="shared" si="438"/>
        <v>1.565957996774882</v>
      </c>
      <c r="AM522" t="str">
        <f t="shared" si="419"/>
        <v>1-7,84564995506817i</v>
      </c>
      <c r="AN522">
        <f t="shared" si="439"/>
        <v>7.9091227843207221</v>
      </c>
      <c r="AO522">
        <f t="shared" si="440"/>
        <v>-1.4440207369337368</v>
      </c>
      <c r="AP522" s="41" t="str">
        <f t="shared" si="441"/>
        <v>0,422432870763692-3,44680433292752i</v>
      </c>
      <c r="AQ522">
        <f t="shared" si="442"/>
        <v>10.81308040902762</v>
      </c>
      <c r="AR522" s="43">
        <f t="shared" si="443"/>
        <v>-83.012797949775702</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-0,0451114754880985-0,0529475783239715i</v>
      </c>
      <c r="BG522" s="20">
        <f t="shared" si="454"/>
        <v>-23.152900381051591</v>
      </c>
      <c r="BH522" s="43">
        <f t="shared" si="455"/>
        <v>-130.43108425335407</v>
      </c>
      <c r="BI522" s="41" t="str">
        <f t="shared" si="460"/>
        <v>0,377283245993054+0,0577658613839037i</v>
      </c>
      <c r="BJ522" s="20">
        <f t="shared" si="456"/>
        <v>-8.366014312467204</v>
      </c>
      <c r="BK522" s="43">
        <f t="shared" si="461"/>
        <v>8.7049579281695202</v>
      </c>
      <c r="BL522">
        <f t="shared" si="457"/>
        <v>-23.152900381051591</v>
      </c>
      <c r="BM522" s="43">
        <f t="shared" si="458"/>
        <v>-130.43108425335407</v>
      </c>
    </row>
    <row r="523" spans="14:65" x14ac:dyDescent="0.25">
      <c r="N523" s="9">
        <v>5</v>
      </c>
      <c r="O523" s="34">
        <f t="shared" si="462"/>
        <v>1122018.4543019643</v>
      </c>
      <c r="P523" s="33" t="str">
        <f t="shared" si="411"/>
        <v>58,3492597405907</v>
      </c>
      <c r="Q523" s="4" t="str">
        <f t="shared" si="412"/>
        <v>1+82527,8001486025i</v>
      </c>
      <c r="R523" s="4">
        <f t="shared" si="424"/>
        <v>82527.800154661061</v>
      </c>
      <c r="S523" s="4">
        <f t="shared" si="425"/>
        <v>1.570784209665903</v>
      </c>
      <c r="T523" s="4" t="str">
        <f t="shared" si="413"/>
        <v>1+211,495495993634i</v>
      </c>
      <c r="U523" s="4">
        <f t="shared" si="426"/>
        <v>211.49786009695998</v>
      </c>
      <c r="V523" s="4">
        <f t="shared" si="427"/>
        <v>1.5660681289515375</v>
      </c>
      <c r="W523" t="str">
        <f t="shared" si="414"/>
        <v>1-23,572935490957i</v>
      </c>
      <c r="X523" s="4">
        <f t="shared" si="428"/>
        <v>23.594136722093062</v>
      </c>
      <c r="Y523" s="4">
        <f t="shared" si="429"/>
        <v>-1.5284002160019461</v>
      </c>
      <c r="Z523" t="str">
        <f t="shared" si="415"/>
        <v>-4,03570164717668+3,98613006467753i</v>
      </c>
      <c r="AA523" s="4">
        <f t="shared" si="430"/>
        <v>5.6723999045862987</v>
      </c>
      <c r="AB523" s="4">
        <f t="shared" si="431"/>
        <v>2.3623739954840626</v>
      </c>
      <c r="AC523" s="47" t="str">
        <f t="shared" si="432"/>
        <v>-0,453441898502508+0,425738103127189i</v>
      </c>
      <c r="AD523" s="20">
        <f t="shared" si="433"/>
        <v>-4.1244337972174261</v>
      </c>
      <c r="AE523" s="43">
        <f t="shared" si="434"/>
        <v>136.80484712273469</v>
      </c>
      <c r="AF523" t="str">
        <f t="shared" si="416"/>
        <v>171,020291553806</v>
      </c>
      <c r="AG523" t="str">
        <f t="shared" si="417"/>
        <v>1+82381,2061368184i</v>
      </c>
      <c r="AH523">
        <f t="shared" si="435"/>
        <v>82381.20614288775</v>
      </c>
      <c r="AI523">
        <f t="shared" si="436"/>
        <v>1.5707841881039639</v>
      </c>
      <c r="AJ523" t="str">
        <f t="shared" si="418"/>
        <v>1+211,495495993634i</v>
      </c>
      <c r="AK523">
        <f t="shared" si="437"/>
        <v>211.49786009695998</v>
      </c>
      <c r="AL523">
        <f t="shared" si="438"/>
        <v>1.5660681289515375</v>
      </c>
      <c r="AM523" t="str">
        <f t="shared" si="419"/>
        <v>1-8,02839861890907i</v>
      </c>
      <c r="AN523">
        <f t="shared" si="439"/>
        <v>8.0904378363659077</v>
      </c>
      <c r="AO523">
        <f t="shared" si="440"/>
        <v>-1.4468767123031596</v>
      </c>
      <c r="AP523" s="41" t="str">
        <f t="shared" si="441"/>
        <v>0,422432869579012-3,52699312421595i</v>
      </c>
      <c r="AQ523">
        <f t="shared" si="442"/>
        <v>11.009949984197851</v>
      </c>
      <c r="AR523" s="43">
        <f t="shared" si="443"/>
        <v>-83.170139376103364</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-0,0442831277119391-0,0500239804674502i</v>
      </c>
      <c r="BG523" s="20">
        <f t="shared" si="454"/>
        <v>-23.503347725987243</v>
      </c>
      <c r="BH523" s="43">
        <f t="shared" si="455"/>
        <v>-131.51647425357547</v>
      </c>
      <c r="BI523" s="41" t="str">
        <f t="shared" si="460"/>
        <v>0,377350892887935+0,056452965845992i</v>
      </c>
      <c r="BJ523" s="20">
        <f t="shared" si="456"/>
        <v>-8.3689639445719539</v>
      </c>
      <c r="BK523" s="43">
        <f t="shared" si="461"/>
        <v>8.5085392475865032</v>
      </c>
      <c r="BL523">
        <f t="shared" si="457"/>
        <v>-23.503347725987243</v>
      </c>
      <c r="BM523" s="43">
        <f t="shared" si="458"/>
        <v>-131.51647425357547</v>
      </c>
    </row>
    <row r="524" spans="14:65" x14ac:dyDescent="0.25">
      <c r="N524" s="9">
        <v>6</v>
      </c>
      <c r="O524" s="34">
        <f t="shared" si="462"/>
        <v>1148153.6214968837</v>
      </c>
      <c r="P524" s="33" t="str">
        <f t="shared" si="411"/>
        <v>58,3492597405907</v>
      </c>
      <c r="Q524" s="4" t="str">
        <f t="shared" si="412"/>
        <v>1+84450,1195604115i</v>
      </c>
      <c r="R524" s="4">
        <f t="shared" si="424"/>
        <v>84450.119566332171</v>
      </c>
      <c r="S524" s="4">
        <f t="shared" si="425"/>
        <v>1.5707844854854329</v>
      </c>
      <c r="T524" s="4" t="str">
        <f t="shared" si="413"/>
        <v>1+216,421858949228i</v>
      </c>
      <c r="U524" s="4">
        <f t="shared" si="426"/>
        <v>216.42416923957347</v>
      </c>
      <c r="V524" s="4">
        <f t="shared" si="427"/>
        <v>1.5661757543246215</v>
      </c>
      <c r="W524" t="str">
        <f t="shared" si="414"/>
        <v>1-24,1220196953826i</v>
      </c>
      <c r="X524" s="4">
        <f t="shared" si="428"/>
        <v>24.142738746555377</v>
      </c>
      <c r="Y524" s="4">
        <f t="shared" si="429"/>
        <v>-1.5293641524260779</v>
      </c>
      <c r="Z524" t="str">
        <f t="shared" si="415"/>
        <v>-4,27302695422564+4,07897896150414i</v>
      </c>
      <c r="AA524" s="4">
        <f t="shared" si="430"/>
        <v>5.9073537832037992</v>
      </c>
      <c r="AB524" s="4">
        <f t="shared" si="431"/>
        <v>2.3794240101390871</v>
      </c>
      <c r="AC524" s="47" t="str">
        <f t="shared" si="432"/>
        <v>-0,437969255594504+0,426220798621045i</v>
      </c>
      <c r="AD524" s="20">
        <f t="shared" si="433"/>
        <v>-4.2773121025466017</v>
      </c>
      <c r="AE524" s="43">
        <f t="shared" si="434"/>
        <v>135.77887442989521</v>
      </c>
      <c r="AF524" t="str">
        <f t="shared" si="416"/>
        <v>171,020291553806</v>
      </c>
      <c r="AG524" t="str">
        <f t="shared" si="417"/>
        <v>1+84300,1109354425i</v>
      </c>
      <c r="AH524">
        <f t="shared" si="435"/>
        <v>84300.110941373685</v>
      </c>
      <c r="AI524">
        <f t="shared" si="436"/>
        <v>1.5707844644143036</v>
      </c>
      <c r="AJ524" t="str">
        <f t="shared" si="418"/>
        <v>1+216,421858949228i</v>
      </c>
      <c r="AK524">
        <f t="shared" si="437"/>
        <v>216.42416923957347</v>
      </c>
      <c r="AL524">
        <f t="shared" si="438"/>
        <v>1.5661757543246215</v>
      </c>
      <c r="AM524" t="str">
        <f t="shared" si="419"/>
        <v>1-8,21540404596614i</v>
      </c>
      <c r="AN524">
        <f t="shared" si="439"/>
        <v>8.2760415440279669</v>
      </c>
      <c r="AO524">
        <f t="shared" si="440"/>
        <v>-1.4496696425384061</v>
      </c>
      <c r="AP524" s="41" t="str">
        <f t="shared" si="441"/>
        <v>0,422432868447651-3,60905197394411i</v>
      </c>
      <c r="AQ524">
        <f t="shared" si="442"/>
        <v>11.206958349992481</v>
      </c>
      <c r="AR524" s="43">
        <f t="shared" si="443"/>
        <v>-83.324011842827517</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-0,0434056993022829-0,0472353732045576i</v>
      </c>
      <c r="BG524" s="20">
        <f t="shared" si="454"/>
        <v>-23.856053368575452</v>
      </c>
      <c r="BH524" s="43">
        <f t="shared" si="455"/>
        <v>-132.5806362707732</v>
      </c>
      <c r="BI524" s="41" t="str">
        <f t="shared" si="460"/>
        <v>0,377415500441513+0,0551698210528786i</v>
      </c>
      <c r="BJ524" s="20">
        <f t="shared" si="456"/>
        <v>-8.3717829160363788</v>
      </c>
      <c r="BK524" s="43">
        <f t="shared" si="461"/>
        <v>8.3164774565040673</v>
      </c>
      <c r="BL524">
        <f t="shared" si="457"/>
        <v>-23.856053368575452</v>
      </c>
      <c r="BM524" s="43">
        <f t="shared" si="458"/>
        <v>-132.5806362707732</v>
      </c>
    </row>
    <row r="525" spans="14:65" x14ac:dyDescent="0.25">
      <c r="N525" s="9">
        <v>7</v>
      </c>
      <c r="O525" s="34">
        <f t="shared" si="462"/>
        <v>1174897.5549395324</v>
      </c>
      <c r="P525" s="33" t="str">
        <f t="shared" si="411"/>
        <v>58,3492597405907</v>
      </c>
      <c r="Q525" s="4" t="str">
        <f t="shared" si="412"/>
        <v>1+86417,2155434411i</v>
      </c>
      <c r="R525" s="4">
        <f t="shared" si="424"/>
        <v>86417.215549226981</v>
      </c>
      <c r="S525" s="4">
        <f t="shared" si="425"/>
        <v>1.5707847550265439</v>
      </c>
      <c r="T525" s="4" t="str">
        <f t="shared" si="413"/>
        <v>1+221,462971639119i</v>
      </c>
      <c r="U525" s="4">
        <f t="shared" si="426"/>
        <v>221.46522934137815</v>
      </c>
      <c r="V525" s="4">
        <f t="shared" si="427"/>
        <v>1.5662809299485527</v>
      </c>
      <c r="W525" t="str">
        <f t="shared" si="414"/>
        <v>1-24,6838937139434i</v>
      </c>
      <c r="X525" s="4">
        <f t="shared" si="428"/>
        <v>24.70414153297488</v>
      </c>
      <c r="Y525" s="4">
        <f t="shared" si="429"/>
        <v>-1.5303062214263174</v>
      </c>
      <c r="Z525" t="str">
        <f t="shared" si="415"/>
        <v>-4,52153705841158+4,17399058696782i</v>
      </c>
      <c r="AA525" s="4">
        <f t="shared" si="430"/>
        <v>6.1535757727263922</v>
      </c>
      <c r="AB525" s="4">
        <f t="shared" si="431"/>
        <v>2.3961416443235839</v>
      </c>
      <c r="AC525" s="47" t="str">
        <f t="shared" si="432"/>
        <v>-0,422805697930146+0,426168394790659i</v>
      </c>
      <c r="AD525" s="20">
        <f t="shared" si="433"/>
        <v>-4.4323430716176304</v>
      </c>
      <c r="AE525" s="43">
        <f t="shared" si="434"/>
        <v>134.773058645747</v>
      </c>
      <c r="AF525" t="str">
        <f t="shared" si="416"/>
        <v>171,020291553806</v>
      </c>
      <c r="AG525" t="str">
        <f t="shared" si="417"/>
        <v>1+86263,7127687286i</v>
      </c>
      <c r="AH525">
        <f t="shared" si="435"/>
        <v>86263.712774524771</v>
      </c>
      <c r="AI525">
        <f t="shared" si="436"/>
        <v>1.5707847344350518</v>
      </c>
      <c r="AJ525" t="str">
        <f t="shared" si="418"/>
        <v>1+221,462971639119i</v>
      </c>
      <c r="AK525">
        <f t="shared" si="437"/>
        <v>221.46522934137815</v>
      </c>
      <c r="AL525">
        <f t="shared" si="438"/>
        <v>1.5662809299485527</v>
      </c>
      <c r="AM525" t="str">
        <f t="shared" si="419"/>
        <v>1-8,40676538899212i</v>
      </c>
      <c r="AN525">
        <f t="shared" si="439"/>
        <v>8.4660323827372554</v>
      </c>
      <c r="AO525">
        <f t="shared" si="440"/>
        <v>-1.4524008341056209</v>
      </c>
      <c r="AP525" s="41" t="str">
        <f t="shared" si="441"/>
        <v>0,422432867367209-3,69302439080031i</v>
      </c>
      <c r="AQ525">
        <f t="shared" si="442"/>
        <v>11.404099442090935</v>
      </c>
      <c r="AR525" s="43">
        <f t="shared" si="443"/>
        <v>-83.474486944361004</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-0,0424866744879201-0,0445783510521006i</v>
      </c>
      <c r="BG525" s="20">
        <f t="shared" si="454"/>
        <v>-24.210919439598047</v>
      </c>
      <c r="BH525" s="43">
        <f t="shared" si="455"/>
        <v>-133.62377355599338</v>
      </c>
      <c r="BI525" s="41" t="str">
        <f t="shared" si="460"/>
        <v>0,377477204983507+0,0539157587493313i</v>
      </c>
      <c r="BJ525" s="20">
        <f t="shared" si="456"/>
        <v>-8.3744769258894873</v>
      </c>
      <c r="BK525" s="43">
        <f t="shared" si="461"/>
        <v>8.128680853898592</v>
      </c>
      <c r="BL525">
        <f t="shared" si="457"/>
        <v>-24.210919439598047</v>
      </c>
      <c r="BM525" s="43">
        <f t="shared" si="458"/>
        <v>-133.62377355599338</v>
      </c>
    </row>
    <row r="526" spans="14:65" x14ac:dyDescent="0.25">
      <c r="N526" s="9">
        <v>8</v>
      </c>
      <c r="O526" s="34">
        <f t="shared" si="462"/>
        <v>1202264.4346174158</v>
      </c>
      <c r="P526" s="33" t="str">
        <f t="shared" si="411"/>
        <v>58,3492597405907</v>
      </c>
      <c r="Q526" s="4" t="str">
        <f t="shared" si="412"/>
        <v>1+88430,1310780188i</v>
      </c>
      <c r="R526" s="4">
        <f t="shared" si="424"/>
        <v>88430.131083672983</v>
      </c>
      <c r="S526" s="4">
        <f t="shared" si="425"/>
        <v>1.5707850184321501</v>
      </c>
      <c r="T526" s="4" t="str">
        <f t="shared" si="413"/>
        <v>1+226,621506927982i</v>
      </c>
      <c r="U526" s="4">
        <f t="shared" si="426"/>
        <v>226.62371323916969</v>
      </c>
      <c r="V526" s="4">
        <f t="shared" si="427"/>
        <v>1.5663837115795263</v>
      </c>
      <c r="W526" t="str">
        <f t="shared" si="414"/>
        <v>1-25,2588554596813i</v>
      </c>
      <c r="X526" s="4">
        <f t="shared" si="428"/>
        <v>25.278642747051745</v>
      </c>
      <c r="Y526" s="4">
        <f t="shared" si="429"/>
        <v>-1.5312269158076601</v>
      </c>
      <c r="Z526" t="str">
        <f t="shared" si="415"/>
        <v>-4,78175908298375+4,27121531749001i</v>
      </c>
      <c r="AA526" s="4">
        <f t="shared" si="430"/>
        <v>6.4115910830353862</v>
      </c>
      <c r="AB526" s="4">
        <f t="shared" si="431"/>
        <v>2.4125299581761639</v>
      </c>
      <c r="AC526" s="47" t="str">
        <f t="shared" si="432"/>
        <v>-0,407965189692545+0,42561246699062i</v>
      </c>
      <c r="AD526" s="20">
        <f t="shared" si="433"/>
        <v>-4.589432618627062</v>
      </c>
      <c r="AE526" s="43">
        <f t="shared" si="434"/>
        <v>133.78719938802266</v>
      </c>
      <c r="AF526" t="str">
        <f t="shared" si="416"/>
        <v>171,020291553806</v>
      </c>
      <c r="AG526" t="str">
        <f t="shared" si="417"/>
        <v>1+88273,0527643599i</v>
      </c>
      <c r="AH526">
        <f t="shared" si="435"/>
        <v>88273.052770024151</v>
      </c>
      <c r="AI526">
        <f t="shared" si="436"/>
        <v>1.5707849983093776</v>
      </c>
      <c r="AJ526" t="str">
        <f t="shared" si="418"/>
        <v>1+226,621506927982i</v>
      </c>
      <c r="AK526">
        <f t="shared" si="437"/>
        <v>226.62371323916969</v>
      </c>
      <c r="AL526">
        <f t="shared" si="438"/>
        <v>1.5663837115795263</v>
      </c>
      <c r="AM526" t="str">
        <f t="shared" si="419"/>
        <v>1-8,60258411030402i</v>
      </c>
      <c r="AN526">
        <f t="shared" si="439"/>
        <v>8.6605111497448704</v>
      </c>
      <c r="AO526">
        <f t="shared" si="440"/>
        <v>-1.4550715720466092</v>
      </c>
      <c r="AP526" s="41" t="str">
        <f t="shared" si="441"/>
        <v>0,422432866335394-3,77895489807144i</v>
      </c>
      <c r="AQ526">
        <f t="shared" si="442"/>
        <v>11.601367453408752</v>
      </c>
      <c r="AR526" s="43">
        <f t="shared" si="443"/>
        <v>-83.62163512178401</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-0,0415330017918922-0,0420492636586163i</v>
      </c>
      <c r="BG526" s="20">
        <f t="shared" si="454"/>
        <v>-24.567851504346351</v>
      </c>
      <c r="BH526" s="43">
        <f t="shared" si="455"/>
        <v>-134.64610614743683</v>
      </c>
      <c r="BI526" s="41" t="str">
        <f t="shared" si="460"/>
        <v>0,37753613674847+0,0526901252956052i</v>
      </c>
      <c r="BJ526" s="20">
        <f t="shared" si="456"/>
        <v>-8.3770514323105356</v>
      </c>
      <c r="BK526" s="43">
        <f t="shared" si="461"/>
        <v>7.9450593427565464</v>
      </c>
      <c r="BL526">
        <f t="shared" si="457"/>
        <v>-24.567851504346351</v>
      </c>
      <c r="BM526" s="43">
        <f t="shared" si="458"/>
        <v>-134.64610614743683</v>
      </c>
    </row>
    <row r="527" spans="14:65" x14ac:dyDescent="0.25">
      <c r="N527" s="9">
        <v>9</v>
      </c>
      <c r="O527" s="34">
        <f t="shared" si="462"/>
        <v>1230268.770812382</v>
      </c>
      <c r="P527" s="33" t="str">
        <f t="shared" si="411"/>
        <v>58,3492597405907</v>
      </c>
      <c r="Q527" s="4" t="str">
        <f t="shared" si="412"/>
        <v>1+90489,933438605i</v>
      </c>
      <c r="R527" s="4">
        <f t="shared" si="424"/>
        <v>90489.933444130482</v>
      </c>
      <c r="S527" s="4">
        <f t="shared" si="425"/>
        <v>1.5707852758419125</v>
      </c>
      <c r="T527" s="4" t="str">
        <f t="shared" si="413"/>
        <v>1+231,900199939508i</v>
      </c>
      <c r="U527" s="4">
        <f t="shared" si="426"/>
        <v>231.90235602939396</v>
      </c>
      <c r="V527" s="4">
        <f t="shared" si="427"/>
        <v>1.5664841537050318</v>
      </c>
      <c r="W527" t="str">
        <f t="shared" si="414"/>
        <v>1-25,8472097849242i</v>
      </c>
      <c r="X527" s="4">
        <f t="shared" si="428"/>
        <v>25.866546999278455</v>
      </c>
      <c r="Y527" s="4">
        <f t="shared" si="429"/>
        <v>-1.5321267174872735</v>
      </c>
      <c r="Z527" t="str">
        <f t="shared" si="415"/>
        <v>-5,05424499374485+4,37070470290973i</v>
      </c>
      <c r="AA527" s="4">
        <f t="shared" si="430"/>
        <v>6.6819497197174504</v>
      </c>
      <c r="AB527" s="4">
        <f t="shared" si="431"/>
        <v>2.4285922906896884</v>
      </c>
      <c r="AC527" s="47" t="str">
        <f t="shared" si="432"/>
        <v>-0,393459409153505+0,424584045915314i</v>
      </c>
      <c r="AD527" s="20">
        <f t="shared" si="433"/>
        <v>-4.7484900642875729</v>
      </c>
      <c r="AE527" s="43">
        <f t="shared" si="434"/>
        <v>132.82108084860513</v>
      </c>
      <c r="AF527" t="str">
        <f t="shared" si="416"/>
        <v>171,020291553806</v>
      </c>
      <c r="AG527" t="str">
        <f t="shared" si="417"/>
        <v>1+90329,1963009985i</v>
      </c>
      <c r="AH527">
        <f t="shared" si="435"/>
        <v>90329.19630653382</v>
      </c>
      <c r="AI527">
        <f t="shared" si="436"/>
        <v>1.5707852561771904</v>
      </c>
      <c r="AJ527" t="str">
        <f t="shared" si="418"/>
        <v>1+231,900199939508i</v>
      </c>
      <c r="AK527">
        <f t="shared" si="437"/>
        <v>231.90235602939396</v>
      </c>
      <c r="AL527">
        <f t="shared" si="438"/>
        <v>1.5664841537050318</v>
      </c>
      <c r="AM527" t="str">
        <f t="shared" si="419"/>
        <v>1-8,80296403557986i</v>
      </c>
      <c r="AN527">
        <f t="shared" si="439"/>
        <v>8.8595810178423484</v>
      </c>
      <c r="AO527">
        <f t="shared" si="440"/>
        <v>-1.4576831199402693</v>
      </c>
      <c r="AP527" s="41" t="str">
        <f t="shared" si="441"/>
        <v>0,42243286535002-3,86688905724993i</v>
      </c>
      <c r="AQ527">
        <f t="shared" si="442"/>
        <v>11.798756823859481</v>
      </c>
      <c r="AR527" s="43">
        <f t="shared" si="443"/>
        <v>-83.765525658947567</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-0,0405511077781304-0,0396442641021134i</v>
      </c>
      <c r="BG527" s="20">
        <f t="shared" si="454"/>
        <v>-24.926758550281868</v>
      </c>
      <c r="BH527" s="43">
        <f t="shared" si="455"/>
        <v>-135.64786906826902</v>
      </c>
      <c r="BI527" s="41" t="str">
        <f t="shared" si="460"/>
        <v>0,377592420146543+0,0514922813743253i</v>
      </c>
      <c r="BJ527" s="20">
        <f t="shared" si="456"/>
        <v>-8.37951166213481</v>
      </c>
      <c r="BK527" s="43">
        <f t="shared" si="461"/>
        <v>7.7655244241783121</v>
      </c>
      <c r="BL527">
        <f t="shared" si="457"/>
        <v>-24.926758550281868</v>
      </c>
      <c r="BM527" s="43">
        <f t="shared" si="458"/>
        <v>-135.64786906826902</v>
      </c>
    </row>
    <row r="528" spans="14:65" x14ac:dyDescent="0.25">
      <c r="N528" s="9">
        <v>10</v>
      </c>
      <c r="O528" s="34">
        <f t="shared" si="462"/>
        <v>1258925.4117941677</v>
      </c>
      <c r="P528" s="33" t="str">
        <f t="shared" si="411"/>
        <v>58,3492597405907</v>
      </c>
      <c r="Q528" s="4" t="str">
        <f t="shared" si="412"/>
        <v>1+92597,7147596763i</v>
      </c>
      <c r="R528" s="4">
        <f t="shared" si="424"/>
        <v>92597.714765076002</v>
      </c>
      <c r="S528" s="4">
        <f t="shared" si="425"/>
        <v>1.5707855273923135</v>
      </c>
      <c r="T528" s="4" t="str">
        <f t="shared" si="413"/>
        <v>1+237,301849506604i</v>
      </c>
      <c r="U528" s="4">
        <f t="shared" si="426"/>
        <v>237.30395651833311</v>
      </c>
      <c r="V528" s="4">
        <f t="shared" si="427"/>
        <v>1.5665823095727027</v>
      </c>
      <c r="W528" t="str">
        <f t="shared" si="414"/>
        <v>1-26,4492686429235i</v>
      </c>
      <c r="X528" s="4">
        <f t="shared" si="428"/>
        <v>26.468166006460219</v>
      </c>
      <c r="Y528" s="4">
        <f t="shared" si="429"/>
        <v>-1.5330060977204485</v>
      </c>
      <c r="Z528" t="str">
        <f t="shared" si="415"/>
        <v>-5,33957276984447+4,47251149381606i</v>
      </c>
      <c r="AA528" s="4">
        <f t="shared" si="430"/>
        <v>6.9652276651076752</v>
      </c>
      <c r="AB528" s="4">
        <f t="shared" si="431"/>
        <v>2.4443322296421086</v>
      </c>
      <c r="AC528" s="47" t="str">
        <f t="shared" si="432"/>
        <v>-0,379297900490068+0,423113497049484i</v>
      </c>
      <c r="AD528" s="20">
        <f t="shared" si="433"/>
        <v>-4.9094281086441205</v>
      </c>
      <c r="AE528" s="43">
        <f t="shared" si="434"/>
        <v>131.8744735050654</v>
      </c>
      <c r="AF528" t="str">
        <f t="shared" si="416"/>
        <v>171,020291553806</v>
      </c>
      <c r="AG528" t="str">
        <f t="shared" si="417"/>
        <v>1+92433,2335731643i</v>
      </c>
      <c r="AH528">
        <f t="shared" si="435"/>
        <v>92433.233578573592</v>
      </c>
      <c r="AI528">
        <f t="shared" si="436"/>
        <v>1.5707855081752151</v>
      </c>
      <c r="AJ528" t="str">
        <f t="shared" si="418"/>
        <v>1+237,301849506604i</v>
      </c>
      <c r="AK528">
        <f t="shared" si="437"/>
        <v>237.30395651833311</v>
      </c>
      <c r="AL528">
        <f t="shared" si="438"/>
        <v>1.5665823095727027</v>
      </c>
      <c r="AM528" t="str">
        <f t="shared" si="419"/>
        <v>1-9,00801140890837i</v>
      </c>
      <c r="AN528">
        <f t="shared" si="439"/>
        <v>9.0633475903235308</v>
      </c>
      <c r="AO528">
        <f t="shared" si="440"/>
        <v>-1.460236719897001</v>
      </c>
      <c r="AP528" s="41" t="str">
        <f t="shared" si="441"/>
        <v>0,422432864408995-3,95687349219089i</v>
      </c>
      <c r="AQ528">
        <f t="shared" si="442"/>
        <v>11.996262230464193</v>
      </c>
      <c r="AR528" s="43">
        <f t="shared" si="443"/>
        <v>-83.906226680504361</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-0,0395469135670244-0,0373593530657209i</v>
      </c>
      <c r="BG528" s="20">
        <f t="shared" si="454"/>
        <v>-25.287552959151697</v>
      </c>
      <c r="BH528" s="43">
        <f t="shared" si="455"/>
        <v>-136.62931062468334</v>
      </c>
      <c r="BI528" s="41" t="str">
        <f t="shared" si="460"/>
        <v>0,377646174022345+0,0503216017014274i</v>
      </c>
      <c r="BJ528" s="20">
        <f t="shared" si="456"/>
        <v>-8.381862620043389</v>
      </c>
      <c r="BK528" s="43">
        <f t="shared" si="461"/>
        <v>7.5899891897469365</v>
      </c>
      <c r="BL528">
        <f t="shared" si="457"/>
        <v>-25.287552959151697</v>
      </c>
      <c r="BM528" s="43">
        <f t="shared" si="458"/>
        <v>-136.62931062468334</v>
      </c>
    </row>
    <row r="529" spans="14:65" x14ac:dyDescent="0.25">
      <c r="N529" s="9">
        <v>11</v>
      </c>
      <c r="O529" s="34">
        <f t="shared" si="462"/>
        <v>1288249.5516931366</v>
      </c>
      <c r="P529" s="33" t="str">
        <f t="shared" si="411"/>
        <v>58,3492597405907</v>
      </c>
      <c r="Q529" s="4" t="str">
        <f t="shared" si="412"/>
        <v>1+94754,5926147891i</v>
      </c>
      <c r="R529" s="4">
        <f t="shared" si="424"/>
        <v>94754.592620065887</v>
      </c>
      <c r="S529" s="4">
        <f t="shared" si="425"/>
        <v>1.5707857732167283</v>
      </c>
      <c r="T529" s="4" t="str">
        <f t="shared" si="413"/>
        <v>1+242,82931965537i</v>
      </c>
      <c r="U529" s="4">
        <f t="shared" si="426"/>
        <v>242.83137870606808</v>
      </c>
      <c r="V529" s="4">
        <f t="shared" si="427"/>
        <v>1.5666782312185095</v>
      </c>
      <c r="W529" t="str">
        <f t="shared" si="414"/>
        <v>1-27,0653512532548i</v>
      </c>
      <c r="X529" s="4">
        <f t="shared" si="428"/>
        <v>27.083818757000671</v>
      </c>
      <c r="Y529" s="4">
        <f t="shared" si="429"/>
        <v>-1.5338655173228546</v>
      </c>
      <c r="Z529" t="str">
        <f t="shared" si="415"/>
        <v>-5,63834762975027+4,57668966951711i</v>
      </c>
      <c r="AA529" s="4">
        <f t="shared" si="430"/>
        <v>7.2620281137554903</v>
      </c>
      <c r="AB529" s="4">
        <f t="shared" si="431"/>
        <v>2.4597535832988431</v>
      </c>
      <c r="AC529" s="47" t="str">
        <f t="shared" si="432"/>
        <v>-0,365488225234703+0,421230418838796i</v>
      </c>
      <c r="AD529" s="20">
        <f t="shared" si="433"/>
        <v>-5.0721627903765683</v>
      </c>
      <c r="AE529" s="43">
        <f t="shared" si="434"/>
        <v>130.94713573087435</v>
      </c>
      <c r="AF529" t="str">
        <f t="shared" si="416"/>
        <v>171,020291553806</v>
      </c>
      <c r="AG529" t="str">
        <f t="shared" si="417"/>
        <v>1+94586,2801692693i</v>
      </c>
      <c r="AH529">
        <f t="shared" si="435"/>
        <v>94586.280174555475</v>
      </c>
      <c r="AI529">
        <f t="shared" si="436"/>
        <v>1.5707857544370645</v>
      </c>
      <c r="AJ529" t="str">
        <f t="shared" si="418"/>
        <v>1+242,82931965537i</v>
      </c>
      <c r="AK529">
        <f t="shared" si="437"/>
        <v>242.83137870606808</v>
      </c>
      <c r="AL529">
        <f t="shared" si="438"/>
        <v>1.5666782312185095</v>
      </c>
      <c r="AM529" t="str">
        <f t="shared" si="419"/>
        <v>1-9,21783494912103i</v>
      </c>
      <c r="AN529">
        <f t="shared" si="439"/>
        <v>9.2719189572190022</v>
      </c>
      <c r="AO529">
        <f t="shared" si="440"/>
        <v>-1.4627335925835157</v>
      </c>
      <c r="AP529" s="41" t="str">
        <f t="shared" si="441"/>
        <v>0,422432863510322-4,04895591383283i</v>
      </c>
      <c r="AQ529">
        <f t="shared" si="442"/>
        <v>12.193878577803616</v>
      </c>
      <c r="AR529" s="43">
        <f t="shared" si="443"/>
        <v>-84.043805151719098</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-0,0385258535622333-0,0351904189564583i</v>
      </c>
      <c r="BG529" s="20">
        <f t="shared" si="454"/>
        <v>-25.650150465622751</v>
      </c>
      <c r="BH529" s="43">
        <f t="shared" si="455"/>
        <v>-137.59069080509983</v>
      </c>
      <c r="BI529" s="41" t="str">
        <f t="shared" si="460"/>
        <v>0,377697511902478+0,0491774747412247i</v>
      </c>
      <c r="BJ529" s="20">
        <f t="shared" si="456"/>
        <v>-8.3841090974425754</v>
      </c>
      <c r="BK529" s="43">
        <f t="shared" si="461"/>
        <v>7.4183683123067317</v>
      </c>
      <c r="BL529">
        <f t="shared" si="457"/>
        <v>-25.650150465622751</v>
      </c>
      <c r="BM529" s="43">
        <f t="shared" si="458"/>
        <v>-137.59069080509983</v>
      </c>
    </row>
    <row r="530" spans="14:65" x14ac:dyDescent="0.25">
      <c r="N530" s="9">
        <v>12</v>
      </c>
      <c r="O530" s="34">
        <f t="shared" si="462"/>
        <v>1318256.7385564097</v>
      </c>
      <c r="P530" s="33" t="str">
        <f t="shared" si="411"/>
        <v>58,3492597405907</v>
      </c>
      <c r="Q530" s="4" t="str">
        <f t="shared" si="412"/>
        <v>1+96961,7106091314i</v>
      </c>
      <c r="R530" s="4">
        <f t="shared" si="424"/>
        <v>96961.71061428808</v>
      </c>
      <c r="S530" s="4">
        <f t="shared" si="425"/>
        <v>1.5707860134454963</v>
      </c>
      <c r="T530" s="4" t="str">
        <f t="shared" si="413"/>
        <v>1+248,485541123644i</v>
      </c>
      <c r="U530" s="4">
        <f t="shared" si="426"/>
        <v>248.48755330500995</v>
      </c>
      <c r="V530" s="4">
        <f t="shared" si="427"/>
        <v>1.5667719694943136</v>
      </c>
      <c r="W530" t="str">
        <f t="shared" si="414"/>
        <v>1-27,6957842710727i</v>
      </c>
      <c r="X530" s="4">
        <f t="shared" si="428"/>
        <v>27.713831680043771</v>
      </c>
      <c r="Y530" s="4">
        <f t="shared" si="429"/>
        <v>-1.5347054268890896</v>
      </c>
      <c r="Z530" t="str">
        <f t="shared" si="415"/>
        <v>-5,95120331499755+4,68329446666058i</v>
      </c>
      <c r="AA530" s="4">
        <f t="shared" si="430"/>
        <v>7.5729827649276631</v>
      </c>
      <c r="AB530" s="4">
        <f t="shared" si="431"/>
        <v>2.4748603538814962</v>
      </c>
      <c r="AC530" s="47" t="str">
        <f t="shared" si="432"/>
        <v>-0,35203611181535+0,418963558201679i</v>
      </c>
      <c r="AD530" s="20">
        <f t="shared" si="433"/>
        <v>-5.2366134345100255</v>
      </c>
      <c r="AE530" s="43">
        <f t="shared" si="434"/>
        <v>130.03881530458591</v>
      </c>
      <c r="AF530" t="str">
        <f t="shared" si="416"/>
        <v>171,020291553806</v>
      </c>
      <c r="AG530" t="str">
        <f t="shared" si="417"/>
        <v>1+96789,4776631175i</v>
      </c>
      <c r="AH530">
        <f t="shared" si="435"/>
        <v>96789.477668283347</v>
      </c>
      <c r="AI530">
        <f t="shared" si="436"/>
        <v>1.5707859950933099</v>
      </c>
      <c r="AJ530" t="str">
        <f t="shared" si="418"/>
        <v>1+248,485541123644i</v>
      </c>
      <c r="AK530">
        <f t="shared" si="437"/>
        <v>248.48755330500995</v>
      </c>
      <c r="AL530">
        <f t="shared" si="438"/>
        <v>1.5667719694943136</v>
      </c>
      <c r="AM530" t="str">
        <f t="shared" si="419"/>
        <v>1-9,43254590743618i</v>
      </c>
      <c r="AN530">
        <f t="shared" si="439"/>
        <v>9.485405752833719</v>
      </c>
      <c r="AO530">
        <f t="shared" si="440"/>
        <v>-1.4651749372756133</v>
      </c>
      <c r="AP530" s="41" t="str">
        <f t="shared" si="441"/>
        <v>0,422432862652098-4,14318514549455i</v>
      </c>
      <c r="AQ530">
        <f t="shared" si="442"/>
        <v>12.39160098880477</v>
      </c>
      <c r="AR530" s="43">
        <f t="shared" si="443"/>
        <v>-84.178326879917705</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-0,0374928958840131-0,0331332740801956i</v>
      </c>
      <c r="BG530" s="20">
        <f t="shared" si="454"/>
        <v>-26.014470104352089</v>
      </c>
      <c r="BH530" s="43">
        <f t="shared" si="455"/>
        <v>-138.5322797802059</v>
      </c>
      <c r="BI530" s="41" t="str">
        <f t="shared" si="460"/>
        <v>0,377746542232188+0,0480593024256819i</v>
      </c>
      <c r="BJ530" s="20">
        <f t="shared" si="456"/>
        <v>-8.3862556810372997</v>
      </c>
      <c r="BK530" s="43">
        <f t="shared" si="461"/>
        <v>7.2505780352904612</v>
      </c>
      <c r="BL530">
        <f t="shared" si="457"/>
        <v>-26.014470104352089</v>
      </c>
      <c r="BM530" s="43">
        <f t="shared" si="458"/>
        <v>-138.5322797802059</v>
      </c>
    </row>
    <row r="531" spans="14:65" x14ac:dyDescent="0.25">
      <c r="N531" s="9">
        <v>13</v>
      </c>
      <c r="O531" s="34">
        <f t="shared" si="462"/>
        <v>1348962.8825916562</v>
      </c>
      <c r="P531" s="33" t="str">
        <f t="shared" ref="P531:P560" si="463">COMPLEX(Adc,0)</f>
        <v>58,3492597405907</v>
      </c>
      <c r="Q531" s="4" t="str">
        <f t="shared" ref="Q531:Q560" si="464">IMSUM(COMPLEX(1,0),IMDIV(COMPLEX(0,2*PI()*O531),COMPLEX(wp_lf,0)))</f>
        <v>1+99220,2389858785i</v>
      </c>
      <c r="R531" s="4">
        <f t="shared" si="424"/>
        <v>99220.238990917787</v>
      </c>
      <c r="S531" s="4">
        <f t="shared" si="425"/>
        <v>1.57078624820599</v>
      </c>
      <c r="T531" s="4" t="str">
        <f t="shared" ref="T531:T560" si="465">IMSUM(COMPLEX(1,0),IMDIV(COMPLEX(0,2*PI()*O531),COMPLEX(wz_esr,0)))</f>
        <v>1+254,273512914916i</v>
      </c>
      <c r="U531" s="4">
        <f t="shared" si="426"/>
        <v>254.27547929380046</v>
      </c>
      <c r="V531" s="4">
        <f t="shared" si="427"/>
        <v>1.5668635740947965</v>
      </c>
      <c r="W531" t="str">
        <f t="shared" ref="W531:W560" si="466">IMSUB(COMPLEX(1,0),IMDIV(COMPLEX(0,2*PI()*O531),COMPLEX(wz_rhp,0)))</f>
        <v>1-28,3409019603082i</v>
      </c>
      <c r="X531" s="4">
        <f t="shared" si="428"/>
        <v>28.358538818560472</v>
      </c>
      <c r="Y531" s="4">
        <f t="shared" si="429"/>
        <v>-1.5355262670075158</v>
      </c>
      <c r="Z531" t="str">
        <f t="shared" ref="Z531:Z560" si="467">IMSUM(COMPLEX(1,0),IMDIV(COMPLEX(0,2*PI()*O531),COMPLEX(Q*(wsl/2),0)),IMDIV(IMPOWER(COMPLEX(0,2*PI()*O531),2),IMPOWER(COMPLEX(wsl/2,0),2)))</f>
        <v>-6,27880343443997+4,792382408521i</v>
      </c>
      <c r="AA531" s="4">
        <f t="shared" si="430"/>
        <v>7.8987531748901167</v>
      </c>
      <c r="AB531" s="4">
        <f t="shared" si="431"/>
        <v>2.4896567127803477</v>
      </c>
      <c r="AC531" s="47" t="str">
        <f t="shared" si="432"/>
        <v>-0,338945601897804+0,416340741974034i</v>
      </c>
      <c r="AD531" s="20">
        <f t="shared" si="433"/>
        <v>-5.4027025903074364</v>
      </c>
      <c r="AE531" s="43">
        <f t="shared" si="434"/>
        <v>129.14925081928621</v>
      </c>
      <c r="AF531" t="str">
        <f t="shared" ref="AF531:AF560" si="468">COMPLEX($B$72,0)</f>
        <v>171,020291553806</v>
      </c>
      <c r="AG531" t="str">
        <f t="shared" ref="AG531:AG560" si="469">IMSUM(COMPLEX(1,0),IMDIV(COMPLEX(0,2*PI()*O531),COMPLEX(wp_lf_DCM,0)))</f>
        <v>1+99043,9942191826i</v>
      </c>
      <c r="AH531">
        <f t="shared" si="435"/>
        <v>99043.994224230861</v>
      </c>
      <c r="AI531">
        <f t="shared" si="436"/>
        <v>1.5707862302715501</v>
      </c>
      <c r="AJ531" t="str">
        <f t="shared" ref="AJ531:AJ560" si="470">IMSUM(COMPLEX(1,0),IMDIV(COMPLEX(0,2*PI()*O531),COMPLEX(wz1_dcm,0)))</f>
        <v>1+254,273512914916i</v>
      </c>
      <c r="AK531">
        <f t="shared" si="437"/>
        <v>254.27547929380046</v>
      </c>
      <c r="AL531">
        <f t="shared" si="438"/>
        <v>1.5668635740947965</v>
      </c>
      <c r="AM531" t="str">
        <f t="shared" ref="AM531:AM560" si="471">IMSUB(COMPLEX(1,0),IMDIV(COMPLEX(0,2*PI()*O531),COMPLEX(wz2_dcm,0)))</f>
        <v>1-9,65225812644594i</v>
      </c>
      <c r="AN531">
        <f t="shared" si="439"/>
        <v>9.7039212146194629</v>
      </c>
      <c r="AO531">
        <f t="shared" si="440"/>
        <v>-1.4675619319366449</v>
      </c>
      <c r="AP531" s="41" t="str">
        <f t="shared" si="441"/>
        <v>0,422432861832499-4,23961114876195i</v>
      </c>
      <c r="AQ531">
        <f t="shared" si="442"/>
        <v>12.589424795855598</v>
      </c>
      <c r="AR531" s="43">
        <f t="shared" si="443"/>
        <v>-84.309856517444032</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-0,0364525640572728-0,0311836870236374i</v>
      </c>
      <c r="BG531" s="20">
        <f t="shared" si="454"/>
        <v>-26.380434147269138</v>
      </c>
      <c r="BH531" s="43">
        <f t="shared" si="455"/>
        <v>-139.45435650254606</v>
      </c>
      <c r="BI531" s="41" t="str">
        <f t="shared" si="460"/>
        <v>0,377793368601574+0,0469664998779359i</v>
      </c>
      <c r="BJ531" s="20">
        <f t="shared" si="456"/>
        <v>-8.3883067611061044</v>
      </c>
      <c r="BK531" s="43">
        <f t="shared" si="461"/>
        <v>7.0865361607236439</v>
      </c>
      <c r="BL531">
        <f t="shared" si="457"/>
        <v>-26.380434147269138</v>
      </c>
      <c r="BM531" s="43">
        <f t="shared" si="458"/>
        <v>-139.45435650254606</v>
      </c>
    </row>
    <row r="532" spans="14:65" x14ac:dyDescent="0.25">
      <c r="N532" s="9">
        <v>14</v>
      </c>
      <c r="O532" s="34">
        <f t="shared" si="462"/>
        <v>1380384.2646028849</v>
      </c>
      <c r="P532" s="33" t="str">
        <f t="shared" si="463"/>
        <v>58,3492597405907</v>
      </c>
      <c r="Q532" s="4" t="str">
        <f t="shared" si="464"/>
        <v>1+101531,375246671i</v>
      </c>
      <c r="R532" s="4">
        <f t="shared" ref="R532:R560" si="476">IMABS(Q532)</f>
        <v>101531.37525159557</v>
      </c>
      <c r="S532" s="4">
        <f t="shared" ref="S532:S560" si="477">IMARGUMENT(Q532)</f>
        <v>1.5707864776226823</v>
      </c>
      <c r="T532" s="4" t="str">
        <f t="shared" si="465"/>
        <v>1+260,196303888442i</v>
      </c>
      <c r="U532" s="4">
        <f t="shared" ref="U532:U560" si="478">IMABS(T532)</f>
        <v>260.19822550741281</v>
      </c>
      <c r="V532" s="4">
        <f t="shared" ref="V532:V560" si="479">IMARGUMENT(T532)</f>
        <v>1.566953093583777</v>
      </c>
      <c r="W532" t="str">
        <f t="shared" si="466"/>
        <v>1-29,0010463708993i</v>
      </c>
      <c r="X532" s="4">
        <f t="shared" ref="X532:X560" si="480">IMABS(W532)</f>
        <v>29.018282006470535</v>
      </c>
      <c r="Y532" s="4">
        <f t="shared" ref="Y532:Y560" si="481">IMARGUMENT(W532)</f>
        <v>-1.5363284684713869</v>
      </c>
      <c r="Z532" t="str">
        <f t="shared" si="467"/>
        <v>-6,621842871853+4,90401133496909i</v>
      </c>
      <c r="AA532" s="4">
        <f t="shared" ref="AA532:AA560" si="482">IMABS(Z532)</f>
        <v>8.2400321718434881</v>
      </c>
      <c r="AB532" s="4">
        <f t="shared" ref="AB532:AB560" si="483">IMARGUMENT(Z532)</f>
        <v>2.5041469774737775</v>
      </c>
      <c r="AC532" s="47" t="str">
        <f t="shared" ref="AC532:AC560" si="484">(IMDIV(IMPRODUCT(P532,T532,W532),IMPRODUCT(Q532,Z532)))</f>
        <v>-0,326219192478149+0,413388822877727i</v>
      </c>
      <c r="AD532" s="20">
        <f t="shared" ref="AD532:AD560" si="485">20*LOG(IMABS(AC532))</f>
        <v>-5.5703559609710869</v>
      </c>
      <c r="AE532" s="43">
        <f t="shared" ref="AE532:AE560" si="486">(180/PI())*IMARGUMENT(AC532)</f>
        <v>128.27817299442086</v>
      </c>
      <c r="AF532" t="str">
        <f t="shared" si="468"/>
        <v>171,020291553806</v>
      </c>
      <c r="AG532" t="str">
        <f t="shared" si="469"/>
        <v>1+101351,025211985i</v>
      </c>
      <c r="AH532">
        <f t="shared" ref="AH532:AH560" si="487">IMABS(AG532)</f>
        <v>101351.02521691834</v>
      </c>
      <c r="AI532">
        <f t="shared" ref="AI532:AI560" si="488">IMARGUMENT(AG532)</f>
        <v>1.57078646009648</v>
      </c>
      <c r="AJ532" t="str">
        <f t="shared" si="470"/>
        <v>1+260,196303888442i</v>
      </c>
      <c r="AK532">
        <f t="shared" ref="AK532:AK560" si="489">IMABS(AJ532)</f>
        <v>260.19822550741281</v>
      </c>
      <c r="AL532">
        <f t="shared" ref="AL532:AL560" si="490">IMARGUMENT(AJ532)</f>
        <v>1.566953093583777</v>
      </c>
      <c r="AM532" t="str">
        <f t="shared" si="471"/>
        <v>1-9,87708810047707i</v>
      </c>
      <c r="AN532">
        <f t="shared" ref="AN532:AN560" si="491">IMABS(AM532)</f>
        <v>9.9275812434140143</v>
      </c>
      <c r="AO532">
        <f t="shared" ref="AO532:AO560" si="492">IMARGUMENT(AM532)</f>
        <v>-1.4698957333195031</v>
      </c>
      <c r="AP532" s="41" t="str">
        <f t="shared" ref="AP532:AP560" si="493">(IMDIV(IMPRODUCT(AF532,AJ532,AM532),IMPRODUCT(AG532)))</f>
        <v>0,422432861049786-4,33828504997828i</v>
      </c>
      <c r="AQ532">
        <f t="shared" ref="AQ532:AQ560" si="494">20*LOG(IMABS(AP532))</f>
        <v>12.78734553223963</v>
      </c>
      <c r="AR532" s="43">
        <f t="shared" ref="AR532:AR560" si="495">(180/PI())*IMARGUMENT(AP532)</f>
        <v>-84.438457565999386</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-0,0354089595544419-0,029337411422961i</v>
      </c>
      <c r="BG532" s="20">
        <f t="shared" ref="BG532:BG560" si="506">20*LOG(IMABS(BF532))</f>
        <v>-26.747968032693549</v>
      </c>
      <c r="BH532" s="43">
        <f t="shared" ref="BH532:BH560" si="507">(180/PI())*IMARGUMENT(BF532)</f>
        <v>-140.35720740355154</v>
      </c>
      <c r="BI532" s="41" t="str">
        <f t="shared" si="460"/>
        <v>0,377838089961847+0,0458984951401189i</v>
      </c>
      <c r="BJ532" s="20">
        <f t="shared" ref="BJ532:BJ560" si="508">20*LOG(IMABS(BI532))</f>
        <v>-8.3902665394828286</v>
      </c>
      <c r="BK532" s="43">
        <f t="shared" si="461"/>
        <v>6.9261620360281864</v>
      </c>
      <c r="BL532">
        <f t="shared" ref="BL532:BL560" si="509">IF($B$31=0,BJ532,BG532)</f>
        <v>-26.747968032693549</v>
      </c>
      <c r="BM532" s="43">
        <f t="shared" ref="BM532:BM560" si="510">IF($B$31=0,BK532,BH532)</f>
        <v>-140.35720740355154</v>
      </c>
    </row>
    <row r="533" spans="14:65" x14ac:dyDescent="0.25">
      <c r="N533" s="9">
        <v>15</v>
      </c>
      <c r="O533" s="34">
        <f t="shared" si="462"/>
        <v>1412537.5446227565</v>
      </c>
      <c r="P533" s="33" t="str">
        <f t="shared" si="463"/>
        <v>58,3492597405907</v>
      </c>
      <c r="Q533" s="4" t="str">
        <f t="shared" si="464"/>
        <v>1+103896,344786546i</v>
      </c>
      <c r="R533" s="4">
        <f t="shared" si="476"/>
        <v>103896.34479135848</v>
      </c>
      <c r="S533" s="4">
        <f t="shared" si="477"/>
        <v>1.570786701817213</v>
      </c>
      <c r="T533" s="4" t="str">
        <f t="shared" si="465"/>
        <v>1+266,257054386397i</v>
      </c>
      <c r="U533" s="4">
        <f t="shared" si="478"/>
        <v>266.25893226429184</v>
      </c>
      <c r="V533" s="4">
        <f t="shared" si="479"/>
        <v>1.5670405754199306</v>
      </c>
      <c r="W533" t="str">
        <f t="shared" si="466"/>
        <v>1-29,6765675201504i</v>
      </c>
      <c r="X533" s="4">
        <f t="shared" si="480"/>
        <v>29.693411049895325</v>
      </c>
      <c r="Y533" s="4">
        <f t="shared" si="481"/>
        <v>-1.5371124524862703</v>
      </c>
      <c r="Z533" t="str">
        <f t="shared" si="467"/>
        <v>-6,98104925987555+5,01824043313927i</v>
      </c>
      <c r="AA533" s="4">
        <f t="shared" si="482"/>
        <v>8.5975453365250001</v>
      </c>
      <c r="AB533" s="4">
        <f t="shared" si="483"/>
        <v>2.5183355901060658</v>
      </c>
      <c r="AC533" s="47" t="str">
        <f t="shared" si="484"/>
        <v>-0,313857972886272+0,410133638626645i</v>
      </c>
      <c r="AD533" s="20">
        <f t="shared" si="485"/>
        <v>-5.7395023266333025</v>
      </c>
      <c r="AE533" s="43">
        <f t="shared" si="486"/>
        <v>127.42530589278137</v>
      </c>
      <c r="AF533" t="str">
        <f t="shared" si="468"/>
        <v>171,020291553806</v>
      </c>
      <c r="AG533" t="str">
        <f t="shared" si="469"/>
        <v>1+103711,793859894i</v>
      </c>
      <c r="AH533">
        <f t="shared" si="487"/>
        <v>103711.79386471504</v>
      </c>
      <c r="AI533">
        <f t="shared" si="488"/>
        <v>1.5707866846899561</v>
      </c>
      <c r="AJ533" t="str">
        <f t="shared" si="470"/>
        <v>1+266,257054386397i</v>
      </c>
      <c r="AK533">
        <f t="shared" si="489"/>
        <v>266.25893226429184</v>
      </c>
      <c r="AL533">
        <f t="shared" si="490"/>
        <v>1.5670405754199306</v>
      </c>
      <c r="AM533" t="str">
        <f t="shared" si="471"/>
        <v>1-10,1071550373578i</v>
      </c>
      <c r="AN533">
        <f t="shared" si="491"/>
        <v>10.156504465079861</v>
      </c>
      <c r="AO533">
        <f t="shared" si="492"/>
        <v>-1.4721774770901224</v>
      </c>
      <c r="AP533" s="41" t="str">
        <f t="shared" si="493"/>
        <v>0,422432860302305-4,43925916735214i</v>
      </c>
      <c r="AQ533">
        <f t="shared" si="494"/>
        <v>12.985358923883393</v>
      </c>
      <c r="AR533" s="43">
        <f t="shared" si="495"/>
        <v>-84.564192382248763</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-0,0343657848430673-0,0275902113195822i</v>
      </c>
      <c r="BG533" s="20">
        <f t="shared" si="506"/>
        <v>-27.117000287768022</v>
      </c>
      <c r="BH533" s="43">
        <f t="shared" si="507"/>
        <v>-141.24112518523074</v>
      </c>
      <c r="BI533" s="41" t="str">
        <f t="shared" si="460"/>
        <v>0,377880800832078+0,0448547289055171i</v>
      </c>
      <c r="BJ533" s="20">
        <f t="shared" si="508"/>
        <v>-8.3921390372513223</v>
      </c>
      <c r="BK533" s="43">
        <f t="shared" si="461"/>
        <v>6.7693765397390937</v>
      </c>
      <c r="BL533">
        <f t="shared" si="509"/>
        <v>-27.117000287768022</v>
      </c>
      <c r="BM533" s="43">
        <f t="shared" si="510"/>
        <v>-141.24112518523074</v>
      </c>
    </row>
    <row r="534" spans="14:65" x14ac:dyDescent="0.25">
      <c r="N534" s="9">
        <v>16</v>
      </c>
      <c r="O534" s="34">
        <f t="shared" si="462"/>
        <v>1445439.7707459298</v>
      </c>
      <c r="P534" s="33" t="str">
        <f t="shared" si="463"/>
        <v>58,3492597405907</v>
      </c>
      <c r="Q534" s="4" t="str">
        <f t="shared" si="464"/>
        <v>1+106316,401543658i</v>
      </c>
      <c r="R534" s="4">
        <f t="shared" si="476"/>
        <v>106316.40154836093</v>
      </c>
      <c r="S534" s="4">
        <f t="shared" si="477"/>
        <v>1.5707869209084535</v>
      </c>
      <c r="T534" s="4" t="str">
        <f t="shared" si="465"/>
        <v>1+272,458977898916i</v>
      </c>
      <c r="U534" s="4">
        <f t="shared" si="478"/>
        <v>272.46081303138254</v>
      </c>
      <c r="V534" s="4">
        <f t="shared" si="479"/>
        <v>1.5671260659819257</v>
      </c>
      <c r="W534" t="str">
        <f t="shared" si="466"/>
        <v>1-30,3678235783166i</v>
      </c>
      <c r="X534" s="4">
        <f t="shared" si="480"/>
        <v>30.384283912637489</v>
      </c>
      <c r="Y534" s="4">
        <f t="shared" si="481"/>
        <v>-1.5378786308737786</v>
      </c>
      <c r="Z534" t="str">
        <f t="shared" si="467"/>
        <v>-7,3571845234162+5,13513026881135i</v>
      </c>
      <c r="AA534" s="4">
        <f t="shared" si="482"/>
        <v>8.9720525516326202</v>
      </c>
      <c r="AB534" s="4">
        <f t="shared" si="483"/>
        <v>2.532227097665948</v>
      </c>
      <c r="AC534" s="47" t="str">
        <f t="shared" si="484"/>
        <v>-0,301861756052507+0,406599982825711i</v>
      </c>
      <c r="AD534" s="20">
        <f t="shared" si="485"/>
        <v>-5.9100734619741182</v>
      </c>
      <c r="AE534" s="43">
        <f t="shared" si="486"/>
        <v>126.59036804595479</v>
      </c>
      <c r="AF534" t="str">
        <f t="shared" si="468"/>
        <v>171,020291553806</v>
      </c>
      <c r="AG534" t="str">
        <f t="shared" si="469"/>
        <v>1+106127,551873696i</v>
      </c>
      <c r="AH534">
        <f t="shared" si="487"/>
        <v>106127.55187840731</v>
      </c>
      <c r="AI534">
        <f t="shared" si="488"/>
        <v>1.5707869041710603</v>
      </c>
      <c r="AJ534" t="str">
        <f t="shared" si="470"/>
        <v>1+272,458977898916i</v>
      </c>
      <c r="AK534">
        <f t="shared" si="489"/>
        <v>272.46081303138254</v>
      </c>
      <c r="AL534">
        <f t="shared" si="490"/>
        <v>1.5671260659819257</v>
      </c>
      <c r="AM534" t="str">
        <f t="shared" si="471"/>
        <v>1-10,3425809216234i</v>
      </c>
      <c r="AN534">
        <f t="shared" si="491"/>
        <v>10.390812293575914</v>
      </c>
      <c r="AO534">
        <f t="shared" si="492"/>
        <v>-1.4744082779705927</v>
      </c>
      <c r="AP534" s="41" t="str">
        <f t="shared" si="493"/>
        <v>0,422432859588464-4,54258703869707i</v>
      </c>
      <c r="AQ534">
        <f t="shared" si="494"/>
        <v>13.183460881407527</v>
      </c>
      <c r="AR534" s="43">
        <f t="shared" si="495"/>
        <v>-84.687122184584197</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-0,0333263666352458-0,0259378833174835i</v>
      </c>
      <c r="BG534" s="20">
        <f t="shared" si="506"/>
        <v>-27.487462445543546</v>
      </c>
      <c r="BH534" s="43">
        <f t="shared" si="507"/>
        <v>-142.1064077032199</v>
      </c>
      <c r="BI534" s="41" t="str">
        <f t="shared" si="460"/>
        <v>0,377921591496766+0,0438346542550785i</v>
      </c>
      <c r="BJ534" s="20">
        <f t="shared" si="508"/>
        <v>-8.3939281021618921</v>
      </c>
      <c r="BK534" s="43">
        <f t="shared" si="461"/>
        <v>6.6161020662409928</v>
      </c>
      <c r="BL534">
        <f t="shared" si="509"/>
        <v>-27.487462445543546</v>
      </c>
      <c r="BM534" s="43">
        <f t="shared" si="510"/>
        <v>-142.1064077032199</v>
      </c>
    </row>
    <row r="535" spans="14:65" x14ac:dyDescent="0.25">
      <c r="N535" s="9">
        <v>17</v>
      </c>
      <c r="O535" s="34">
        <f t="shared" si="462"/>
        <v>1479108.3881682095</v>
      </c>
      <c r="P535" s="33" t="str">
        <f t="shared" si="463"/>
        <v>58,3492597405907</v>
      </c>
      <c r="Q535" s="4" t="str">
        <f t="shared" si="464"/>
        <v>1+108792,828664132i</v>
      </c>
      <c r="R535" s="4">
        <f t="shared" si="476"/>
        <v>108792.82866872789</v>
      </c>
      <c r="S535" s="4">
        <f t="shared" si="477"/>
        <v>1.5707871350125682</v>
      </c>
      <c r="T535" s="4" t="str">
        <f t="shared" si="465"/>
        <v>1+278,805362767937i</v>
      </c>
      <c r="U535" s="4">
        <f t="shared" si="478"/>
        <v>278.80715612796058</v>
      </c>
      <c r="V535" s="4">
        <f t="shared" si="479"/>
        <v>1.5672096105929885</v>
      </c>
      <c r="W535" t="str">
        <f t="shared" si="466"/>
        <v>1-31,0751810585096i</v>
      </c>
      <c r="X535" s="4">
        <f t="shared" si="480"/>
        <v>31.091266905984288</v>
      </c>
      <c r="Y535" s="4">
        <f t="shared" si="481"/>
        <v>-1.5386274062716243</v>
      </c>
      <c r="Z535" t="str">
        <f t="shared" si="467"/>
        <v>-7,75104649579824+5,25474281852344i</v>
      </c>
      <c r="AA535" s="4">
        <f t="shared" si="482"/>
        <v>9.3643496233774748</v>
      </c>
      <c r="AB535" s="4">
        <f t="shared" si="483"/>
        <v>2.5458261337012615</v>
      </c>
      <c r="AC535" s="47" t="str">
        <f t="shared" si="484"/>
        <v>-0,290229203558548+0,402811586374293i</v>
      </c>
      <c r="AD535" s="20">
        <f t="shared" si="485"/>
        <v>-6.0820040496670114</v>
      </c>
      <c r="AE535" s="43">
        <f t="shared" si="486"/>
        <v>125.77307349193799</v>
      </c>
      <c r="AF535" t="str">
        <f t="shared" si="468"/>
        <v>171,020291553806</v>
      </c>
      <c r="AG535" t="str">
        <f t="shared" si="469"/>
        <v>1+108599,580120265i</v>
      </c>
      <c r="AH535">
        <f t="shared" si="487"/>
        <v>108599.58012486908</v>
      </c>
      <c r="AI535">
        <f t="shared" si="488"/>
        <v>1.5707871186561648</v>
      </c>
      <c r="AJ535" t="str">
        <f t="shared" si="470"/>
        <v>1+278,805362767937i</v>
      </c>
      <c r="AK535">
        <f t="shared" si="489"/>
        <v>278.80715612796058</v>
      </c>
      <c r="AL535">
        <f t="shared" si="490"/>
        <v>1.5672096105929885</v>
      </c>
      <c r="AM535" t="str">
        <f t="shared" si="471"/>
        <v>1-10,5834905791938i</v>
      </c>
      <c r="AN535">
        <f t="shared" si="491"/>
        <v>10.630628995496171</v>
      </c>
      <c r="AO535">
        <f t="shared" si="492"/>
        <v>-1.4765892299001013</v>
      </c>
      <c r="AP535" s="41" t="str">
        <f t="shared" si="493"/>
        <v>0,422432858906752-4,64832344981814i</v>
      </c>
      <c r="AQ535">
        <f t="shared" si="494"/>
        <v>13.381647492474961</v>
      </c>
      <c r="AR535" s="43">
        <f t="shared" si="495"/>
        <v>-84.80730706094225</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-0,0322936790800819-0,0243762757646339i</v>
      </c>
      <c r="BG535" s="20">
        <f t="shared" si="506"/>
        <v>-27.859288957915574</v>
      </c>
      <c r="BH535" s="43">
        <f t="shared" si="507"/>
        <v>-142.95335693749496</v>
      </c>
      <c r="BI535" s="41" t="str">
        <f t="shared" si="460"/>
        <v>0,377960548194746+0,0428377363983033i</v>
      </c>
      <c r="BJ535" s="20">
        <f t="shared" si="508"/>
        <v>-8.3956374157736064</v>
      </c>
      <c r="BK535" s="43">
        <f t="shared" si="461"/>
        <v>6.4662625096248272</v>
      </c>
      <c r="BL535">
        <f t="shared" si="509"/>
        <v>-27.859288957915574</v>
      </c>
      <c r="BM535" s="43">
        <f t="shared" si="510"/>
        <v>-142.95335693749496</v>
      </c>
    </row>
    <row r="536" spans="14:65" x14ac:dyDescent="0.25">
      <c r="N536" s="9">
        <v>18</v>
      </c>
      <c r="O536" s="34">
        <f t="shared" si="462"/>
        <v>1513561.2484362102</v>
      </c>
      <c r="P536" s="33" t="str">
        <f t="shared" si="463"/>
        <v>58,3492597405907</v>
      </c>
      <c r="Q536" s="4" t="str">
        <f t="shared" si="464"/>
        <v>1+111326,939182407i</v>
      </c>
      <c r="R536" s="4">
        <f t="shared" si="476"/>
        <v>111326.93918689829</v>
      </c>
      <c r="S536" s="4">
        <f t="shared" si="477"/>
        <v>1.5707873442430784</v>
      </c>
      <c r="T536" s="4" t="str">
        <f t="shared" si="465"/>
        <v>1+285,299573930724i</v>
      </c>
      <c r="U536" s="4">
        <f t="shared" si="478"/>
        <v>285.30132646914325</v>
      </c>
      <c r="V536" s="4">
        <f t="shared" si="479"/>
        <v>1.5672912535449099</v>
      </c>
      <c r="W536" t="str">
        <f t="shared" si="466"/>
        <v>1-31,7990150110285i</v>
      </c>
      <c r="X536" s="4">
        <f t="shared" si="480"/>
        <v>31.814734882937749</v>
      </c>
      <c r="Y536" s="4">
        <f t="shared" si="481"/>
        <v>-1.5393591723300197</v>
      </c>
      <c r="Z536" t="str">
        <f t="shared" si="467"/>
        <v>-8,16347061107114+5,37714150243266i</v>
      </c>
      <c r="AA536" s="4">
        <f t="shared" si="482"/>
        <v>9.7752699786249373</v>
      </c>
      <c r="AB536" s="4">
        <f t="shared" si="483"/>
        <v>2.5591374014999722</v>
      </c>
      <c r="AC536" s="47" t="str">
        <f t="shared" si="484"/>
        <v>-0,278957944141861+0,398791108152112i</v>
      </c>
      <c r="AD536" s="20">
        <f t="shared" si="485"/>
        <v>-6.2552315907223788</v>
      </c>
      <c r="AE536" s="43">
        <f t="shared" si="486"/>
        <v>124.97313272891344</v>
      </c>
      <c r="AF536" t="str">
        <f t="shared" si="468"/>
        <v>171,020291553806</v>
      </c>
      <c r="AG536" t="str">
        <f t="shared" si="469"/>
        <v>1+111129,1893017i</v>
      </c>
      <c r="AH536">
        <f t="shared" si="487"/>
        <v>111129.18930619926</v>
      </c>
      <c r="AI536">
        <f t="shared" si="488"/>
        <v>1.5707873282589921</v>
      </c>
      <c r="AJ536" t="str">
        <f t="shared" si="470"/>
        <v>1+285,299573930724i</v>
      </c>
      <c r="AK536">
        <f t="shared" si="489"/>
        <v>285.30132646914325</v>
      </c>
      <c r="AL536">
        <f t="shared" si="490"/>
        <v>1.5672912535449099</v>
      </c>
      <c r="AM536" t="str">
        <f t="shared" si="471"/>
        <v>1-10,8300117435584i</v>
      </c>
      <c r="AN536">
        <f t="shared" si="491"/>
        <v>10.876081756111105</v>
      </c>
      <c r="AO536">
        <f t="shared" si="492"/>
        <v>-1.4787214062120499</v>
      </c>
      <c r="AP536" s="41" t="str">
        <f t="shared" si="493"/>
        <v>0,42243285825572-4,75652446356013i</v>
      </c>
      <c r="AQ536">
        <f t="shared" si="494"/>
        <v>13.579915014426909</v>
      </c>
      <c r="AR536" s="43">
        <f t="shared" si="495"/>
        <v>-84.924805977579965</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-0,031270366681023-0,0229013051841786i</v>
      </c>
      <c r="BG536" s="20">
        <f t="shared" si="506"/>
        <v>-28.23241710548194</v>
      </c>
      <c r="BH536" s="43">
        <f t="shared" si="507"/>
        <v>-143.78227804674884</v>
      </c>
      <c r="BI536" s="41" t="str">
        <f t="shared" si="460"/>
        <v>0,377997753299683+0,0418634524185049i</v>
      </c>
      <c r="BJ536" s="20">
        <f t="shared" si="508"/>
        <v>-8.3972705003326542</v>
      </c>
      <c r="BK536" s="43">
        <f t="shared" si="461"/>
        <v>6.3197832467576704</v>
      </c>
      <c r="BL536">
        <f t="shared" si="509"/>
        <v>-28.23241710548194</v>
      </c>
      <c r="BM536" s="43">
        <f t="shared" si="510"/>
        <v>-143.78227804674884</v>
      </c>
    </row>
    <row r="537" spans="14:65" x14ac:dyDescent="0.25">
      <c r="N537" s="9">
        <v>19</v>
      </c>
      <c r="O537" s="34">
        <f t="shared" si="462"/>
        <v>1548816.6189124861</v>
      </c>
      <c r="P537" s="33" t="str">
        <f t="shared" si="463"/>
        <v>58,3492597405907</v>
      </c>
      <c r="Q537" s="4" t="str">
        <f t="shared" si="464"/>
        <v>1+113920,076717423i</v>
      </c>
      <c r="R537" s="4">
        <f t="shared" si="476"/>
        <v>113920.07672181205</v>
      </c>
      <c r="S537" s="4">
        <f t="shared" si="477"/>
        <v>1.5707875487109206</v>
      </c>
      <c r="T537" s="4" t="str">
        <f t="shared" si="465"/>
        <v>1+291,945054703995i</v>
      </c>
      <c r="U537" s="4">
        <f t="shared" si="478"/>
        <v>291.94676735000621</v>
      </c>
      <c r="V537" s="4">
        <f t="shared" si="479"/>
        <v>1.5673710381215078</v>
      </c>
      <c r="W537" t="str">
        <f t="shared" si="466"/>
        <v>1-32,5397092222161i</v>
      </c>
      <c r="X537" s="4">
        <f t="shared" si="480"/>
        <v>32.555071436972391</v>
      </c>
      <c r="Y537" s="4">
        <f t="shared" si="481"/>
        <v>-1.5400743139044448</v>
      </c>
      <c r="Z537" t="str">
        <f t="shared" si="467"/>
        <v>-8,59533167607804+5,50239121794135i</v>
      </c>
      <c r="AA537" s="4">
        <f t="shared" si="482"/>
        <v>10.205686441247773</v>
      </c>
      <c r="AB537" s="4">
        <f t="shared" si="483"/>
        <v>2.5721656586644177</v>
      </c>
      <c r="AC537" s="47" t="str">
        <f t="shared" si="484"/>
        <v>-0,268044685450781+0,394560133839787i</v>
      </c>
      <c r="AD537" s="20">
        <f t="shared" si="485"/>
        <v>-6.4296963126762758</v>
      </c>
      <c r="AE537" s="43">
        <f t="shared" si="486"/>
        <v>124.19025358937566</v>
      </c>
      <c r="AF537" t="str">
        <f t="shared" si="468"/>
        <v>171,020291553806</v>
      </c>
      <c r="AG537" t="str">
        <f t="shared" si="469"/>
        <v>1+113717,720650271i</v>
      </c>
      <c r="AH537">
        <f t="shared" si="487"/>
        <v>113717.72065466785</v>
      </c>
      <c r="AI537">
        <f t="shared" si="488"/>
        <v>1.5707875330906766</v>
      </c>
      <c r="AJ537" t="str">
        <f t="shared" si="470"/>
        <v>1+291,945054703995i</v>
      </c>
      <c r="AK537">
        <f t="shared" si="489"/>
        <v>291.94676735000621</v>
      </c>
      <c r="AL537">
        <f t="shared" si="490"/>
        <v>1.5673710381215078</v>
      </c>
      <c r="AM537" t="str">
        <f t="shared" si="471"/>
        <v>1-11,0822751235016i</v>
      </c>
      <c r="AN537">
        <f t="shared" si="491"/>
        <v>11.127300746945881</v>
      </c>
      <c r="AO537">
        <f t="shared" si="492"/>
        <v>-1.4808058598257683</v>
      </c>
      <c r="AP537" s="41" t="str">
        <f t="shared" si="493"/>
        <v>0,42243285763399-4,86724744953277i</v>
      </c>
      <c r="AQ537">
        <f t="shared" si="494"/>
        <v>13.778259867198724</v>
      </c>
      <c r="AR537" s="43">
        <f t="shared" si="495"/>
        <v>-85.039676788718566</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-0,0302587667570668-0,0215089701801705i</v>
      </c>
      <c r="BG537" s="20">
        <f t="shared" si="506"/>
        <v>-28.606786905266283</v>
      </c>
      <c r="BH537" s="43">
        <f t="shared" si="507"/>
        <v>-144.59347850225186</v>
      </c>
      <c r="BI537" s="41" t="str">
        <f t="shared" si="460"/>
        <v>0,378033285492634+0,0409112910224617i</v>
      </c>
      <c r="BJ537" s="20">
        <f t="shared" si="508"/>
        <v>-8.3988307253912726</v>
      </c>
      <c r="BK537" s="43">
        <f t="shared" si="461"/>
        <v>6.1765911196538541</v>
      </c>
      <c r="BL537">
        <f t="shared" si="509"/>
        <v>-28.606786905266283</v>
      </c>
      <c r="BM537" s="43">
        <f t="shared" si="510"/>
        <v>-144.59347850225186</v>
      </c>
    </row>
    <row r="538" spans="14:65" x14ac:dyDescent="0.25">
      <c r="N538" s="9">
        <v>20</v>
      </c>
      <c r="O538" s="34">
        <f t="shared" si="462"/>
        <v>1584893.1924611153</v>
      </c>
      <c r="P538" s="33" t="str">
        <f t="shared" si="463"/>
        <v>58,3492597405907</v>
      </c>
      <c r="Q538" s="4" t="str">
        <f t="shared" si="464"/>
        <v>1+116573,616185024i</v>
      </c>
      <c r="R538" s="4">
        <f t="shared" si="476"/>
        <v>116573.61618931312</v>
      </c>
      <c r="S538" s="4">
        <f t="shared" si="477"/>
        <v>1.5707877485245065</v>
      </c>
      <c r="T538" s="4" t="str">
        <f t="shared" si="465"/>
        <v>1+298,745328609619i</v>
      </c>
      <c r="U538" s="4">
        <f t="shared" si="478"/>
        <v>298.74700227126834</v>
      </c>
      <c r="V538" s="4">
        <f t="shared" si="479"/>
        <v>1.5674490066215554</v>
      </c>
      <c r="W538" t="str">
        <f t="shared" si="466"/>
        <v>1-33,2976564179471i</v>
      </c>
      <c r="X538" s="4">
        <f t="shared" si="480"/>
        <v>33.31266910542675</v>
      </c>
      <c r="Y538" s="4">
        <f t="shared" si="481"/>
        <v>-1.5407732072448104</v>
      </c>
      <c r="Z538" t="str">
        <f t="shared" si="467"/>
        <v>-9,0475457260384+5,63055837410654i</v>
      </c>
      <c r="AA538" s="4">
        <f t="shared" si="482"/>
        <v>10.656513091484335</v>
      </c>
      <c r="AB538" s="4">
        <f t="shared" si="483"/>
        <v>2.5849157030036549</v>
      </c>
      <c r="AC538" s="47" t="str">
        <f t="shared" si="484"/>
        <v>-0,257485318956867+0,390139181804796i</v>
      </c>
      <c r="AD538" s="20">
        <f t="shared" si="485"/>
        <v>-6.605341076457024</v>
      </c>
      <c r="AE538" s="43">
        <f t="shared" si="486"/>
        <v>123.42414203891245</v>
      </c>
      <c r="AF538" t="str">
        <f t="shared" si="468"/>
        <v>171,020291553806</v>
      </c>
      <c r="AG538" t="str">
        <f t="shared" si="469"/>
        <v>1+116366,546639563i</v>
      </c>
      <c r="AH538">
        <f t="shared" si="487"/>
        <v>116366.54664385978</v>
      </c>
      <c r="AI538">
        <f t="shared" si="488"/>
        <v>1.5707877332598228</v>
      </c>
      <c r="AJ538" t="str">
        <f t="shared" si="470"/>
        <v>1+298,745328609619i</v>
      </c>
      <c r="AK538">
        <f t="shared" si="489"/>
        <v>298.74700227126834</v>
      </c>
      <c r="AL538">
        <f t="shared" si="490"/>
        <v>1.5674490066215554</v>
      </c>
      <c r="AM538" t="str">
        <f t="shared" si="471"/>
        <v>1-11,3404144724065i</v>
      </c>
      <c r="AN538">
        <f t="shared" si="491"/>
        <v>11.384419194933345</v>
      </c>
      <c r="AO538">
        <f t="shared" si="492"/>
        <v>-1.4828436234513815</v>
      </c>
      <c r="AP538" s="41" t="str">
        <f t="shared" si="493"/>
        <v>0,422432857040242-4,98055111452875i</v>
      </c>
      <c r="AQ538">
        <f t="shared" si="494"/>
        <v>13.976678626507146</v>
      </c>
      <c r="AR538" s="43">
        <f t="shared" si="495"/>
        <v>-85.151976246971032</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-0,0292609313003504-0,0201953630384054i</v>
      </c>
      <c r="BG538" s="20">
        <f t="shared" si="506"/>
        <v>-28.982341017141277</v>
      </c>
      <c r="BH538" s="43">
        <f t="shared" si="507"/>
        <v>-145.38726729688833</v>
      </c>
      <c r="BI538" s="41" t="str">
        <f t="shared" si="460"/>
        <v>0,378067219926911+0,0399807522944359i</v>
      </c>
      <c r="BJ538" s="20">
        <f t="shared" si="508"/>
        <v>-8.4003213141771162</v>
      </c>
      <c r="BK538" s="43">
        <f t="shared" si="461"/>
        <v>6.0366144172282397</v>
      </c>
      <c r="BL538">
        <f t="shared" si="509"/>
        <v>-28.982341017141277</v>
      </c>
      <c r="BM538" s="43">
        <f t="shared" si="510"/>
        <v>-145.38726729688833</v>
      </c>
    </row>
    <row r="539" spans="14:65" x14ac:dyDescent="0.25">
      <c r="N539" s="9">
        <v>21</v>
      </c>
      <c r="O539" s="34">
        <f t="shared" si="462"/>
        <v>1621810.0973589318</v>
      </c>
      <c r="P539" s="33" t="str">
        <f t="shared" si="463"/>
        <v>58,3492597405907</v>
      </c>
      <c r="Q539" s="4" t="str">
        <f t="shared" si="464"/>
        <v>1+119288,964526961i</v>
      </c>
      <c r="R539" s="4">
        <f t="shared" si="476"/>
        <v>119288.96453115249</v>
      </c>
      <c r="S539" s="4">
        <f t="shared" si="477"/>
        <v>1.57078794378978</v>
      </c>
      <c r="T539" s="4" t="str">
        <f t="shared" si="465"/>
        <v>1+305,704001242833i</v>
      </c>
      <c r="U539" s="4">
        <f t="shared" si="478"/>
        <v>305.70563680749831</v>
      </c>
      <c r="V539" s="4">
        <f t="shared" si="479"/>
        <v>1.5675252003811893</v>
      </c>
      <c r="W539" t="str">
        <f t="shared" si="466"/>
        <v>1-34,0732584718574i</v>
      </c>
      <c r="X539" s="4">
        <f t="shared" si="480"/>
        <v>34.087929577637922</v>
      </c>
      <c r="Y539" s="4">
        <f t="shared" si="481"/>
        <v>-1.5414562201810476</v>
      </c>
      <c r="Z539" t="str">
        <f t="shared" si="467"/>
        <v>-9,5210719675815+5,76171092685092i</v>
      </c>
      <c r="AA539" s="4">
        <f t="shared" si="482"/>
        <v>11.128707212271314</v>
      </c>
      <c r="AB539" s="4">
        <f t="shared" si="483"/>
        <v>2.5973923596679498</v>
      </c>
      <c r="AC539" s="47" t="str">
        <f t="shared" si="484"/>
        <v>-0,247275018023313+0,385547715064585i</v>
      </c>
      <c r="AD539" s="20">
        <f t="shared" si="485"/>
        <v>-6.7821112826560315</v>
      </c>
      <c r="AE539" s="43">
        <f t="shared" si="486"/>
        <v>122.6745029039915</v>
      </c>
      <c r="AF539" t="str">
        <f t="shared" si="468"/>
        <v>171,020291553806</v>
      </c>
      <c r="AG539" t="str">
        <f t="shared" si="469"/>
        <v>1+119077,071712175i</v>
      </c>
      <c r="AH539">
        <f t="shared" si="487"/>
        <v>119077.07171637396</v>
      </c>
      <c r="AI539">
        <f t="shared" si="488"/>
        <v>1.5707879288725628</v>
      </c>
      <c r="AJ539" t="str">
        <f t="shared" si="470"/>
        <v>1+305,704001242833i</v>
      </c>
      <c r="AK539">
        <f t="shared" si="489"/>
        <v>305.70563680749831</v>
      </c>
      <c r="AL539">
        <f t="shared" si="490"/>
        <v>1.5675252003811893</v>
      </c>
      <c r="AM539" t="str">
        <f t="shared" si="471"/>
        <v>1-11,6045666591728i</v>
      </c>
      <c r="AN539">
        <f t="shared" si="491"/>
        <v>11.647573453178348</v>
      </c>
      <c r="AO539">
        <f t="shared" si="492"/>
        <v>-1.484835709806462</v>
      </c>
      <c r="AP539" s="41" t="str">
        <f t="shared" si="493"/>
        <v>0,422432856473222-5,0964955336511i</v>
      </c>
      <c r="AQ539">
        <f t="shared" si="494"/>
        <v>14.175168017301637</v>
      </c>
      <c r="AR539" s="43">
        <f t="shared" si="495"/>
        <v>-85.261760014474916</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-0,0282786481126525-0,0189566792361421i</v>
      </c>
      <c r="BG539" s="20">
        <f t="shared" si="506"/>
        <v>-29.35902464967527</v>
      </c>
      <c r="BH539" s="43">
        <f t="shared" si="507"/>
        <v>-146.1639542250258</v>
      </c>
      <c r="BI539" s="41" t="str">
        <f t="shared" si="460"/>
        <v>0,378099628385703+0,0390713474545624i</v>
      </c>
      <c r="BJ539" s="20">
        <f t="shared" si="508"/>
        <v>-8.401745349717606</v>
      </c>
      <c r="BK539" s="43">
        <f t="shared" si="461"/>
        <v>5.8997828565078088</v>
      </c>
      <c r="BL539">
        <f t="shared" si="509"/>
        <v>-29.35902464967527</v>
      </c>
      <c r="BM539" s="43">
        <f t="shared" si="510"/>
        <v>-146.1639542250258</v>
      </c>
    </row>
    <row r="540" spans="14:65" x14ac:dyDescent="0.25">
      <c r="N540" s="9">
        <v>22</v>
      </c>
      <c r="O540" s="34">
        <f t="shared" si="462"/>
        <v>1659586.9074375622</v>
      </c>
      <c r="P540" s="33" t="str">
        <f t="shared" si="463"/>
        <v>58,3492597405907</v>
      </c>
      <c r="Q540" s="4" t="str">
        <f t="shared" si="464"/>
        <v>1+122067,561456868i</v>
      </c>
      <c r="R540" s="4">
        <f t="shared" si="476"/>
        <v>122067.56146096408</v>
      </c>
      <c r="S540" s="4">
        <f t="shared" si="477"/>
        <v>1.5707881346102732</v>
      </c>
      <c r="T540" s="4" t="str">
        <f t="shared" si="465"/>
        <v>1+312,824762183979i</v>
      </c>
      <c r="U540" s="4">
        <f t="shared" si="478"/>
        <v>312.82636051883958</v>
      </c>
      <c r="V540" s="4">
        <f t="shared" si="479"/>
        <v>1.5675996597958086</v>
      </c>
      <c r="W540" t="str">
        <f t="shared" si="466"/>
        <v>1-34,8669266184226i</v>
      </c>
      <c r="X540" s="4">
        <f t="shared" si="480"/>
        <v>34.881263907927227</v>
      </c>
      <c r="Y540" s="4">
        <f t="shared" si="481"/>
        <v>-1.5421237123051574</v>
      </c>
      <c r="Z540" t="str">
        <f t="shared" si="467"/>
        <v>-10,0169148133527+5,89591841499401i</v>
      </c>
      <c r="AA540" s="4">
        <f t="shared" si="482"/>
        <v>11.623271326706188</v>
      </c>
      <c r="AB540" s="4">
        <f t="shared" si="483"/>
        <v>2.6096004694496875</v>
      </c>
      <c r="AC540" s="47" t="str">
        <f t="shared" si="484"/>
        <v>-0,237408329204845+0,380804158419955i</v>
      </c>
      <c r="AD540" s="20">
        <f t="shared" si="485"/>
        <v>-6.9599547778311273</v>
      </c>
      <c r="AE540" s="43">
        <f t="shared" si="486"/>
        <v>121.94104053308961</v>
      </c>
      <c r="AF540" t="str">
        <f t="shared" si="468"/>
        <v>171,020291553806</v>
      </c>
      <c r="AG540" t="str">
        <f t="shared" si="469"/>
        <v>1+121850,733024382i</v>
      </c>
      <c r="AH540">
        <f t="shared" si="487"/>
        <v>121850.73302848538</v>
      </c>
      <c r="AI540">
        <f t="shared" si="488"/>
        <v>1.5707881200326133</v>
      </c>
      <c r="AJ540" t="str">
        <f t="shared" si="470"/>
        <v>1+312,824762183979i</v>
      </c>
      <c r="AK540">
        <f t="shared" si="489"/>
        <v>312.82636051883958</v>
      </c>
      <c r="AL540">
        <f t="shared" si="490"/>
        <v>1.5675996597958086</v>
      </c>
      <c r="AM540" t="str">
        <f t="shared" si="471"/>
        <v>1-11,8748717407865i</v>
      </c>
      <c r="AN540">
        <f t="shared" si="491"/>
        <v>11.916903073371445</v>
      </c>
      <c r="AO540">
        <f t="shared" si="492"/>
        <v>-1.4867831118431947</v>
      </c>
      <c r="AP540" s="41" t="str">
        <f t="shared" si="493"/>
        <v>0,422432855931718-5,21514218216549i</v>
      </c>
      <c r="AQ540">
        <f t="shared" si="494"/>
        <v>14.373724907469809</v>
      </c>
      <c r="AR540" s="43">
        <f t="shared" si="495"/>
        <v>-85.369082674656283</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-0,0273134611299183-0,0177892250657159i</v>
      </c>
      <c r="BG540" s="20">
        <f t="shared" si="506"/>
        <v>-29.736785466030359</v>
      </c>
      <c r="BH540" s="43">
        <f t="shared" si="507"/>
        <v>-146.92384922888158</v>
      </c>
      <c r="BI540" s="41" t="str">
        <f t="shared" si="460"/>
        <v>0,378130579432649+0,0381825986215779i</v>
      </c>
      <c r="BJ540" s="20">
        <f t="shared" si="508"/>
        <v>-8.4031057807294225</v>
      </c>
      <c r="BK540" s="43">
        <f t="shared" si="461"/>
        <v>5.7660275633725853</v>
      </c>
      <c r="BL540">
        <f t="shared" si="509"/>
        <v>-29.736785466030359</v>
      </c>
      <c r="BM540" s="43">
        <f t="shared" si="510"/>
        <v>-146.92384922888158</v>
      </c>
    </row>
    <row r="541" spans="14:65" x14ac:dyDescent="0.25">
      <c r="N541" s="9">
        <v>23</v>
      </c>
      <c r="O541" s="34">
        <f t="shared" si="462"/>
        <v>1698243.6524617488</v>
      </c>
      <c r="P541" s="33" t="str">
        <f t="shared" si="463"/>
        <v>58,3492597405907</v>
      </c>
      <c r="Q541" s="4" t="str">
        <f t="shared" si="464"/>
        <v>1+124910,880223614i</v>
      </c>
      <c r="R541" s="4">
        <f t="shared" si="476"/>
        <v>124910.88022761686</v>
      </c>
      <c r="S541" s="4">
        <f t="shared" si="477"/>
        <v>1.5707883210871618</v>
      </c>
      <c r="T541" s="4" t="str">
        <f t="shared" si="465"/>
        <v>1+320,111386954761i</v>
      </c>
      <c r="U541" s="4">
        <f t="shared" si="478"/>
        <v>320.11294890725787</v>
      </c>
      <c r="V541" s="4">
        <f t="shared" si="479"/>
        <v>1.5676724243414766</v>
      </c>
      <c r="W541" t="str">
        <f t="shared" si="466"/>
        <v>1-35,6790816709994i</v>
      </c>
      <c r="X541" s="4">
        <f t="shared" si="480"/>
        <v>35.693092733550635</v>
      </c>
      <c r="Y541" s="4">
        <f t="shared" si="481"/>
        <v>-1.5427760351497515</v>
      </c>
      <c r="Z541" t="str">
        <f t="shared" si="467"/>
        <v>-10,5361260125066+6,03325199712246i</v>
      </c>
      <c r="AA541" s="4">
        <f t="shared" si="482"/>
        <v>12.141255330986182</v>
      </c>
      <c r="AB541" s="4">
        <f t="shared" si="483"/>
        <v>2.621544878175925</v>
      </c>
      <c r="AC541" s="47" t="str">
        <f t="shared" si="484"/>
        <v>-0,227879256917165+0,375925919932133i</v>
      </c>
      <c r="AD541" s="20">
        <f t="shared" si="485"/>
        <v>-7.1388217613816627</v>
      </c>
      <c r="AE541" s="43">
        <f t="shared" si="486"/>
        <v>121.22345939544809</v>
      </c>
      <c r="AF541" t="str">
        <f t="shared" si="468"/>
        <v>171,020291553806</v>
      </c>
      <c r="AG541" t="str">
        <f t="shared" si="469"/>
        <v>1+124689,001208124i</v>
      </c>
      <c r="AH541">
        <f t="shared" si="487"/>
        <v>124689.00121213398</v>
      </c>
      <c r="AI541">
        <f t="shared" si="488"/>
        <v>1.5707883068413298</v>
      </c>
      <c r="AJ541" t="str">
        <f t="shared" si="470"/>
        <v>1+320,111386954761i</v>
      </c>
      <c r="AK541">
        <f t="shared" si="489"/>
        <v>320.11294890725787</v>
      </c>
      <c r="AL541">
        <f t="shared" si="490"/>
        <v>1.5676724243414766</v>
      </c>
      <c r="AM541" t="str">
        <f t="shared" si="471"/>
        <v>1-12,1514730365796i</v>
      </c>
      <c r="AN541">
        <f t="shared" si="491"/>
        <v>12.192550879890602</v>
      </c>
      <c r="AO541">
        <f t="shared" si="492"/>
        <v>-1.4886868029848683</v>
      </c>
      <c r="AP541" s="41" t="str">
        <f t="shared" si="493"/>
        <v>0,422432855414585-5,3365539680954i</v>
      </c>
      <c r="AQ541">
        <f t="shared" si="494"/>
        <v>14.572346301790782</v>
      </c>
      <c r="AR541" s="43">
        <f t="shared" si="495"/>
        <v>-85.473997744556698</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-0,0263666898672547-0,0166894235668404i</v>
      </c>
      <c r="BG541" s="20">
        <f t="shared" si="506"/>
        <v>-30.11557349045086</v>
      </c>
      <c r="BH541" s="43">
        <f t="shared" si="507"/>
        <v>-147.66726180710336</v>
      </c>
      <c r="BI541" s="41" t="str">
        <f t="shared" si="460"/>
        <v>0,378160138555758+0,0373140385798785i</v>
      </c>
      <c r="BJ541" s="20">
        <f t="shared" si="508"/>
        <v>-8.4044054272784088</v>
      </c>
      <c r="BK541" s="43">
        <f t="shared" si="461"/>
        <v>5.6352810528918313</v>
      </c>
      <c r="BL541">
        <f t="shared" si="509"/>
        <v>-30.11557349045086</v>
      </c>
      <c r="BM541" s="43">
        <f t="shared" si="510"/>
        <v>-147.66726180710336</v>
      </c>
    </row>
    <row r="542" spans="14:65" x14ac:dyDescent="0.25">
      <c r="N542" s="9">
        <v>24</v>
      </c>
      <c r="O542" s="34">
        <f t="shared" si="462"/>
        <v>1737800.8287493798</v>
      </c>
      <c r="P542" s="33" t="str">
        <f t="shared" si="463"/>
        <v>58,3492597405907</v>
      </c>
      <c r="Q542" s="4" t="str">
        <f t="shared" si="464"/>
        <v>1+127820,428392444i</v>
      </c>
      <c r="R542" s="4">
        <f t="shared" si="476"/>
        <v>127820.42839635575</v>
      </c>
      <c r="S542" s="4">
        <f t="shared" si="477"/>
        <v>1.5707885033193181</v>
      </c>
      <c r="T542" s="4" t="str">
        <f t="shared" si="465"/>
        <v>1+327,567739020078i</v>
      </c>
      <c r="U542" s="4">
        <f t="shared" si="478"/>
        <v>327.56926541836299</v>
      </c>
      <c r="V542" s="4">
        <f t="shared" si="479"/>
        <v>1.5677435325958338</v>
      </c>
      <c r="W542" t="str">
        <f t="shared" si="466"/>
        <v>1-36,5101542449462i</v>
      </c>
      <c r="X542" s="4">
        <f t="shared" si="480"/>
        <v>36.523846497730261</v>
      </c>
      <c r="Y542" s="4">
        <f t="shared" si="481"/>
        <v>-1.5434135323631271</v>
      </c>
      <c r="Z542" t="str">
        <f t="shared" si="467"/>
        <v>-11,0798068816081+6,17378448931924i</v>
      </c>
      <c r="AA542" s="4">
        <f t="shared" si="482"/>
        <v>12.683758727376084</v>
      </c>
      <c r="AB542" s="4">
        <f t="shared" si="483"/>
        <v>2.6332304271196252</v>
      </c>
      <c r="AC542" s="47" t="str">
        <f t="shared" si="484"/>
        <v>-0,218681341664097+0,370929415994988i</v>
      </c>
      <c r="AD542" s="20">
        <f t="shared" si="485"/>
        <v>-7.3186646934543065</v>
      </c>
      <c r="AE542" s="43">
        <f t="shared" si="486"/>
        <v>120.52146462163256</v>
      </c>
      <c r="AF542" t="str">
        <f t="shared" si="468"/>
        <v>171,020291553806</v>
      </c>
      <c r="AG542" t="str">
        <f t="shared" si="469"/>
        <v>1+127593,381150759i</v>
      </c>
      <c r="AH542">
        <f t="shared" si="487"/>
        <v>127593.38115467769</v>
      </c>
      <c r="AI542">
        <f t="shared" si="488"/>
        <v>1.5707884893977608</v>
      </c>
      <c r="AJ542" t="str">
        <f t="shared" si="470"/>
        <v>1+327,567739020078i</v>
      </c>
      <c r="AK542">
        <f t="shared" si="489"/>
        <v>327.56926541836299</v>
      </c>
      <c r="AL542">
        <f t="shared" si="490"/>
        <v>1.5677435325958338</v>
      </c>
      <c r="AM542" t="str">
        <f t="shared" si="471"/>
        <v>1-12,4345172042204i</v>
      </c>
      <c r="AN542">
        <f t="shared" si="491"/>
        <v>12.474663045631859</v>
      </c>
      <c r="AO542">
        <f t="shared" si="492"/>
        <v>-1.4905477373705949</v>
      </c>
      <c r="AP542" s="41" t="str">
        <f t="shared" si="493"/>
        <v>0,422432854920728-5,46079526557682i</v>
      </c>
      <c r="AQ542">
        <f t="shared" si="494"/>
        <v>14.771029336127244</v>
      </c>
      <c r="AR542" s="43">
        <f t="shared" si="495"/>
        <v>-85.576557687659403</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-0,0254394479371507-0,0156538189511714i</v>
      </c>
      <c r="BG542" s="20">
        <f t="shared" si="506"/>
        <v>-30.495341015799013</v>
      </c>
      <c r="BH542" s="43">
        <f t="shared" si="507"/>
        <v>-148.39450048139221</v>
      </c>
      <c r="BI542" s="41" t="str">
        <f t="shared" si="460"/>
        <v>0,378188368304952+0,0364652105508709i</v>
      </c>
      <c r="BJ542" s="20">
        <f t="shared" si="508"/>
        <v>-8.4056469862174623</v>
      </c>
      <c r="BK542" s="43">
        <f t="shared" si="461"/>
        <v>5.5074772093158355</v>
      </c>
      <c r="BL542">
        <f t="shared" si="509"/>
        <v>-30.495341015799013</v>
      </c>
      <c r="BM542" s="43">
        <f t="shared" si="510"/>
        <v>-148.39450048139221</v>
      </c>
    </row>
    <row r="543" spans="14:65" x14ac:dyDescent="0.25">
      <c r="N543" s="9">
        <v>25</v>
      </c>
      <c r="O543" s="34">
        <f t="shared" si="462"/>
        <v>1778279.4100389241</v>
      </c>
      <c r="P543" s="33" t="str">
        <f t="shared" si="463"/>
        <v>58,3492597405907</v>
      </c>
      <c r="Q543" s="4" t="str">
        <f t="shared" si="464"/>
        <v>1+130797,748644311i</v>
      </c>
      <c r="R543" s="4">
        <f t="shared" si="476"/>
        <v>130797.74864813368</v>
      </c>
      <c r="S543" s="4">
        <f t="shared" si="477"/>
        <v>1.570788681403364</v>
      </c>
      <c r="T543" s="4" t="str">
        <f t="shared" si="465"/>
        <v>1+335,197771836495i</v>
      </c>
      <c r="U543" s="4">
        <f t="shared" si="478"/>
        <v>335.19926348986951</v>
      </c>
      <c r="V543" s="4">
        <f t="shared" si="479"/>
        <v>1.5678130222585405</v>
      </c>
      <c r="W543" t="str">
        <f t="shared" si="466"/>
        <v>1-37,3605849859426i</v>
      </c>
      <c r="X543" s="4">
        <f t="shared" si="480"/>
        <v>37.373965677886517</v>
      </c>
      <c r="Y543" s="4">
        <f t="shared" si="481"/>
        <v>-1.5440365398809139</v>
      </c>
      <c r="Z543" t="str">
        <f t="shared" si="467"/>
        <v>-11,6491106406735+6,31759040377196i</v>
      </c>
      <c r="AA543" s="4">
        <f t="shared" si="482"/>
        <v>13.251932961967629</v>
      </c>
      <c r="AB543" s="4">
        <f t="shared" si="483"/>
        <v>2.6446619443587136</v>
      </c>
      <c r="AC543" s="47" t="str">
        <f t="shared" si="484"/>
        <v>-0,209807732049836+0,365830099328811i</v>
      </c>
      <c r="AD543" s="20">
        <f t="shared" si="485"/>
        <v>-7.4994382042639618</v>
      </c>
      <c r="AE543" s="43">
        <f t="shared" si="486"/>
        <v>119.83476248995628</v>
      </c>
      <c r="AF543" t="str">
        <f t="shared" si="468"/>
        <v>171,020291553806</v>
      </c>
      <c r="AG543" t="str">
        <f t="shared" si="469"/>
        <v>1+130565,412792979i</v>
      </c>
      <c r="AH543">
        <f t="shared" si="487"/>
        <v>130565.41279680849</v>
      </c>
      <c r="AI543">
        <f t="shared" si="488"/>
        <v>1.5707886677987002</v>
      </c>
      <c r="AJ543" t="str">
        <f t="shared" si="470"/>
        <v>1+335,197771836495i</v>
      </c>
      <c r="AK543">
        <f t="shared" si="489"/>
        <v>335.19926348986951</v>
      </c>
      <c r="AL543">
        <f t="shared" si="490"/>
        <v>1.5678130222585405</v>
      </c>
      <c r="AM543" t="str">
        <f t="shared" si="471"/>
        <v>1-12,7241543174731i</v>
      </c>
      <c r="AN543">
        <f t="shared" si="491"/>
        <v>12.7633891696081</v>
      </c>
      <c r="AO543">
        <f t="shared" si="492"/>
        <v>-1.4923668501072229</v>
      </c>
      <c r="AP543" s="41" t="str">
        <f t="shared" si="493"/>
        <v>0,422432854449096-5,58793194899016i</v>
      </c>
      <c r="AQ543">
        <f t="shared" si="494"/>
        <v>14.9697712718483</v>
      </c>
      <c r="AR543" s="43">
        <f t="shared" si="495"/>
        <v>-85.676813927154683</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-0,0245326606111478-0,0146790796908743i</v>
      </c>
      <c r="BG543" s="20">
        <f t="shared" si="506"/>
        <v>-30.876042512523046</v>
      </c>
      <c r="BH543" s="43">
        <f t="shared" si="507"/>
        <v>-149.10587231710804</v>
      </c>
      <c r="BI543" s="41" t="str">
        <f t="shared" si="460"/>
        <v>0,378215328423462+0,0356356679685873i</v>
      </c>
      <c r="BJ543" s="20">
        <f t="shared" si="508"/>
        <v>-8.4068330364107702</v>
      </c>
      <c r="BK543" s="43">
        <f t="shared" si="461"/>
        <v>5.3825512657809567</v>
      </c>
      <c r="BL543">
        <f t="shared" si="509"/>
        <v>-30.876042512523046</v>
      </c>
      <c r="BM543" s="43">
        <f t="shared" si="510"/>
        <v>-149.10587231710804</v>
      </c>
    </row>
    <row r="544" spans="14:65" x14ac:dyDescent="0.25">
      <c r="N544" s="9">
        <v>26</v>
      </c>
      <c r="O544" s="34">
        <f t="shared" si="462"/>
        <v>1819700.8586099846</v>
      </c>
      <c r="P544" s="33" t="str">
        <f t="shared" si="463"/>
        <v>58,3492597405907</v>
      </c>
      <c r="Q544" s="4" t="str">
        <f t="shared" si="464"/>
        <v>1+133844,419593823i</v>
      </c>
      <c r="R544" s="4">
        <f t="shared" si="476"/>
        <v>133844.41959755868</v>
      </c>
      <c r="S544" s="4">
        <f t="shared" si="477"/>
        <v>1.5707888554337222</v>
      </c>
      <c r="T544" s="4" t="str">
        <f t="shared" si="465"/>
        <v>1+343,005530948409i</v>
      </c>
      <c r="U544" s="4">
        <f t="shared" si="478"/>
        <v>343.0069886477533</v>
      </c>
      <c r="V544" s="4">
        <f t="shared" si="479"/>
        <v>1.5678809301712495</v>
      </c>
      <c r="W544" t="str">
        <f t="shared" si="466"/>
        <v>1-38,2308248036247i</v>
      </c>
      <c r="X544" s="4">
        <f t="shared" si="480"/>
        <v>38.243901019187959</v>
      </c>
      <c r="Y544" s="4">
        <f t="shared" si="481"/>
        <v>-1.5446453860943323</v>
      </c>
      <c r="Z544" t="str">
        <f t="shared" si="467"/>
        <v>-12,2452448593036+6,46474598828i</v>
      </c>
      <c r="AA544" s="4">
        <f t="shared" si="482"/>
        <v>13.846983872211434</v>
      </c>
      <c r="AB544" s="4">
        <f t="shared" si="483"/>
        <v>2.6558442370146711</v>
      </c>
      <c r="AC544" s="47" t="str">
        <f t="shared" si="484"/>
        <v>-0,201251250833299+0,360642489293174i</v>
      </c>
      <c r="AD544" s="20">
        <f t="shared" si="485"/>
        <v>-7.6810990051492762</v>
      </c>
      <c r="AE544" s="43">
        <f t="shared" si="486"/>
        <v>119.16306086267701</v>
      </c>
      <c r="AF544" t="str">
        <f t="shared" si="468"/>
        <v>171,020291553806</v>
      </c>
      <c r="AG544" t="str">
        <f t="shared" si="469"/>
        <v>1+133606,671945299i</v>
      </c>
      <c r="AH544">
        <f t="shared" si="487"/>
        <v>133606.67194904131</v>
      </c>
      <c r="AI544">
        <f t="shared" si="488"/>
        <v>1.5707888421387382</v>
      </c>
      <c r="AJ544" t="str">
        <f t="shared" si="470"/>
        <v>1+343,005530948409i</v>
      </c>
      <c r="AK544">
        <f t="shared" si="489"/>
        <v>343.0069886477533</v>
      </c>
      <c r="AL544">
        <f t="shared" si="490"/>
        <v>1.5678809301712495</v>
      </c>
      <c r="AM544" t="str">
        <f t="shared" si="471"/>
        <v>1-13,0205379457692i</v>
      </c>
      <c r="AN544">
        <f t="shared" si="491"/>
        <v>13.058882356358666</v>
      </c>
      <c r="AO544">
        <f t="shared" si="492"/>
        <v>-1.4941450575274935</v>
      </c>
      <c r="AP544" s="41" t="str">
        <f t="shared" si="493"/>
        <v>0,422432853998695-5,718031427888i</v>
      </c>
      <c r="AQ544">
        <f t="shared" si="494"/>
        <v>15.168569490476226</v>
      </c>
      <c r="AR544" s="43">
        <f t="shared" si="495"/>
        <v>-85.774816859589635</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-0,0236470814100908-0,0137620004307975i</v>
      </c>
      <c r="BG544" s="20">
        <f t="shared" si="506"/>
        <v>-31.257634539375335</v>
      </c>
      <c r="BH544" s="43">
        <f t="shared" si="507"/>
        <v>-149.80168249395288</v>
      </c>
      <c r="BI544" s="41" t="str">
        <f t="shared" si="460"/>
        <v>0,378241075973416+0,0348249742595351i</v>
      </c>
      <c r="BJ544" s="20">
        <f t="shared" si="508"/>
        <v>-8.4079660437498287</v>
      </c>
      <c r="BK544" s="43">
        <f t="shared" si="461"/>
        <v>5.2604397837803631</v>
      </c>
      <c r="BL544">
        <f t="shared" si="509"/>
        <v>-31.257634539375335</v>
      </c>
      <c r="BM544" s="43">
        <f t="shared" si="510"/>
        <v>-149.80168249395288</v>
      </c>
    </row>
    <row r="545" spans="14:65" x14ac:dyDescent="0.25">
      <c r="N545" s="9">
        <v>27</v>
      </c>
      <c r="O545" s="34">
        <f t="shared" si="462"/>
        <v>1862087.1366628683</v>
      </c>
      <c r="P545" s="33" t="str">
        <f t="shared" si="463"/>
        <v>58,3492597405907</v>
      </c>
      <c r="Q545" s="4" t="str">
        <f t="shared" si="464"/>
        <v>1+136962,056626244i</v>
      </c>
      <c r="R545" s="4">
        <f t="shared" si="476"/>
        <v>136962.05662989465</v>
      </c>
      <c r="S545" s="4">
        <f t="shared" si="477"/>
        <v>1.5707890255026657</v>
      </c>
      <c r="T545" s="4" t="str">
        <f t="shared" si="465"/>
        <v>1+350,995156133046i</v>
      </c>
      <c r="U545" s="4">
        <f t="shared" si="478"/>
        <v>350.9965806512385</v>
      </c>
      <c r="V545" s="4">
        <f t="shared" si="479"/>
        <v>1.5679472923371285</v>
      </c>
      <c r="W545" t="str">
        <f t="shared" si="466"/>
        <v>1-39,1213351106624i</v>
      </c>
      <c r="X545" s="4">
        <f t="shared" si="480"/>
        <v>39.134113773544769</v>
      </c>
      <c r="Y545" s="4">
        <f t="shared" si="481"/>
        <v>-1.5452403920151059</v>
      </c>
      <c r="Z545" t="str">
        <f t="shared" si="467"/>
        <v>-12,8694740181012+6,61532926668203i</v>
      </c>
      <c r="AA545" s="4">
        <f t="shared" si="482"/>
        <v>14.470174249441563</v>
      </c>
      <c r="AB545" s="4">
        <f t="shared" si="483"/>
        <v>2.6667820843054431</v>
      </c>
      <c r="AC545" s="47" t="str">
        <f t="shared" si="484"/>
        <v>-0,193004455302816+0,355380203983293i</v>
      </c>
      <c r="AD545" s="20">
        <f t="shared" si="485"/>
        <v>-7.8636058016249857</v>
      </c>
      <c r="AE545" s="43">
        <f t="shared" si="486"/>
        <v>118.50606957570311</v>
      </c>
      <c r="AF545" t="str">
        <f t="shared" si="468"/>
        <v>171,020291553806</v>
      </c>
      <c r="AG545" t="str">
        <f t="shared" si="469"/>
        <v>1+136718,771123578i</v>
      </c>
      <c r="AH545">
        <f t="shared" si="487"/>
        <v>136718.77112723512</v>
      </c>
      <c r="AI545">
        <f t="shared" si="488"/>
        <v>1.5707890125103126</v>
      </c>
      <c r="AJ545" t="str">
        <f t="shared" si="470"/>
        <v>1+350,995156133046i</v>
      </c>
      <c r="AK545">
        <f t="shared" si="489"/>
        <v>350.9965806512385</v>
      </c>
      <c r="AL545">
        <f t="shared" si="490"/>
        <v>1.5679472923371285</v>
      </c>
      <c r="AM545" t="str">
        <f t="shared" si="471"/>
        <v>1-13,3238252356312i</v>
      </c>
      <c r="AN545">
        <f t="shared" si="491"/>
        <v>13.361299297210685</v>
      </c>
      <c r="AO545">
        <f t="shared" si="492"/>
        <v>-1.495883257453543</v>
      </c>
      <c r="AP545" s="41" t="str">
        <f t="shared" si="493"/>
        <v>0,422432853568563-5,85116268273592i</v>
      </c>
      <c r="AQ545">
        <f t="shared" si="494"/>
        <v>15.367421488547324</v>
      </c>
      <c r="AR545" s="43">
        <f t="shared" si="495"/>
        <v>-85.870615868850194</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-0,022783307720639-0,0128995028716571i</v>
      </c>
      <c r="BG545" s="20">
        <f t="shared" si="506"/>
        <v>-31.640075656142287</v>
      </c>
      <c r="BH545" s="43">
        <f t="shared" si="507"/>
        <v>-150.48223392299775</v>
      </c>
      <c r="BI545" s="41" t="str">
        <f t="shared" si="460"/>
        <v>0,378265665455798+0,0340327026267343i</v>
      </c>
      <c r="BJ545" s="20">
        <f t="shared" si="508"/>
        <v>-8.4090483659699817</v>
      </c>
      <c r="BK545" s="43">
        <f t="shared" si="461"/>
        <v>5.1410806324489595</v>
      </c>
      <c r="BL545">
        <f t="shared" si="509"/>
        <v>-31.640075656142287</v>
      </c>
      <c r="BM545" s="43">
        <f t="shared" si="510"/>
        <v>-150.48223392299775</v>
      </c>
    </row>
    <row r="546" spans="14:65" x14ac:dyDescent="0.25">
      <c r="N546" s="9">
        <v>28</v>
      </c>
      <c r="O546" s="34">
        <f t="shared" si="462"/>
        <v>1905460.7179632513</v>
      </c>
      <c r="P546" s="33" t="str">
        <f t="shared" si="463"/>
        <v>58,3492597405907</v>
      </c>
      <c r="Q546" s="4" t="str">
        <f t="shared" si="464"/>
        <v>1+140152,312753996i</v>
      </c>
      <c r="R546" s="4">
        <f t="shared" si="476"/>
        <v>140152.31275756354</v>
      </c>
      <c r="S546" s="4">
        <f t="shared" si="477"/>
        <v>1.5707891917003673</v>
      </c>
      <c r="T546" s="4" t="str">
        <f t="shared" si="465"/>
        <v>1+359,170883595438i</v>
      </c>
      <c r="U546" s="4">
        <f t="shared" si="478"/>
        <v>359.17227568776468</v>
      </c>
      <c r="V546" s="4">
        <f t="shared" si="479"/>
        <v>1.5680121439399366</v>
      </c>
      <c r="W546" t="str">
        <f t="shared" si="466"/>
        <v>1-40,0325880674081i</v>
      </c>
      <c r="X546" s="4">
        <f t="shared" si="480"/>
        <v>40.045075944175522</v>
      </c>
      <c r="Y546" s="4">
        <f t="shared" si="481"/>
        <v>-1.5458218714370748</v>
      </c>
      <c r="Z546" t="str">
        <f t="shared" si="467"/>
        <v>-13,5231221908043+6,76942008022556i</v>
      </c>
      <c r="AA546" s="4">
        <f t="shared" si="482"/>
        <v>15.122826521850493</v>
      </c>
      <c r="AB546" s="4">
        <f t="shared" si="483"/>
        <v>2.677480231350359</v>
      </c>
      <c r="AC546" s="47" t="str">
        <f t="shared" si="484"/>
        <v>-0,185059692263788+0,3500559936368i</v>
      </c>
      <c r="AD546" s="20">
        <f t="shared" si="485"/>
        <v>-8.0469192086393768</v>
      </c>
      <c r="AE546" s="43">
        <f t="shared" si="486"/>
        <v>117.86350078537522</v>
      </c>
      <c r="AF546" t="str">
        <f t="shared" si="468"/>
        <v>171,020291553806</v>
      </c>
      <c r="AG546" t="str">
        <f t="shared" si="469"/>
        <v>1+139903,360403995i</v>
      </c>
      <c r="AH546">
        <f t="shared" si="487"/>
        <v>139903.36040756889</v>
      </c>
      <c r="AI546">
        <f t="shared" si="488"/>
        <v>1.5707891790037565</v>
      </c>
      <c r="AJ546" t="str">
        <f t="shared" si="470"/>
        <v>1+359,170883595438i</v>
      </c>
      <c r="AK546">
        <f t="shared" si="489"/>
        <v>359.17227568776468</v>
      </c>
      <c r="AL546">
        <f t="shared" si="490"/>
        <v>1.5680121439399366</v>
      </c>
      <c r="AM546" t="str">
        <f t="shared" si="471"/>
        <v>1-13,634176993995i</v>
      </c>
      <c r="AN546">
        <f t="shared" si="491"/>
        <v>13.670800353438803</v>
      </c>
      <c r="AO546">
        <f t="shared" si="492"/>
        <v>-1.4975823294649511</v>
      </c>
      <c r="AP546" s="41" t="str">
        <f t="shared" si="493"/>
        <v>0,42243285315779-5,9873963014876i</v>
      </c>
      <c r="AQ546">
        <f t="shared" si="494"/>
        <v>15.566324872682893</v>
      </c>
      <c r="AR546" s="43">
        <f t="shared" si="495"/>
        <v>-85.964259340428768</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-0,0219417954461684-0,0120886357596119i</v>
      </c>
      <c r="BG546" s="20">
        <f t="shared" si="506"/>
        <v>-32.023326338594181</v>
      </c>
      <c r="BH546" s="43">
        <f t="shared" si="507"/>
        <v>-151.14782690648875</v>
      </c>
      <c r="BI546" s="41" t="str">
        <f t="shared" si="460"/>
        <v>0,378289148925133+0,0332584358379101i</v>
      </c>
      <c r="BJ546" s="20">
        <f t="shared" si="508"/>
        <v>-8.4100822572718936</v>
      </c>
      <c r="BK546" s="43">
        <f t="shared" si="461"/>
        <v>5.0244129677072786</v>
      </c>
      <c r="BL546">
        <f t="shared" si="509"/>
        <v>-32.023326338594181</v>
      </c>
      <c r="BM546" s="43">
        <f t="shared" si="510"/>
        <v>-151.14782690648875</v>
      </c>
    </row>
    <row r="547" spans="14:65" x14ac:dyDescent="0.25">
      <c r="N547" s="9">
        <v>29</v>
      </c>
      <c r="O547" s="34">
        <f t="shared" si="462"/>
        <v>1949844.5997580495</v>
      </c>
      <c r="P547" s="33" t="str">
        <f t="shared" si="463"/>
        <v>58,3492597405907</v>
      </c>
      <c r="Q547" s="4" t="str">
        <f t="shared" si="464"/>
        <v>1+143416,879493104i</v>
      </c>
      <c r="R547" s="4">
        <f t="shared" si="476"/>
        <v>143416.87949659032</v>
      </c>
      <c r="S547" s="4">
        <f t="shared" si="477"/>
        <v>1.5707893541149476</v>
      </c>
      <c r="T547" s="4" t="str">
        <f t="shared" si="465"/>
        <v>1+367,537048214496i</v>
      </c>
      <c r="U547" s="4">
        <f t="shared" si="478"/>
        <v>367.53840861905132</v>
      </c>
      <c r="V547" s="4">
        <f t="shared" si="479"/>
        <v>1.5680755193626688</v>
      </c>
      <c r="W547" t="str">
        <f t="shared" si="466"/>
        <v>1-40,9650668322407i</v>
      </c>
      <c r="X547" s="4">
        <f t="shared" si="480"/>
        <v>40.977270535870822</v>
      </c>
      <c r="Y547" s="4">
        <f t="shared" si="481"/>
        <v>-1.546390131094554</v>
      </c>
      <c r="Z547" t="str">
        <f t="shared" si="467"/>
        <v>-14,2075758528224+6,92710012989939i</v>
      </c>
      <c r="AA547" s="4">
        <f t="shared" si="482"/>
        <v>15.806325563626554</v>
      </c>
      <c r="AB547" s="4">
        <f t="shared" si="483"/>
        <v>2.6879433836681019</v>
      </c>
      <c r="AC547" s="47" t="str">
        <f t="shared" si="484"/>
        <v>-0,177409147940173+0,344681774935608i</v>
      </c>
      <c r="AD547" s="20">
        <f t="shared" si="485"/>
        <v>-8.2310016682006157</v>
      </c>
      <c r="AE547" s="43">
        <f t="shared" si="486"/>
        <v>117.23506927570244</v>
      </c>
      <c r="AF547" t="str">
        <f t="shared" si="468"/>
        <v>171,020291553806</v>
      </c>
      <c r="AG547" t="str">
        <f t="shared" si="469"/>
        <v>1+143162,128297936i</v>
      </c>
      <c r="AH547">
        <f t="shared" si="487"/>
        <v>143162.12830142851</v>
      </c>
      <c r="AI547">
        <f t="shared" si="488"/>
        <v>1.5707893417073469</v>
      </c>
      <c r="AJ547" t="str">
        <f t="shared" si="470"/>
        <v>1+367,537048214496i</v>
      </c>
      <c r="AK547">
        <f t="shared" si="489"/>
        <v>367.53840861905132</v>
      </c>
      <c r="AL547">
        <f t="shared" si="490"/>
        <v>1.5680755193626688</v>
      </c>
      <c r="AM547" t="str">
        <f t="shared" si="471"/>
        <v>1-13,9517577734705i</v>
      </c>
      <c r="AN547">
        <f t="shared" si="491"/>
        <v>13.987549641363012</v>
      </c>
      <c r="AO547">
        <f t="shared" si="492"/>
        <v>-1.4992431351705393</v>
      </c>
      <c r="AP547" s="41" t="str">
        <f t="shared" si="493"/>
        <v>0,422432852765506-6,1268045170108i</v>
      </c>
      <c r="AQ547">
        <f t="shared" si="494"/>
        <v>15.765277354858661</v>
      </c>
      <c r="AR547" s="43">
        <f t="shared" si="495"/>
        <v>-86.055794675931836</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-0,0211228727087692-0,011326574105888i</v>
      </c>
      <c r="BG547" s="20">
        <f t="shared" si="506"/>
        <v>-32.407348895817101</v>
      </c>
      <c r="BH547" s="43">
        <f t="shared" si="507"/>
        <v>-151.79875883705878</v>
      </c>
      <c r="BI547" s="41" t="str">
        <f t="shared" si="460"/>
        <v>0,378311576098993+0,032501766017791i</v>
      </c>
      <c r="BJ547" s="20">
        <f t="shared" si="508"/>
        <v>-8.4110698727578299</v>
      </c>
      <c r="BK547" s="43">
        <f t="shared" si="461"/>
        <v>4.9103772113069839</v>
      </c>
      <c r="BL547">
        <f t="shared" si="509"/>
        <v>-32.407348895817101</v>
      </c>
      <c r="BM547" s="43">
        <f t="shared" si="510"/>
        <v>-151.79875883705878</v>
      </c>
    </row>
    <row r="548" spans="14:65" x14ac:dyDescent="0.25">
      <c r="N548" s="9">
        <v>30</v>
      </c>
      <c r="O548" s="34">
        <f t="shared" si="462"/>
        <v>1995262.31496888</v>
      </c>
      <c r="P548" s="33" t="str">
        <f t="shared" si="463"/>
        <v>58,3492597405907</v>
      </c>
      <c r="Q548" s="4" t="str">
        <f t="shared" si="464"/>
        <v>1+146757,487760067i</v>
      </c>
      <c r="R548" s="4">
        <f t="shared" si="476"/>
        <v>146757.487763474</v>
      </c>
      <c r="S548" s="4">
        <f t="shared" si="477"/>
        <v>1.5707895128325207</v>
      </c>
      <c r="T548" s="4" t="str">
        <f t="shared" si="465"/>
        <v>1+376,098085841448i</v>
      </c>
      <c r="U548" s="4">
        <f t="shared" si="478"/>
        <v>376.09941527952577</v>
      </c>
      <c r="V548" s="4">
        <f t="shared" si="479"/>
        <v>1.5681374522057756</v>
      </c>
      <c r="W548" t="str">
        <f t="shared" si="466"/>
        <v>1-41,9192658177447i</v>
      </c>
      <c r="X548" s="4">
        <f t="shared" si="480"/>
        <v>41.93119181109379</v>
      </c>
      <c r="Y548" s="4">
        <f t="shared" si="481"/>
        <v>-1.5469454708174795</v>
      </c>
      <c r="Z548" t="str">
        <f t="shared" si="467"/>
        <v>-14,9242868221399+7,08845301975316i</v>
      </c>
      <c r="AA548" s="4">
        <f t="shared" si="482"/>
        <v>16.522121636241103</v>
      </c>
      <c r="AB548" s="4">
        <f t="shared" si="483"/>
        <v>2.6981762023121232</v>
      </c>
      <c r="AC548" s="47" t="str">
        <f t="shared" si="484"/>
        <v>-0,170044893093862+0,339268665840694i</v>
      </c>
      <c r="AD548" s="20">
        <f t="shared" si="485"/>
        <v>-8.4158173694975051</v>
      </c>
      <c r="AE548" s="43">
        <f t="shared" si="486"/>
        <v>116.62049272923394</v>
      </c>
      <c r="AF548" t="str">
        <f t="shared" si="468"/>
        <v>171,020291553806</v>
      </c>
      <c r="AG548" t="str">
        <f t="shared" si="469"/>
        <v>1+146496,802647276i</v>
      </c>
      <c r="AH548">
        <f t="shared" si="487"/>
        <v>146496.80265068906</v>
      </c>
      <c r="AI548">
        <f t="shared" si="488"/>
        <v>1.5707895007073513</v>
      </c>
      <c r="AJ548" t="str">
        <f t="shared" si="470"/>
        <v>1+376,098085841448i</v>
      </c>
      <c r="AK548">
        <f t="shared" si="489"/>
        <v>376.09941527952577</v>
      </c>
      <c r="AL548">
        <f t="shared" si="490"/>
        <v>1.5681374522057756</v>
      </c>
      <c r="AM548" t="str">
        <f t="shared" si="471"/>
        <v>1-14,2767359595909i</v>
      </c>
      <c r="AN548">
        <f t="shared" si="491"/>
        <v>14.311715119435402</v>
      </c>
      <c r="AO548">
        <f t="shared" si="492"/>
        <v>-1.5008665184832508</v>
      </c>
      <c r="AP548" s="41" t="str">
        <f t="shared" si="493"/>
        <v>0,422432852390878-6,26946124538682i</v>
      </c>
      <c r="AQ548">
        <f t="shared" si="494"/>
        <v>15.964276747869583</v>
      </c>
      <c r="AR548" s="43">
        <f t="shared" si="495"/>
        <v>-86.145268307788086</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-0,0203267526259423-0,0106106177488264i</v>
      </c>
      <c r="BG548" s="20">
        <f t="shared" si="506"/>
        <v>-32.792107390053417</v>
      </c>
      <c r="BH548" s="43">
        <f t="shared" si="507"/>
        <v>-152.4353239331634</v>
      </c>
      <c r="BI548" s="41" t="str">
        <f t="shared" si="460"/>
        <v>0,378332994462684+0,0317622944444671i</v>
      </c>
      <c r="BJ548" s="20">
        <f t="shared" si="508"/>
        <v>-8.4120132726863126</v>
      </c>
      <c r="BK548" s="43">
        <f t="shared" si="461"/>
        <v>4.7989150298145598</v>
      </c>
      <c r="BL548">
        <f t="shared" si="509"/>
        <v>-32.792107390053417</v>
      </c>
      <c r="BM548" s="43">
        <f t="shared" si="510"/>
        <v>-152.4353239331634</v>
      </c>
    </row>
    <row r="549" spans="14:65" x14ac:dyDescent="0.25">
      <c r="N549" s="9">
        <v>31</v>
      </c>
      <c r="O549" s="34">
        <f t="shared" si="462"/>
        <v>2041737.9446695296</v>
      </c>
      <c r="P549" s="33" t="str">
        <f t="shared" si="463"/>
        <v>58,3492597405907</v>
      </c>
      <c r="Q549" s="4" t="str">
        <f t="shared" si="464"/>
        <v>1+150175,908789605i</v>
      </c>
      <c r="R549" s="4">
        <f t="shared" si="476"/>
        <v>150175.90879293444</v>
      </c>
      <c r="S549" s="4">
        <f t="shared" si="477"/>
        <v>1.5707896679372406</v>
      </c>
      <c r="T549" s="4" t="str">
        <f t="shared" si="465"/>
        <v>1+384,858535651758i</v>
      </c>
      <c r="U549" s="4">
        <f t="shared" si="478"/>
        <v>384.85983482823394</v>
      </c>
      <c r="V549" s="4">
        <f t="shared" si="479"/>
        <v>1.5681979753049688</v>
      </c>
      <c r="W549" t="str">
        <f t="shared" si="466"/>
        <v>1-42,8956909528521i</v>
      </c>
      <c r="X549" s="4">
        <f t="shared" si="480"/>
        <v>42.907345552045022</v>
      </c>
      <c r="Y549" s="4">
        <f t="shared" si="481"/>
        <v>-1.5474881836833942</v>
      </c>
      <c r="Z549" t="str">
        <f t="shared" si="467"/>
        <v>-15,6747753388133+7,25356430122474i</v>
      </c>
      <c r="AA549" s="4">
        <f t="shared" si="482"/>
        <v>17.271733468134329</v>
      </c>
      <c r="AB549" s="4">
        <f t="shared" si="483"/>
        <v>2.7081832995909396</v>
      </c>
      <c r="AC549" s="47" t="str">
        <f t="shared" si="484"/>
        <v>-0,162958923665423+0,333827020646432i</v>
      </c>
      <c r="AD549" s="20">
        <f t="shared" si="485"/>
        <v>-8.6013321715989868</v>
      </c>
      <c r="AE549" s="43">
        <f t="shared" si="486"/>
        <v>116.01949196457745</v>
      </c>
      <c r="AF549" t="str">
        <f t="shared" si="468"/>
        <v>171,020291553806</v>
      </c>
      <c r="AG549" t="str">
        <f t="shared" si="469"/>
        <v>1+149909,151540494i</v>
      </c>
      <c r="AH549">
        <f t="shared" si="487"/>
        <v>149909.15154382939</v>
      </c>
      <c r="AI549">
        <f t="shared" si="488"/>
        <v>1.5707896560880739</v>
      </c>
      <c r="AJ549" t="str">
        <f t="shared" si="470"/>
        <v>1+384,858535651758i</v>
      </c>
      <c r="AK549">
        <f t="shared" si="489"/>
        <v>384.85983482823394</v>
      </c>
      <c r="AL549">
        <f t="shared" si="490"/>
        <v>1.5681979753049688</v>
      </c>
      <c r="AM549" t="str">
        <f t="shared" si="471"/>
        <v>1-14,609283860092i</v>
      </c>
      <c r="AN549">
        <f t="shared" si="491"/>
        <v>14.64346867735731</v>
      </c>
      <c r="AO549">
        <f t="shared" si="492"/>
        <v>-1.5024533058974245</v>
      </c>
      <c r="AP549" s="41" t="str">
        <f t="shared" si="493"/>
        <v>0,422432852033109-6,41544212510123i</v>
      </c>
      <c r="AQ549">
        <f t="shared" si="494"/>
        <v>16.163320960979323</v>
      </c>
      <c r="AR549" s="43">
        <f t="shared" si="495"/>
        <v>-86.232725714117535</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-0,0195535451910737-0,00993818935999419i</v>
      </c>
      <c r="BG549" s="20">
        <f t="shared" si="506"/>
        <v>-33.177567559132413</v>
      </c>
      <c r="BH549" s="43">
        <f t="shared" si="507"/>
        <v>-153.05781300773441</v>
      </c>
      <c r="BI549" s="41" t="str">
        <f t="shared" si="460"/>
        <v>0,378353449369218+0,031039631349764i</v>
      </c>
      <c r="BJ549" s="20">
        <f t="shared" si="508"/>
        <v>-8.4129144265540869</v>
      </c>
      <c r="BK549" s="43">
        <f t="shared" si="461"/>
        <v>4.6899693135705478</v>
      </c>
      <c r="BL549">
        <f t="shared" si="509"/>
        <v>-33.177567559132413</v>
      </c>
      <c r="BM549" s="43">
        <f t="shared" si="510"/>
        <v>-153.05781300773441</v>
      </c>
    </row>
    <row r="550" spans="14:65" x14ac:dyDescent="0.25">
      <c r="N550" s="9">
        <v>32</v>
      </c>
      <c r="O550" s="34">
        <f t="shared" si="462"/>
        <v>2089296.1308540432</v>
      </c>
      <c r="P550" s="33" t="str">
        <f t="shared" si="463"/>
        <v>58,3492597405907</v>
      </c>
      <c r="Q550" s="4" t="str">
        <f t="shared" si="464"/>
        <v>1+153673,955073797i</v>
      </c>
      <c r="R550" s="4">
        <f t="shared" si="476"/>
        <v>153673.95507705063</v>
      </c>
      <c r="S550" s="4">
        <f t="shared" si="477"/>
        <v>1.5707898195113461</v>
      </c>
      <c r="T550" s="4" t="str">
        <f t="shared" si="465"/>
        <v>1+393,823042551879i</v>
      </c>
      <c r="U550" s="4">
        <f t="shared" si="478"/>
        <v>393.82431215558427</v>
      </c>
      <c r="V550" s="4">
        <f t="shared" si="479"/>
        <v>1.568257120748622</v>
      </c>
      <c r="W550" t="str">
        <f t="shared" si="466"/>
        <v>1-43,8948599510948i</v>
      </c>
      <c r="X550" s="4">
        <f t="shared" si="480"/>
        <v>43.906249328839586</v>
      </c>
      <c r="Y550" s="4">
        <f t="shared" si="481"/>
        <v>-1.5480185561663178</v>
      </c>
      <c r="Z550" t="str">
        <f t="shared" si="467"/>
        <v>-16,4606332896068+7,42252151850116i</v>
      </c>
      <c r="AA550" s="4">
        <f t="shared" si="482"/>
        <v>18.056751479364287</v>
      </c>
      <c r="AB550" s="4">
        <f t="shared" si="483"/>
        <v>2.7179692353244436</v>
      </c>
      <c r="AC550" s="47" t="str">
        <f t="shared" si="484"/>
        <v>-0,156143197235132+0,328366464984993i</v>
      </c>
      <c r="AD550" s="20">
        <f t="shared" si="485"/>
        <v>-8.787513528796401</v>
      </c>
      <c r="AE550" s="43">
        <f t="shared" si="486"/>
        <v>115.43179114336233</v>
      </c>
      <c r="AF550" t="str">
        <f t="shared" si="468"/>
        <v>171,020291553806</v>
      </c>
      <c r="AG550" t="str">
        <f t="shared" si="469"/>
        <v>1+153400,984250142i</v>
      </c>
      <c r="AH550">
        <f t="shared" si="487"/>
        <v>153400.98425340146</v>
      </c>
      <c r="AI550">
        <f t="shared" si="488"/>
        <v>1.5707898079318994</v>
      </c>
      <c r="AJ550" t="str">
        <f t="shared" si="470"/>
        <v>1+393,823042551879i</v>
      </c>
      <c r="AK550">
        <f t="shared" si="489"/>
        <v>393.82431215558427</v>
      </c>
      <c r="AL550">
        <f t="shared" si="490"/>
        <v>1.568257120748622</v>
      </c>
      <c r="AM550" t="str">
        <f t="shared" si="471"/>
        <v>1-14,9495777962725i</v>
      </c>
      <c r="AN550">
        <f t="shared" si="491"/>
        <v>14.982986227278049</v>
      </c>
      <c r="AO550">
        <f t="shared" si="492"/>
        <v>-1.5040043067678879</v>
      </c>
      <c r="AP550" s="41" t="str">
        <f t="shared" si="493"/>
        <v>0,422432851691443-6,5648245571488i</v>
      </c>
      <c r="AQ550">
        <f t="shared" si="494"/>
        <v>16.36240799575058</v>
      </c>
      <c r="AR550" s="43">
        <f t="shared" si="495"/>
        <v>-86.318211433727782</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-0,0188032682909201-0,00930683198581034i</v>
      </c>
      <c r="BG550" s="20">
        <f t="shared" si="506"/>
        <v>-33.563696741556711</v>
      </c>
      <c r="BH550" s="43">
        <f t="shared" si="507"/>
        <v>-153.66651326725486</v>
      </c>
      <c r="BI550" s="41" t="str">
        <f t="shared" si="460"/>
        <v>0,378372984134867+0,0303333957235785i</v>
      </c>
      <c r="BJ550" s="20">
        <f t="shared" si="508"/>
        <v>-8.4137752170097038</v>
      </c>
      <c r="BK550" s="43">
        <f t="shared" si="461"/>
        <v>4.5834841556549719</v>
      </c>
      <c r="BL550">
        <f t="shared" si="509"/>
        <v>-33.563696741556711</v>
      </c>
      <c r="BM550" s="43">
        <f t="shared" si="510"/>
        <v>-153.66651326725486</v>
      </c>
    </row>
    <row r="551" spans="14:65" x14ac:dyDescent="0.25">
      <c r="N551" s="9">
        <v>33</v>
      </c>
      <c r="O551" s="34">
        <f t="shared" si="462"/>
        <v>2137962.0895022359</v>
      </c>
      <c r="P551" s="33" t="str">
        <f t="shared" si="463"/>
        <v>58,3492597405907</v>
      </c>
      <c r="Q551" s="4" t="str">
        <f t="shared" si="464"/>
        <v>1+157253,481323084i</v>
      </c>
      <c r="R551" s="4">
        <f t="shared" si="476"/>
        <v>157253.48132626357</v>
      </c>
      <c r="S551" s="4">
        <f t="shared" si="477"/>
        <v>1.5707899676352037</v>
      </c>
      <c r="T551" s="4" t="str">
        <f t="shared" si="465"/>
        <v>1+402,996359642022i</v>
      </c>
      <c r="U551" s="4">
        <f t="shared" si="478"/>
        <v>402.99760034610875</v>
      </c>
      <c r="V551" s="4">
        <f t="shared" si="479"/>
        <v>1.5683149198947763</v>
      </c>
      <c r="W551" t="str">
        <f t="shared" si="466"/>
        <v>1-44,9173025851003i</v>
      </c>
      <c r="X551" s="4">
        <f t="shared" si="480"/>
        <v>44.928432773929003</v>
      </c>
      <c r="Y551" s="4">
        <f t="shared" si="481"/>
        <v>-1.5485368682825473</v>
      </c>
      <c r="Z551" t="str">
        <f t="shared" si="467"/>
        <v>-17,2835275845951+7,59541425493532i</v>
      </c>
      <c r="AA551" s="4">
        <f t="shared" si="482"/>
        <v>18.87884115806726</v>
      </c>
      <c r="AB551" s="4">
        <f t="shared" si="483"/>
        <v>2.7275385135901584</v>
      </c>
      <c r="AC551" s="47" t="str">
        <f t="shared" si="484"/>
        <v>-0,149589665596668+0,322895930551617i</v>
      </c>
      <c r="AD551" s="20">
        <f t="shared" si="485"/>
        <v>-8.97433041861626</v>
      </c>
      <c r="AE551" s="43">
        <f t="shared" si="486"/>
        <v>114.85711794928217</v>
      </c>
      <c r="AF551" t="str">
        <f t="shared" si="468"/>
        <v>171,020291553806</v>
      </c>
      <c r="AG551" t="str">
        <f t="shared" si="469"/>
        <v>1+156974,15219214i</v>
      </c>
      <c r="AH551">
        <f t="shared" si="487"/>
        <v>156974.15219532521</v>
      </c>
      <c r="AI551">
        <f t="shared" si="488"/>
        <v>1.5707899563193373</v>
      </c>
      <c r="AJ551" t="str">
        <f t="shared" si="470"/>
        <v>1+402,996359642022i</v>
      </c>
      <c r="AK551">
        <f t="shared" si="489"/>
        <v>402.99760034610875</v>
      </c>
      <c r="AL551">
        <f t="shared" si="490"/>
        <v>1.5683149198947763</v>
      </c>
      <c r="AM551" t="str">
        <f t="shared" si="471"/>
        <v>1-15,2977981964816i</v>
      </c>
      <c r="AN551">
        <f t="shared" si="491"/>
        <v>15.330447797121767</v>
      </c>
      <c r="AO551">
        <f t="shared" si="492"/>
        <v>-1.5055203135902953</v>
      </c>
      <c r="AP551" s="41" t="str">
        <f t="shared" si="493"/>
        <v>0,422432851365156-6,71768774607231i</v>
      </c>
      <c r="AQ551">
        <f t="shared" si="494"/>
        <v>16.561535942047389</v>
      </c>
      <c r="AR551" s="43">
        <f t="shared" si="495"/>
        <v>-86.401769081204591</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-0,01807585789646-0,00871420620662864i</v>
      </c>
      <c r="BG551" s="20">
        <f t="shared" si="506"/>
        <v>-33.95046380426956</v>
      </c>
      <c r="BH551" s="43">
        <f t="shared" si="507"/>
        <v>-154.26170813862331</v>
      </c>
      <c r="BI551" s="41" t="str">
        <f t="shared" si="460"/>
        <v>0,378391640130446+0,0296432151221281i</v>
      </c>
      <c r="BJ551" s="20">
        <f t="shared" si="508"/>
        <v>-8.4145974436059046</v>
      </c>
      <c r="BK551" s="43">
        <f t="shared" si="461"/>
        <v>4.4794048308899317</v>
      </c>
      <c r="BL551">
        <f t="shared" si="509"/>
        <v>-33.95046380426956</v>
      </c>
      <c r="BM551" s="43">
        <f t="shared" si="510"/>
        <v>-154.26170813862331</v>
      </c>
    </row>
    <row r="552" spans="14:65" x14ac:dyDescent="0.25">
      <c r="N552" s="9">
        <v>34</v>
      </c>
      <c r="O552" s="34">
        <f t="shared" si="462"/>
        <v>2187761.6239495561</v>
      </c>
      <c r="P552" s="33" t="str">
        <f t="shared" si="463"/>
        <v>58,3492597405907</v>
      </c>
      <c r="Q552" s="4" t="str">
        <f t="shared" si="464"/>
        <v>1+160916,385449664i</v>
      </c>
      <c r="R552" s="4">
        <f t="shared" si="476"/>
        <v>160916.38545277121</v>
      </c>
      <c r="S552" s="4">
        <f t="shared" si="477"/>
        <v>1.5707901123873509</v>
      </c>
      <c r="T552" s="4" t="str">
        <f t="shared" si="465"/>
        <v>1+412,383350736336i</v>
      </c>
      <c r="U552" s="4">
        <f t="shared" si="478"/>
        <v>412.38456319863377</v>
      </c>
      <c r="V552" s="4">
        <f t="shared" si="479"/>
        <v>1.5683714033877583</v>
      </c>
      <c r="W552" t="str">
        <f t="shared" si="466"/>
        <v>1-45,9635609674874i</v>
      </c>
      <c r="X552" s="4">
        <f t="shared" si="480"/>
        <v>45.974437862924781</v>
      </c>
      <c r="Y552" s="4">
        <f t="shared" si="481"/>
        <v>-1.5490433937334436</v>
      </c>
      <c r="Z552" t="str">
        <f t="shared" si="467"/>
        <v>-18,1452036929056+7,77233418054467i</v>
      </c>
      <c r="AA552" s="4">
        <f t="shared" si="482"/>
        <v>19.739746595919055</v>
      </c>
      <c r="AB552" s="4">
        <f t="shared" si="483"/>
        <v>2.7368955799168497</v>
      </c>
      <c r="AC552" s="47" t="str">
        <f t="shared" si="484"/>
        <v>-0,14329030372664+0,317423689357271i</v>
      </c>
      <c r="AD552" s="20">
        <f t="shared" si="485"/>
        <v>-9.1617532725160125</v>
      </c>
      <c r="AE552" s="43">
        <f t="shared" si="486"/>
        <v>114.29520374165959</v>
      </c>
      <c r="AF552" t="str">
        <f t="shared" si="468"/>
        <v>171,020291553806</v>
      </c>
      <c r="AG552" t="str">
        <f t="shared" si="469"/>
        <v>1+160630,54990743i</v>
      </c>
      <c r="AH552">
        <f t="shared" si="487"/>
        <v>160630.54991054273</v>
      </c>
      <c r="AI552">
        <f t="shared" si="488"/>
        <v>1.5707901013290648</v>
      </c>
      <c r="AJ552" t="str">
        <f t="shared" si="470"/>
        <v>1+412,383350736336i</v>
      </c>
      <c r="AK552">
        <f t="shared" si="489"/>
        <v>412.38456319863377</v>
      </c>
      <c r="AL552">
        <f t="shared" si="490"/>
        <v>1.5683714033877583</v>
      </c>
      <c r="AM552" t="str">
        <f t="shared" si="471"/>
        <v>1-15,6541296917848i</v>
      </c>
      <c r="AN552">
        <f t="shared" si="491"/>
        <v>15.68603762609342</v>
      </c>
      <c r="AO552">
        <f t="shared" si="492"/>
        <v>-1.5070021022822133</v>
      </c>
      <c r="AP552" s="41" t="str">
        <f t="shared" si="493"/>
        <v>0,422432851053552-6,8741127419579i</v>
      </c>
      <c r="AQ552">
        <f t="shared" si="494"/>
        <v>16.760702974204133</v>
      </c>
      <c r="AR552" s="43">
        <f t="shared" si="495"/>
        <v>-86.483441362067069</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-0,017371177465592-0,00815808698631484i</v>
      </c>
      <c r="BG552" s="20">
        <f t="shared" si="506"/>
        <v>-34.337839073117642</v>
      </c>
      <c r="BH552" s="43">
        <f t="shared" si="507"/>
        <v>-154.84367712136762</v>
      </c>
      <c r="BI552" s="41" t="str">
        <f t="shared" si="460"/>
        <v>0,378409456868488+0,0289687254800535i</v>
      </c>
      <c r="BJ552" s="20">
        <f t="shared" si="508"/>
        <v>-8.4153828263974937</v>
      </c>
      <c r="BK552" s="43">
        <f t="shared" si="461"/>
        <v>4.3776777749057416</v>
      </c>
      <c r="BL552">
        <f t="shared" si="509"/>
        <v>-34.337839073117642</v>
      </c>
      <c r="BM552" s="43">
        <f t="shared" si="510"/>
        <v>-154.84367712136762</v>
      </c>
    </row>
    <row r="553" spans="14:65" x14ac:dyDescent="0.25">
      <c r="N553" s="9">
        <v>35</v>
      </c>
      <c r="O553" s="34">
        <f t="shared" si="462"/>
        <v>2238721.1385683389</v>
      </c>
      <c r="P553" s="33" t="str">
        <f t="shared" si="463"/>
        <v>58,3492597405907</v>
      </c>
      <c r="Q553" s="4" t="str">
        <f t="shared" si="464"/>
        <v>1+164664,609573789i</v>
      </c>
      <c r="R553" s="4">
        <f t="shared" si="476"/>
        <v>164664.60957682546</v>
      </c>
      <c r="S553" s="4">
        <f t="shared" si="477"/>
        <v>1.5707902538445366</v>
      </c>
      <c r="T553" s="4" t="str">
        <f t="shared" si="465"/>
        <v>1+421,988992941747i</v>
      </c>
      <c r="U553" s="4">
        <f t="shared" si="478"/>
        <v>421.99017780511167</v>
      </c>
      <c r="V553" s="4">
        <f t="shared" si="479"/>
        <v>1.568426601174421</v>
      </c>
      <c r="W553" t="str">
        <f t="shared" si="466"/>
        <v>1-47,0341898382988i</v>
      </c>
      <c r="X553" s="4">
        <f t="shared" si="480"/>
        <v>47.04481920196028</v>
      </c>
      <c r="Y553" s="4">
        <f t="shared" si="481"/>
        <v>-1.5495384000452435</v>
      </c>
      <c r="Z553" t="str">
        <f t="shared" si="467"/>
        <v>-19,0474893450908+7,9533751006155i</v>
      </c>
      <c r="AA553" s="4">
        <f t="shared" si="482"/>
        <v>20.641294190104414</v>
      </c>
      <c r="AB553" s="4">
        <f t="shared" si="483"/>
        <v>2.7460448188856308</v>
      </c>
      <c r="AC553" s="47" t="str">
        <f t="shared" si="484"/>
        <v>-0,137237135422604+0,31195738734741i</v>
      </c>
      <c r="AD553" s="20">
        <f t="shared" si="485"/>
        <v>-9.3497539092546873</v>
      </c>
      <c r="AE553" s="43">
        <f t="shared" si="486"/>
        <v>113.74578368580772</v>
      </c>
      <c r="AF553" t="str">
        <f t="shared" si="468"/>
        <v>171,020291553806</v>
      </c>
      <c r="AG553" t="str">
        <f t="shared" si="469"/>
        <v>1+164372,116066476i</v>
      </c>
      <c r="AH553">
        <f t="shared" si="487"/>
        <v>164372.11606951788</v>
      </c>
      <c r="AI553">
        <f t="shared" si="488"/>
        <v>1.5707902430379681</v>
      </c>
      <c r="AJ553" t="str">
        <f t="shared" si="470"/>
        <v>1+421,988992941747i</v>
      </c>
      <c r="AK553">
        <f t="shared" si="489"/>
        <v>421.99017780511167</v>
      </c>
      <c r="AL553">
        <f t="shared" si="490"/>
        <v>1.568426601174421</v>
      </c>
      <c r="AM553" t="str">
        <f t="shared" si="471"/>
        <v>1-16,0187612138574i</v>
      </c>
      <c r="AN553">
        <f t="shared" si="491"/>
        <v>16.049944262413568</v>
      </c>
      <c r="AO553">
        <f t="shared" si="492"/>
        <v>-1.5084504324644716</v>
      </c>
      <c r="AP553" s="41" t="str">
        <f t="shared" si="493"/>
        <v>0,422432850755974-7,03418248340889i</v>
      </c>
      <c r="AQ553">
        <f>20*LOG(IMABS(AP553))</f>
        <v>16.959907347354466</v>
      </c>
      <c r="AR553" s="43">
        <f t="shared" si="495"/>
        <v>-86.563270087959722</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-0,016689026597534-0,00763636027713301i</v>
      </c>
      <c r="BG553" s="20">
        <f t="shared" si="506"/>
        <v>-34.725794265997877</v>
      </c>
      <c r="BH553" s="43">
        <f t="shared" si="507"/>
        <v>-155.4126956629361</v>
      </c>
      <c r="BI553" s="41" t="str">
        <f t="shared" si="460"/>
        <v>0,378426472086566+0,0283095709263319i</v>
      </c>
      <c r="BJ553" s="20">
        <f t="shared" si="508"/>
        <v>-8.4161330093887106</v>
      </c>
      <c r="BK553" s="43">
        <f t="shared" si="461"/>
        <v>4.2782505632963908</v>
      </c>
      <c r="BL553">
        <f t="shared" si="509"/>
        <v>-34.725794265997877</v>
      </c>
      <c r="BM553" s="43">
        <f t="shared" si="510"/>
        <v>-155.4126956629361</v>
      </c>
    </row>
    <row r="554" spans="14:65" x14ac:dyDescent="0.25">
      <c r="N554" s="9">
        <v>36</v>
      </c>
      <c r="O554" s="34">
        <f t="shared" si="462"/>
        <v>2290867.6527677765</v>
      </c>
      <c r="P554" s="33" t="str">
        <f t="shared" si="463"/>
        <v>58,3492597405907</v>
      </c>
      <c r="Q554" s="4" t="str">
        <f t="shared" si="464"/>
        <v>1+168500,141053506i</v>
      </c>
      <c r="R554" s="4">
        <f t="shared" si="476"/>
        <v>168500.14105647334</v>
      </c>
      <c r="S554" s="4">
        <f t="shared" si="477"/>
        <v>1.5707903920817639</v>
      </c>
      <c r="T554" s="4" t="str">
        <f t="shared" si="465"/>
        <v>1+431,818379296905i</v>
      </c>
      <c r="U554" s="4">
        <f t="shared" si="478"/>
        <v>431.81953718955992</v>
      </c>
      <c r="V554" s="4">
        <f t="shared" si="479"/>
        <v>1.5684805425200155</v>
      </c>
      <c r="W554" t="str">
        <f t="shared" si="466"/>
        <v>1-48,1297568591341i</v>
      </c>
      <c r="X554" s="4">
        <f t="shared" si="480"/>
        <v>48.140144321754647</v>
      </c>
      <c r="Y554" s="4">
        <f t="shared" si="481"/>
        <v>-1.5500221487059533</v>
      </c>
      <c r="Z554" t="str">
        <f t="shared" si="467"/>
        <v>-19,9922984099911+8,13863300544013i</v>
      </c>
      <c r="AA554" s="4">
        <f t="shared" si="482"/>
        <v>21.585396519669779</v>
      </c>
      <c r="AB554" s="4">
        <f t="shared" si="483"/>
        <v>2.754990552101793</v>
      </c>
      <c r="AC554" s="47" t="str">
        <f t="shared" si="484"/>
        <v>-0,131422255870543+0,306504077254305i</v>
      </c>
      <c r="AD554" s="20">
        <f t="shared" si="485"/>
        <v>-9.5383054709114408</v>
      </c>
      <c r="AE554" s="43">
        <f t="shared" si="486"/>
        <v>113.20859686230197</v>
      </c>
      <c r="AF554" t="str">
        <f t="shared" si="468"/>
        <v>171,020291553806</v>
      </c>
      <c r="AG554" t="str">
        <f t="shared" si="469"/>
        <v>1+168200,834497185i</v>
      </c>
      <c r="AH554">
        <f t="shared" si="487"/>
        <v>168200.83450015759</v>
      </c>
      <c r="AI554">
        <f t="shared" si="488"/>
        <v>1.5707903815211828</v>
      </c>
      <c r="AJ554" t="str">
        <f t="shared" si="470"/>
        <v>1+431,818379296905i</v>
      </c>
      <c r="AK554">
        <f t="shared" si="489"/>
        <v>431.81953718955992</v>
      </c>
      <c r="AL554">
        <f t="shared" si="490"/>
        <v>1.5684805425200155</v>
      </c>
      <c r="AM554" t="str">
        <f t="shared" si="471"/>
        <v>1-16,3918860951591i</v>
      </c>
      <c r="AN554">
        <f t="shared" si="491"/>
        <v>16.422360663335532</v>
      </c>
      <c r="AO554">
        <f t="shared" si="492"/>
        <v>-1.5098660477423589</v>
      </c>
      <c r="AP554" s="41" t="str">
        <f t="shared" si="493"/>
        <v>0,422432850471788-7,19798184152102i</v>
      </c>
      <c r="AQ554">
        <f t="shared" si="494"/>
        <v>17.159147393914292</v>
      </c>
      <c r="AR554" s="43">
        <f t="shared" si="495"/>
        <v>-86.64129619185681</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-0,0160291489794589-0,00714701943716899i</v>
      </c>
      <c r="BG554" s="20">
        <f t="shared" si="506"/>
        <v>-35.114302428662654</v>
      </c>
      <c r="BH554" s="43">
        <f t="shared" si="507"/>
        <v>-155.96903505495524</v>
      </c>
      <c r="BI554" s="41" t="str">
        <f t="shared" si="460"/>
        <v>0,378442721826888+0,0276654036039348i</v>
      </c>
      <c r="BJ554" s="20">
        <f t="shared" si="508"/>
        <v>-8.416849563836923</v>
      </c>
      <c r="BK554" s="43">
        <f t="shared" si="461"/>
        <v>4.1810718908859741</v>
      </c>
      <c r="BL554">
        <f t="shared" si="509"/>
        <v>-35.114302428662654</v>
      </c>
      <c r="BM554" s="43">
        <f t="shared" si="510"/>
        <v>-155.96903505495524</v>
      </c>
    </row>
    <row r="555" spans="14:65" x14ac:dyDescent="0.25">
      <c r="N555" s="9">
        <v>37</v>
      </c>
      <c r="O555" s="34">
        <f t="shared" si="462"/>
        <v>2344228.8153199251</v>
      </c>
      <c r="P555" s="33" t="str">
        <f t="shared" si="463"/>
        <v>58,3492597405907</v>
      </c>
      <c r="Q555" s="4" t="str">
        <f t="shared" si="464"/>
        <v>1+172425,013538371i</v>
      </c>
      <c r="R555" s="4">
        <f t="shared" si="476"/>
        <v>172425.01354127078</v>
      </c>
      <c r="S555" s="4">
        <f t="shared" si="477"/>
        <v>1.5707905271723275</v>
      </c>
      <c r="T555" s="4" t="str">
        <f t="shared" si="465"/>
        <v>1+441,876721472556i</v>
      </c>
      <c r="U555" s="4">
        <f t="shared" si="478"/>
        <v>441.87785300842455</v>
      </c>
      <c r="V555" s="4">
        <f t="shared" si="479"/>
        <v>1.5685332560237009</v>
      </c>
      <c r="W555" t="str">
        <f t="shared" si="466"/>
        <v>1-49,2508429141286i</v>
      </c>
      <c r="X555" s="4">
        <f t="shared" si="480"/>
        <v>49.260993978523935</v>
      </c>
      <c r="Y555" s="4">
        <f t="shared" si="481"/>
        <v>-1.55049489529937</v>
      </c>
      <c r="Z555" t="str">
        <f t="shared" si="467"/>
        <v>-20,9816349543052+8,32820612121174i</v>
      </c>
      <c r="AA555" s="4">
        <f t="shared" si="482"/>
        <v>22.574056404490321</v>
      </c>
      <c r="AB555" s="4">
        <f t="shared" si="483"/>
        <v>2.7637370365032337</v>
      </c>
      <c r="AC555" s="47" t="str">
        <f t="shared" si="484"/>
        <v>-0,12583785139007+0,301070250575615i</v>
      </c>
      <c r="AD555" s="20">
        <f t="shared" si="485"/>
        <v>-9.7273823615168755</v>
      </c>
      <c r="AE555" s="43">
        <f t="shared" si="486"/>
        <v>112.68338635710592</v>
      </c>
      <c r="AF555" t="str">
        <f t="shared" si="468"/>
        <v>171,020291553806</v>
      </c>
      <c r="AG555" t="str">
        <f t="shared" si="469"/>
        <v>1+172118,735236744i</v>
      </c>
      <c r="AH555">
        <f t="shared" si="487"/>
        <v>172118.73523964893</v>
      </c>
      <c r="AI555">
        <f t="shared" si="488"/>
        <v>1.5707905168521346</v>
      </c>
      <c r="AJ555" t="str">
        <f t="shared" si="470"/>
        <v>1+441,876721472556i</v>
      </c>
      <c r="AK555">
        <f t="shared" si="489"/>
        <v>441.87785300842455</v>
      </c>
      <c r="AL555">
        <f t="shared" si="490"/>
        <v>1.5685332560237009</v>
      </c>
      <c r="AM555" t="str">
        <f t="shared" si="471"/>
        <v>1-16,7737021714407i</v>
      </c>
      <c r="AN555">
        <f t="shared" si="491"/>
        <v>16.803484297495995</v>
      </c>
      <c r="AO555">
        <f t="shared" si="492"/>
        <v>-1.5112496759862557</v>
      </c>
      <c r="AP555" s="41" t="str">
        <f t="shared" si="493"/>
        <v>0,422432850200395-7,36559766488215i</v>
      </c>
      <c r="AQ555">
        <f t="shared" si="494"/>
        <v>17.358421520212378</v>
      </c>
      <c r="AR555" s="43">
        <f t="shared" si="495"/>
        <v>-86.717559743255066</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-0,0153912396660288-0,0066881615105586i</v>
      </c>
      <c r="BG555" s="20">
        <f t="shared" si="506"/>
        <v>-35.503337873147444</v>
      </c>
      <c r="BH555" s="43">
        <f t="shared" si="507"/>
        <v>-156.51296234851088</v>
      </c>
      <c r="BI555" s="41" t="str">
        <f t="shared" si="460"/>
        <v>0,378458240512324+0,0270358834931832i</v>
      </c>
      <c r="BJ555" s="20">
        <f t="shared" si="508"/>
        <v>-8.4175339914182032</v>
      </c>
      <c r="BK555" s="43">
        <f t="shared" si="461"/>
        <v>4.0860915511281606</v>
      </c>
      <c r="BL555">
        <f t="shared" si="509"/>
        <v>-35.503337873147444</v>
      </c>
      <c r="BM555" s="43">
        <f t="shared" si="510"/>
        <v>-156.51296234851088</v>
      </c>
    </row>
    <row r="556" spans="14:65" x14ac:dyDescent="0.25">
      <c r="N556" s="9">
        <v>38</v>
      </c>
      <c r="O556" s="34">
        <f t="shared" si="462"/>
        <v>2398832.9190194933</v>
      </c>
      <c r="P556" s="33" t="str">
        <f t="shared" si="463"/>
        <v>58,3492597405907</v>
      </c>
      <c r="Q556" s="4" t="str">
        <f t="shared" si="464"/>
        <v>1+176441,308047729i</v>
      </c>
      <c r="R556" s="4">
        <f t="shared" si="476"/>
        <v>176441.3080505628</v>
      </c>
      <c r="S556" s="4">
        <f t="shared" si="477"/>
        <v>1.5707906591878547</v>
      </c>
      <c r="T556" s="4" t="str">
        <f t="shared" si="465"/>
        <v>1+452,16935253486i</v>
      </c>
      <c r="U556" s="4">
        <f t="shared" si="478"/>
        <v>452.17045831389129</v>
      </c>
      <c r="V556" s="4">
        <f t="shared" si="479"/>
        <v>1.5685847696337023</v>
      </c>
      <c r="W556" t="str">
        <f t="shared" si="466"/>
        <v>1-50,3980424179479i</v>
      </c>
      <c r="X556" s="4">
        <f t="shared" si="480"/>
        <v>50.407962461909484</v>
      </c>
      <c r="Y556" s="4">
        <f t="shared" si="481"/>
        <v>-1.5509568896362793</v>
      </c>
      <c r="Z556" t="str">
        <f t="shared" si="467"/>
        <v>-22,0175974934864+8,52219496210564i</v>
      </c>
      <c r="AA556" s="4">
        <f t="shared" si="482"/>
        <v>23.609371155482251</v>
      </c>
      <c r="AB556" s="4">
        <f t="shared" si="483"/>
        <v>2.7722884629740441</v>
      </c>
      <c r="AC556" s="47" t="str">
        <f t="shared" si="484"/>
        <v>-0,12047621659266+0,295661868594341i</v>
      </c>
      <c r="AD556" s="20">
        <f t="shared" si="485"/>
        <v>-9.9169601882483462</v>
      </c>
      <c r="AE556" s="43">
        <f t="shared" si="486"/>
        <v>112.16989933435622</v>
      </c>
      <c r="AF556" t="str">
        <f t="shared" si="468"/>
        <v>171,020291553806</v>
      </c>
      <c r="AG556" t="str">
        <f t="shared" si="469"/>
        <v>1+176127,895607986i</v>
      </c>
      <c r="AH556">
        <f t="shared" si="487"/>
        <v>176127.89561082487</v>
      </c>
      <c r="AI556">
        <f t="shared" si="488"/>
        <v>1.570790649102578</v>
      </c>
      <c r="AJ556" t="str">
        <f t="shared" si="470"/>
        <v>1+452,16935253486i</v>
      </c>
      <c r="AK556">
        <f t="shared" si="489"/>
        <v>452.17045831389129</v>
      </c>
      <c r="AL556">
        <f t="shared" si="490"/>
        <v>1.5685847696337023</v>
      </c>
      <c r="AM556" t="str">
        <f t="shared" si="471"/>
        <v>1-17,1644118866397i</v>
      </c>
      <c r="AN556">
        <f t="shared" si="491"/>
        <v>17.193517249655997</v>
      </c>
      <c r="AO556">
        <f t="shared" si="492"/>
        <v>-1.5126020296113567</v>
      </c>
      <c r="AP556" s="41" t="str">
        <f t="shared" si="493"/>
        <v>0,422432849941215-7,53711882562031i</v>
      </c>
      <c r="AQ556">
        <f t="shared" si="494"/>
        <v>17.557728203263046</v>
      </c>
      <c r="AR556" s="43">
        <f t="shared" si="495"/>
        <v>-86.792099963334252</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-0,0147749517321658-0,00625798341444662i</v>
      </c>
      <c r="BG556" s="20">
        <f t="shared" si="506"/>
        <v>-35.892876118771667</v>
      </c>
      <c r="BH556" s="43">
        <f t="shared" si="507"/>
        <v>-157.04474028665368</v>
      </c>
      <c r="BI556" s="41" t="str">
        <f t="shared" si="460"/>
        <v>0,378473061019018+0,0264206782387331i</v>
      </c>
      <c r="BJ556" s="20">
        <f t="shared" si="508"/>
        <v>-8.4181877272602943</v>
      </c>
      <c r="BK556" s="43">
        <f t="shared" si="461"/>
        <v>3.9932604156559046</v>
      </c>
      <c r="BL556">
        <f t="shared" si="509"/>
        <v>-35.892876118771667</v>
      </c>
      <c r="BM556" s="43">
        <f t="shared" si="510"/>
        <v>-157.04474028665368</v>
      </c>
    </row>
    <row r="557" spans="14:65" x14ac:dyDescent="0.25">
      <c r="N557" s="9">
        <v>39</v>
      </c>
      <c r="O557" s="34">
        <f t="shared" si="462"/>
        <v>2454708.915685033</v>
      </c>
      <c r="P557" s="33" t="str">
        <f t="shared" si="463"/>
        <v>58,3492597405907</v>
      </c>
      <c r="Q557" s="4" t="str">
        <f t="shared" si="464"/>
        <v>1+180551,154074091i</v>
      </c>
      <c r="R557" s="4">
        <f t="shared" si="476"/>
        <v>180551.15407686029</v>
      </c>
      <c r="S557" s="4">
        <f t="shared" si="477"/>
        <v>1.5707907881983414</v>
      </c>
      <c r="T557" s="4" t="str">
        <f t="shared" si="465"/>
        <v>1+462,701729773047i</v>
      </c>
      <c r="U557" s="4">
        <f t="shared" si="478"/>
        <v>462.70281038153399</v>
      </c>
      <c r="V557" s="4">
        <f t="shared" si="479"/>
        <v>1.568635110662123</v>
      </c>
      <c r="W557" t="str">
        <f t="shared" si="466"/>
        <v>1-51,5719636309541i</v>
      </c>
      <c r="X557" s="4">
        <f t="shared" si="480"/>
        <v>51.581657910079365</v>
      </c>
      <c r="Y557" s="4">
        <f t="shared" si="481"/>
        <v>-1.5514083758828821</v>
      </c>
      <c r="Z557" t="str">
        <f t="shared" si="467"/>
        <v>-23,1023834429743+8,72070238357303i</v>
      </c>
      <c r="AA557" s="4">
        <f t="shared" si="482"/>
        <v>24.693537025081472</v>
      </c>
      <c r="AB557" s="4">
        <f t="shared" si="483"/>
        <v>2.7806489552341924</v>
      </c>
      <c r="AC557" s="47" t="str">
        <f t="shared" si="484"/>
        <v>-0,115329769174903+0,290284392374995i</v>
      </c>
      <c r="AD557" s="20">
        <f t="shared" si="485"/>
        <v>-10.107015705130182</v>
      </c>
      <c r="AE557" s="43">
        <f t="shared" si="486"/>
        <v>111.66788709346773</v>
      </c>
      <c r="AF557" t="str">
        <f t="shared" si="468"/>
        <v>171,020291553806</v>
      </c>
      <c r="AG557" t="str">
        <f t="shared" si="469"/>
        <v>1+180230,441320808i</v>
      </c>
      <c r="AH557">
        <f t="shared" si="487"/>
        <v>180230.4413235822</v>
      </c>
      <c r="AI557">
        <f t="shared" si="488"/>
        <v>1.5707907783426338</v>
      </c>
      <c r="AJ557" t="str">
        <f t="shared" si="470"/>
        <v>1+462,701729773047i</v>
      </c>
      <c r="AK557">
        <f t="shared" si="489"/>
        <v>462.70281038153399</v>
      </c>
      <c r="AL557">
        <f t="shared" si="490"/>
        <v>1.568635110662123</v>
      </c>
      <c r="AM557" t="str">
        <f t="shared" si="471"/>
        <v>1-17,5642224002188i</v>
      </c>
      <c r="AN557">
        <f t="shared" si="491"/>
        <v>17.592666327886398</v>
      </c>
      <c r="AO557">
        <f t="shared" si="492"/>
        <v>-1.5139238058561415</v>
      </c>
      <c r="AP557" s="41" t="str">
        <f t="shared" si="493"/>
        <v>0,4224328496937-7,71263626652534i</v>
      </c>
      <c r="AQ557">
        <f t="shared" si="494"/>
        <v>17.757065987676249</v>
      </c>
      <c r="AR557" s="43">
        <f t="shared" si="495"/>
        <v>-86.864955240065939</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-0,0141799023387022-0,00585477807083918i</v>
      </c>
      <c r="BG557" s="20">
        <f t="shared" si="506"/>
        <v>-36.282893835652644</v>
      </c>
      <c r="BH557" s="43">
        <f t="shared" si="507"/>
        <v>-157.56462725246675</v>
      </c>
      <c r="BI557" s="41" t="str">
        <f t="shared" si="460"/>
        <v>0,378487214745817+0,0258194629801478i</v>
      </c>
      <c r="BJ557" s="20">
        <f t="shared" si="508"/>
        <v>-8.4188121428462086</v>
      </c>
      <c r="BK557" s="43">
        <f t="shared" si="461"/>
        <v>3.9025304139995804</v>
      </c>
      <c r="BL557">
        <f t="shared" si="509"/>
        <v>-36.282893835652644</v>
      </c>
      <c r="BM557" s="43">
        <f t="shared" si="510"/>
        <v>-157.56462725246675</v>
      </c>
    </row>
    <row r="558" spans="14:65" x14ac:dyDescent="0.25">
      <c r="N558" s="9">
        <v>40</v>
      </c>
      <c r="O558" s="34">
        <f t="shared" si="462"/>
        <v>2511886.431509587</v>
      </c>
      <c r="P558" s="33" t="str">
        <f t="shared" si="463"/>
        <v>58,3492597405907</v>
      </c>
      <c r="Q558" s="4" t="str">
        <f t="shared" si="464"/>
        <v>1+184756,73071222i</v>
      </c>
      <c r="R558" s="4">
        <f t="shared" si="476"/>
        <v>184756.73071492629</v>
      </c>
      <c r="S558" s="4">
        <f t="shared" si="477"/>
        <v>1.570790914272191</v>
      </c>
      <c r="T558" s="4" t="str">
        <f t="shared" si="465"/>
        <v>1+473,479437592944i</v>
      </c>
      <c r="U558" s="4">
        <f t="shared" si="478"/>
        <v>473.48049360383425</v>
      </c>
      <c r="V558" s="4">
        <f t="shared" si="479"/>
        <v>1.5686843057994215</v>
      </c>
      <c r="W558" t="str">
        <f t="shared" si="466"/>
        <v>1-52,7732289817135i</v>
      </c>
      <c r="X558" s="4">
        <f t="shared" si="480"/>
        <v>52.782702632172651</v>
      </c>
      <c r="Y558" s="4">
        <f t="shared" si="481"/>
        <v>-1.551849592686493</v>
      </c>
      <c r="Z558" t="str">
        <f t="shared" si="467"/>
        <v>-24,2382937792079+8,92383363687638i</v>
      </c>
      <c r="AA558" s="4">
        <f t="shared" si="482"/>
        <v>25.828853867445119</v>
      </c>
      <c r="AB558" s="4">
        <f t="shared" si="483"/>
        <v>2.7888225689786283</v>
      </c>
      <c r="AC558" s="47" t="str">
        <f t="shared" si="484"/>
        <v>-0,110391062555327+0,28494281168779i</v>
      </c>
      <c r="AD558" s="20">
        <f t="shared" si="485"/>
        <v>-10.297526759177416</v>
      </c>
      <c r="AE558" s="43">
        <f t="shared" si="486"/>
        <v>111.17710511208467</v>
      </c>
      <c r="AF558" t="str">
        <f t="shared" si="468"/>
        <v>171,020291553806</v>
      </c>
      <c r="AG558" t="str">
        <f t="shared" si="469"/>
        <v>1+184428,547599252i</v>
      </c>
      <c r="AH558">
        <f t="shared" si="487"/>
        <v>184428.54760196304</v>
      </c>
      <c r="AI558">
        <f t="shared" si="488"/>
        <v>1.5707909046408266</v>
      </c>
      <c r="AJ558" t="str">
        <f t="shared" si="470"/>
        <v>1+473,479437592944i</v>
      </c>
      <c r="AK558">
        <f t="shared" si="489"/>
        <v>473.48049360383425</v>
      </c>
      <c r="AL558">
        <f t="shared" si="490"/>
        <v>1.5686843057994215</v>
      </c>
      <c r="AM558" t="str">
        <f t="shared" si="471"/>
        <v>1-17,9733456970046i</v>
      </c>
      <c r="AN558">
        <f t="shared" si="491"/>
        <v>18.001143173255244</v>
      </c>
      <c r="AO558">
        <f t="shared" si="492"/>
        <v>-1.515215687059297</v>
      </c>
      <c r="AP558" s="41" t="str">
        <f t="shared" si="493"/>
        <v>0,422432849457323-7,89224304926774i</v>
      </c>
      <c r="AQ558">
        <f t="shared" si="494"/>
        <v>17.956433482697975</v>
      </c>
      <c r="AR558" s="43">
        <f t="shared" si="495"/>
        <v>-86.936163143252685</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-0,013605678249548-0,00547693051628879i</v>
      </c>
      <c r="BG558" s="20">
        <f t="shared" si="506"/>
        <v>-36.673368790672008</v>
      </c>
      <c r="BH558" s="43">
        <f t="shared" si="507"/>
        <v>-158.0728772311744</v>
      </c>
      <c r="BI558" s="41" t="str">
        <f t="shared" si="460"/>
        <v>0,378500731680527+0,0252319201859856i</v>
      </c>
      <c r="BJ558" s="20">
        <f t="shared" si="508"/>
        <v>-8.4194085487966088</v>
      </c>
      <c r="BK558" s="43">
        <f t="shared" si="461"/>
        <v>3.8138545134882387</v>
      </c>
      <c r="BL558">
        <f t="shared" si="509"/>
        <v>-36.673368790672008</v>
      </c>
      <c r="BM558" s="43">
        <f t="shared" si="510"/>
        <v>-158.0728772311744</v>
      </c>
    </row>
    <row r="559" spans="14:65" x14ac:dyDescent="0.25">
      <c r="N559" s="9">
        <v>41</v>
      </c>
      <c r="O559" s="34">
        <f t="shared" si="462"/>
        <v>2570395.782768866</v>
      </c>
      <c r="P559" s="33" t="str">
        <f t="shared" si="463"/>
        <v>58,3492597405907</v>
      </c>
      <c r="Q559" s="4" t="str">
        <f t="shared" si="464"/>
        <v>1+189060,267814517i</v>
      </c>
      <c r="R559" s="4">
        <f t="shared" si="476"/>
        <v>189060.26781716163</v>
      </c>
      <c r="S559" s="4">
        <f t="shared" si="477"/>
        <v>1.5707910374762495</v>
      </c>
      <c r="T559" s="4" t="str">
        <f t="shared" si="465"/>
        <v>1+484,508190477892i</v>
      </c>
      <c r="U559" s="4">
        <f t="shared" si="478"/>
        <v>484.50922245109155</v>
      </c>
      <c r="V559" s="4">
        <f t="shared" si="479"/>
        <v>1.5687323811285581</v>
      </c>
      <c r="W559" t="str">
        <f t="shared" si="466"/>
        <v>1-54,0024753970149i</v>
      </c>
      <c r="X559" s="4">
        <f t="shared" si="480"/>
        <v>54.011733438255789</v>
      </c>
      <c r="Y559" s="4">
        <f t="shared" si="481"/>
        <v>-1.5522807732985657</v>
      </c>
      <c r="Z559" t="str">
        <f t="shared" si="467"/>
        <v>-25,4277379203039+9,13169642489485i</v>
      </c>
      <c r="AA559" s="4">
        <f t="shared" si="482"/>
        <v>27.017730018269454</v>
      </c>
      <c r="AB559" s="4">
        <f t="shared" si="483"/>
        <v>2.7968132912412753</v>
      </c>
      <c r="AC559" s="47" t="str">
        <f t="shared" si="484"/>
        <v>-0,105652796550171+0,279641672827709i</v>
      </c>
      <c r="AD559" s="20">
        <f t="shared" si="485"/>
        <v>-10.488472238911594</v>
      </c>
      <c r="AE559" s="43">
        <f t="shared" si="486"/>
        <v>110.69731307627973</v>
      </c>
      <c r="AF559" t="str">
        <f t="shared" si="468"/>
        <v>171,020291553806</v>
      </c>
      <c r="AG559" t="str">
        <f t="shared" si="469"/>
        <v>1+188724,440334831i</v>
      </c>
      <c r="AH559">
        <f t="shared" si="487"/>
        <v>188724.44033748037</v>
      </c>
      <c r="AI559">
        <f t="shared" si="488"/>
        <v>1.5707910280641217</v>
      </c>
      <c r="AJ559" t="str">
        <f t="shared" si="470"/>
        <v>1+484,508190477892i</v>
      </c>
      <c r="AK559">
        <f t="shared" si="489"/>
        <v>484.50922245109155</v>
      </c>
      <c r="AL559">
        <f t="shared" si="490"/>
        <v>1.5687323811285581</v>
      </c>
      <c r="AM559" t="str">
        <f t="shared" si="471"/>
        <v>1-18,3919986995842i</v>
      </c>
      <c r="AN559">
        <f t="shared" si="491"/>
        <v>18.419164372074729</v>
      </c>
      <c r="AO559">
        <f t="shared" si="492"/>
        <v>-1.5164783409348175</v>
      </c>
      <c r="AP559" s="41" t="str">
        <f t="shared" si="493"/>
        <v>0,422432849231589-8,07603440374111i</v>
      </c>
      <c r="AQ559">
        <f t="shared" si="494"/>
        <v>18.155829359376831</v>
      </c>
      <c r="AR559" s="43">
        <f t="shared" si="495"/>
        <v>-87.00576043948152</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-0,0130518408377998-0,00512291401765753i</v>
      </c>
      <c r="BG559" s="20">
        <f t="shared" si="506"/>
        <v>-37.064279795821982</v>
      </c>
      <c r="BH559" s="43">
        <f t="shared" si="507"/>
        <v>-158.5697397848906</v>
      </c>
      <c r="BI559" s="41" t="str">
        <f t="shared" si="460"/>
        <v>0,378513640463231+0,0246577394913552i</v>
      </c>
      <c r="BJ559" s="20">
        <f t="shared" si="508"/>
        <v>-8.4199781975335739</v>
      </c>
      <c r="BK559" s="43">
        <f t="shared" si="461"/>
        <v>3.7271866993482048</v>
      </c>
      <c r="BL559">
        <f t="shared" si="509"/>
        <v>-37.064279795821982</v>
      </c>
      <c r="BM559" s="43">
        <f t="shared" si="510"/>
        <v>-158.5697397848906</v>
      </c>
    </row>
    <row r="560" spans="14:65" ht="15.75" thickBot="1" x14ac:dyDescent="0.3">
      <c r="N560" s="9">
        <v>42</v>
      </c>
      <c r="O560" s="34">
        <f t="shared" si="462"/>
        <v>2630267.9918953842</v>
      </c>
      <c r="P560" s="33" t="str">
        <f t="shared" si="463"/>
        <v>58,3492597405907</v>
      </c>
      <c r="Q560" s="4" t="str">
        <f t="shared" si="464"/>
        <v>1+193464,047173317i</v>
      </c>
      <c r="R560" s="4">
        <f t="shared" si="476"/>
        <v>193464.04717590145</v>
      </c>
      <c r="S560" s="4">
        <f t="shared" si="477"/>
        <v>1.5707911578758411</v>
      </c>
      <c r="T560" s="4" t="str">
        <f t="shared" si="465"/>
        <v>1+495,793836018655i</v>
      </c>
      <c r="U560" s="4">
        <f t="shared" si="478"/>
        <v>495.79484450132492</v>
      </c>
      <c r="V560" s="4">
        <f t="shared" si="479"/>
        <v>1.5687793621388189</v>
      </c>
      <c r="W560" t="str">
        <f t="shared" si="466"/>
        <v>1-55,2603546395791i</v>
      </c>
      <c r="X560" s="4">
        <f t="shared" si="480"/>
        <v>55.269401976971416</v>
      </c>
      <c r="Y560" s="4">
        <f t="shared" si="481"/>
        <v>-1.5527021456950911</v>
      </c>
      <c r="Z560" t="str">
        <f t="shared" si="467"/>
        <v>-26,6732388367575+9,34440095923011i</v>
      </c>
      <c r="AA560" s="4">
        <f t="shared" si="482"/>
        <v>28.262687404589979</v>
      </c>
      <c r="AB560" s="4">
        <f t="shared" si="483"/>
        <v>2.8046250399614325</v>
      </c>
      <c r="AC560" s="42" t="str">
        <f t="shared" si="484"/>
        <v>-0,101107826270478+0,274385105308008i</v>
      </c>
      <c r="AD560" s="46">
        <f t="shared" si="485"/>
        <v>-10.679832025176674</v>
      </c>
      <c r="AE560" s="45">
        <f t="shared" si="486"/>
        <v>110.22827489929061</v>
      </c>
      <c r="AF560" t="str">
        <f t="shared" si="468"/>
        <v>171,020291553806</v>
      </c>
      <c r="AG560" t="str">
        <f t="shared" si="469"/>
        <v>1+193120,39726674i</v>
      </c>
      <c r="AH560">
        <f t="shared" si="487"/>
        <v>193120.39726932909</v>
      </c>
      <c r="AI560">
        <f t="shared" si="488"/>
        <v>1.5707911486779595</v>
      </c>
      <c r="AJ560" t="str">
        <f t="shared" si="470"/>
        <v>1+495,793836018655i</v>
      </c>
      <c r="AK560">
        <f t="shared" si="489"/>
        <v>495.79484450132492</v>
      </c>
      <c r="AL560">
        <f t="shared" si="490"/>
        <v>1.5687793621388189</v>
      </c>
      <c r="AM560" t="str">
        <f t="shared" si="471"/>
        <v>1-18,8204033833213i</v>
      </c>
      <c r="AN560">
        <f t="shared" si="491"/>
        <v>18.846951570769523</v>
      </c>
      <c r="AO560">
        <f t="shared" si="492"/>
        <v>-1.5177124208450377</v>
      </c>
      <c r="AP560" s="44" t="str">
        <f t="shared" si="493"/>
        <v>0,422432849016012-8,26410777855424i</v>
      </c>
      <c r="AQ560" s="39">
        <f t="shared" si="494"/>
        <v>18.355252347851579</v>
      </c>
      <c r="AR560" s="45">
        <f t="shared" si="495"/>
        <v>-87.073783106977672</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-0,0125179306168088-0,00479128621798248i</v>
      </c>
      <c r="BG560" s="46">
        <f t="shared" si="506"/>
        <v>-37.455606658859175</v>
      </c>
      <c r="BH560" s="45">
        <f t="shared" si="507"/>
        <v>-159.05546003872112</v>
      </c>
      <c r="BI560" s="44" t="str">
        <f t="shared" si="460"/>
        <v>0,378525968446779+0,0240966175388738i</v>
      </c>
      <c r="BJ560" s="46">
        <f t="shared" si="508"/>
        <v>-8.420522285830911</v>
      </c>
      <c r="BK560" s="45">
        <f t="shared" si="461"/>
        <v>3.6424819550105463</v>
      </c>
      <c r="BL560" s="39">
        <f t="shared" si="509"/>
        <v>-37.455606658859175</v>
      </c>
      <c r="BM560" s="45">
        <f t="shared" si="510"/>
        <v>-159.05546003872112</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12</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2024-09-13T09:11:22Z</dcterms:modified>
</cp:coreProperties>
</file>