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BB796459-E720-49C4-9EE0-E288FC49C88F}"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R142" i="4" l="1"/>
  <c r="R141" i="4"/>
  <c r="R135" i="4"/>
  <c r="R47" i="4"/>
  <c r="R42" i="4"/>
  <c r="R37" i="4"/>
  <c r="R29" i="4"/>
  <c r="R21" i="4"/>
  <c r="R46" i="4"/>
  <c r="R43" i="4"/>
  <c r="B130" i="2"/>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BC449" i="5" s="1"/>
  <c r="AS405" i="5"/>
  <c r="BC405" i="5" s="1"/>
  <c r="AS492" i="5"/>
  <c r="BC492" i="5" s="1"/>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BC21" i="5" s="1"/>
  <c r="BE21" i="5" s="1"/>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BC454" i="5" s="1"/>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BC259" i="5" s="1"/>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BC123" i="5" s="1"/>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BC331" i="5" s="1"/>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BC79" i="5" s="1"/>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AX55" i="5"/>
  <c r="AY55" i="5"/>
  <c r="AX44" i="5"/>
  <c r="AY44" i="5"/>
  <c r="AY434" i="5"/>
  <c r="AX434" i="5"/>
  <c r="AY377" i="5"/>
  <c r="AX377" i="5"/>
  <c r="AX296" i="5"/>
  <c r="AY296" i="5"/>
  <c r="AY304" i="5"/>
  <c r="AX304" i="5"/>
  <c r="AX245" i="5"/>
  <c r="AY245" i="5"/>
  <c r="AY287" i="5"/>
  <c r="AX287" i="5"/>
  <c r="AY331" i="5"/>
  <c r="AX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49" i="2" l="1"/>
  <c r="B250" i="2"/>
  <c r="B268" i="2"/>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239" i="5" l="1"/>
  <c r="AP559" i="5"/>
  <c r="AP352" i="5"/>
  <c r="AP124" i="5"/>
  <c r="BI124" i="5" s="1"/>
  <c r="AP31" i="5"/>
  <c r="BI31" i="5" s="1"/>
  <c r="AP103" i="5"/>
  <c r="BI103" i="5" s="1"/>
  <c r="AP49" i="5"/>
  <c r="AQ49" i="5" s="1"/>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P84" i="5"/>
  <c r="AR352" i="5"/>
  <c r="AQ352" i="5"/>
  <c r="BI352" i="5"/>
  <c r="AP386" i="5"/>
  <c r="AP219" i="5"/>
  <c r="AP485"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BI49" i="5" l="1"/>
  <c r="AR103" i="5"/>
  <c r="AQ103" i="5"/>
  <c r="AR49" i="5"/>
  <c r="AR128" i="5"/>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<sst xmlns="http://schemas.openxmlformats.org/spreadsheetml/2006/main" count="1069" uniqueCount="613">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</sst>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79.513594507454769</c:v>
                </c:pt>
                <c:pt idx="1">
                  <c:v>79.245811721977645</c:v>
                </c:pt>
                <c:pt idx="2">
                  <c:v>78.975953411768259</c:v>
                </c:pt>
                <c:pt idx="3">
                  <c:v>78.7039908123228</c:v>
                </c:pt>
                <c:pt idx="4">
                  <c:v>78.429896840478492</c:v>
                </c:pt>
                <c:pt idx="5">
                  <c:v>78.15364619698741</c:v>
                </c:pt>
                <c:pt idx="6">
                  <c:v>77.875215464335966</c:v>
                </c:pt>
                <c:pt idx="7">
                  <c:v>77.59458319905373</c:v>
                </c:pt>
                <c:pt idx="8">
                  <c:v>77.311730017782452</c:v>
                </c:pt>
                <c:pt idx="9">
                  <c:v>77.026638676409533</c:v>
                </c:pt>
                <c:pt idx="10">
                  <c:v>76.739294141613556</c:v>
                </c:pt>
                <c:pt idx="11">
                  <c:v>76.449683654222909</c:v>
                </c:pt>
                <c:pt idx="12">
                  <c:v>76.157796783849989</c:v>
                </c:pt>
                <c:pt idx="13">
                  <c:v>75.863625474330846</c:v>
                </c:pt>
                <c:pt idx="14">
                  <c:v>75.567164079578959</c:v>
                </c:pt>
                <c:pt idx="15">
                  <c:v>75.268409389541858</c:v>
                </c:pt>
                <c:pt idx="16">
                  <c:v>74.967360646037065</c:v>
                </c:pt>
                <c:pt idx="17">
                  <c:v>74.664019548331709</c:v>
                </c:pt>
                <c:pt idx="18">
                  <c:v>74.358390248428194</c:v>
                </c:pt>
                <c:pt idx="19">
                  <c:v>74.050479336102399</c:v>
                </c:pt>
                <c:pt idx="20">
                  <c:v>73.740295813842849</c:v>
                </c:pt>
                <c:pt idx="21">
                  <c:v>73.427851061920165</c:v>
                </c:pt>
                <c:pt idx="22">
                  <c:v>73.113158793910998</c:v>
                </c:pt>
                <c:pt idx="23">
                  <c:v>72.796235003073534</c:v>
                </c:pt>
                <c:pt idx="24">
                  <c:v>72.477097900056762</c:v>
                </c:pt>
                <c:pt idx="25">
                  <c:v>72.155767842485631</c:v>
                </c:pt>
                <c:pt idx="26">
                  <c:v>71.83226725703075</c:v>
                </c:pt>
                <c:pt idx="27">
                  <c:v>71.506620554621321</c:v>
                </c:pt>
                <c:pt idx="28">
                  <c:v>71.178854039503193</c:v>
                </c:pt>
                <c:pt idx="29">
                  <c:v>70.848995812877746</c:v>
                </c:pt>
                <c:pt idx="30">
                  <c:v>70.517075671880306</c:v>
                </c:pt>
                <c:pt idx="31">
                  <c:v>70.183125004673897</c:v>
                </c:pt>
                <c:pt idx="32">
                  <c:v>69.847176682436128</c:v>
                </c:pt>
                <c:pt idx="33">
                  <c:v>69.509264949015062</c:v>
                </c:pt>
                <c:pt idx="34">
                  <c:v>69.169425309016987</c:v>
                </c:pt>
                <c:pt idx="35">
                  <c:v>68.827694415069402</c:v>
                </c:pt>
                <c:pt idx="36">
                  <c:v>68.484109954974258</c:v>
                </c:pt>
                <c:pt idx="37">
                  <c:v>68.138710539434157</c:v>
                </c:pt>
                <c:pt idx="38">
                  <c:v>67.791535590994059</c:v>
                </c:pt>
                <c:pt idx="39">
                  <c:v>67.442625234799607</c:v>
                </c:pt>
                <c:pt idx="40">
                  <c:v>67.092020191722696</c:v>
                </c:pt>
                <c:pt idx="41">
                  <c:v>66.739761674358846</c:v>
                </c:pt>
                <c:pt idx="42">
                  <c:v>66.385891286347288</c:v>
                </c:pt>
                <c:pt idx="43">
                  <c:v>66.030450925411401</c:v>
                </c:pt>
                <c:pt idx="44">
                  <c:v>65.673482690466528</c:v>
                </c:pt>
                <c:pt idx="45">
                  <c:v>65.315028793087123</c:v>
                </c:pt>
                <c:pt idx="46">
                  <c:v>64.955131473576259</c:v>
                </c:pt>
                <c:pt idx="47">
                  <c:v>64.593832921829431</c:v>
                </c:pt>
                <c:pt idx="48">
                  <c:v>64.231175203136971</c:v>
                </c:pt>
                <c:pt idx="49">
                  <c:v>63.867200189025624</c:v>
                </c:pt>
                <c:pt idx="50">
                  <c:v>63.501949493197202</c:v>
                </c:pt>
                <c:pt idx="51">
                  <c:v>63.135464412582351</c:v>
                </c:pt>
                <c:pt idx="52">
                  <c:v>62.767785873493423</c:v>
                </c:pt>
                <c:pt idx="53">
                  <c:v>62.398954382827213</c:v>
                </c:pt>
                <c:pt idx="54">
                  <c:v>62.029009984239067</c:v>
                </c:pt>
                <c:pt idx="55">
                  <c:v>61.657992219186212</c:v>
                </c:pt>
                <c:pt idx="56">
                  <c:v>61.285940092713453</c:v>
                </c:pt>
                <c:pt idx="57">
                  <c:v>60.912892043837765</c:v>
                </c:pt>
                <c:pt idx="58">
                  <c:v>60.538885920371904</c:v>
                </c:pt>
                <c:pt idx="59">
                  <c:v>60.163958958013907</c:v>
                </c:pt>
                <c:pt idx="60">
                  <c:v>59.788147763520087</c:v>
                </c:pt>
                <c:pt idx="61">
                  <c:v>59.411488301771378</c:v>
                </c:pt>
                <c:pt idx="62">
                  <c:v>59.034015886538043</c:v>
                </c:pt>
                <c:pt idx="63">
                  <c:v>58.655765174744509</c:v>
                </c:pt>
                <c:pt idx="64">
                  <c:v>58.276770164036094</c:v>
                </c:pt>
                <c:pt idx="65">
                  <c:v>57.897064193448784</c:v>
                </c:pt>
                <c:pt idx="66">
                  <c:v>57.516679946987317</c:v>
                </c:pt>
                <c:pt idx="67">
                  <c:v>57.135649459917708</c:v>
                </c:pt>
                <c:pt idx="68">
                  <c:v>56.754004127589468</c:v>
                </c:pt>
                <c:pt idx="69">
                  <c:v>56.371774716603525</c:v>
                </c:pt>
                <c:pt idx="70">
                  <c:v>55.988991378151105</c:v>
                </c:pt>
                <c:pt idx="71">
                  <c:v>55.60568366335665</c:v>
                </c:pt>
                <c:pt idx="72">
                  <c:v>55.221880540462742</c:v>
                </c:pt>
                <c:pt idx="73">
                  <c:v>54.837610413704148</c:v>
                </c:pt>
                <c:pt idx="74">
                  <c:v>54.452901143727665</c:v>
                </c:pt>
                <c:pt idx="75">
                  <c:v>54.06778006941898</c:v>
                </c:pt>
                <c:pt idx="76">
                  <c:v>53.682274031010621</c:v>
                </c:pt>
                <c:pt idx="77">
                  <c:v>53.296409394347855</c:v>
                </c:pt>
                <c:pt idx="78">
                  <c:v>52.91021207620193</c:v>
                </c:pt>
                <c:pt idx="79">
                  <c:v>52.523707570525289</c:v>
                </c:pt>
                <c:pt idx="80">
                  <c:v>52.136920975550595</c:v>
                </c:pt>
                <c:pt idx="81">
                  <c:v>51.749877021644735</c:v>
                </c:pt>
                <c:pt idx="82">
                  <c:v>51.362600099831674</c:v>
                </c:pt>
                <c:pt idx="83">
                  <c:v>50.975114290909083</c:v>
                </c:pt>
                <c:pt idx="84">
                  <c:v>50.587443395085778</c:v>
                </c:pt>
                <c:pt idx="85">
                  <c:v>50.199610962073855</c:v>
                </c:pt>
                <c:pt idx="86">
                  <c:v>49.811640321574316</c:v>
                </c:pt>
                <c:pt idx="87">
                  <c:v>49.423554614099174</c:v>
                </c:pt>
                <c:pt idx="88">
                  <c:v>49.035376822076771</c:v>
                </c:pt>
                <c:pt idx="89">
                  <c:v>48.647129801190701</c:v>
                </c:pt>
                <c:pt idx="90">
                  <c:v>48.258836311905</c:v>
                </c:pt>
                <c:pt idx="91">
                  <c:v>47.870519051131197</c:v>
                </c:pt>
                <c:pt idx="92">
                  <c:v>47.482200683994904</c:v>
                </c:pt>
                <c:pt idx="93">
                  <c:v>47.093903875658192</c:v>
                </c:pt>
                <c:pt idx="94">
                  <c:v>46.70565132315928</c:v>
                </c:pt>
                <c:pt idx="95">
                  <c:v>46.317465787226823</c:v>
                </c:pt>
                <c:pt idx="96">
                  <c:v>45.929370124026846</c:v>
                </c:pt>
                <c:pt idx="97">
                  <c:v>45.541387316802229</c:v>
                </c:pt>
                <c:pt idx="98">
                  <c:v>45.153540507358557</c:v>
                </c:pt>
                <c:pt idx="99">
                  <c:v>44.765853027350474</c:v>
                </c:pt>
                <c:pt idx="100">
                  <c:v>44.378348429321733</c:v>
                </c:pt>
                <c:pt idx="101">
                  <c:v>43.991050517444449</c:v>
                </c:pt>
                <c:pt idx="102">
                  <c:v>43.603983377904534</c:v>
                </c:pt>
                <c:pt idx="103">
                  <c:v>43.217171408871238</c:v>
                </c:pt>
                <c:pt idx="104">
                  <c:v>42.830639349988843</c:v>
                </c:pt>
                <c:pt idx="105">
                  <c:v>42.444412311319006</c:v>
                </c:pt>
                <c:pt idx="106">
                  <c:v>42.058515801659119</c:v>
                </c:pt>
                <c:pt idx="107">
                  <c:v>41.672975756156234</c:v>
                </c:pt>
                <c:pt idx="108">
                  <c:v>41.28781856312753</c:v>
                </c:pt>
                <c:pt idx="109">
                  <c:v>40.903071089992679</c:v>
                </c:pt>
                <c:pt idx="110">
                  <c:v>40.518760708217137</c:v>
                </c:pt>
                <c:pt idx="111">
                  <c:v>40.134915317156306</c:v>
                </c:pt>
                <c:pt idx="112">
                  <c:v>39.751563366682255</c:v>
                </c:pt>
                <c:pt idx="113">
                  <c:v>39.368733878469698</c:v>
                </c:pt>
                <c:pt idx="114">
                  <c:v>38.986456465806427</c:v>
                </c:pt>
                <c:pt idx="115">
                  <c:v>38.604761351786529</c:v>
                </c:pt>
                <c:pt idx="116">
                  <c:v>38.223679385739359</c:v>
                </c:pt>
                <c:pt idx="117">
                  <c:v>37.84324205773266</c:v>
                </c:pt>
                <c:pt idx="118">
                  <c:v>37.463481510990221</c:v>
                </c:pt>
                <c:pt idx="119">
                  <c:v>37.084430552046712</c:v>
                </c:pt>
                <c:pt idx="120">
                  <c:v>36.706122658465695</c:v>
                </c:pt>
                <c:pt idx="121">
                  <c:v>36.328591983932867</c:v>
                </c:pt>
                <c:pt idx="122">
                  <c:v>35.951873360538194</c:v>
                </c:pt>
                <c:pt idx="123">
                  <c:v>35.576002298050106</c:v>
                </c:pt>
                <c:pt idx="124">
                  <c:v>35.201014979989139</c:v>
                </c:pt>
                <c:pt idx="125">
                  <c:v>34.826948256302671</c:v>
                </c:pt>
                <c:pt idx="126">
                  <c:v>34.453839632442055</c:v>
                </c:pt>
                <c:pt idx="127">
                  <c:v>34.081727254651291</c:v>
                </c:pt>
                <c:pt idx="128">
                  <c:v>33.710649891275679</c:v>
                </c:pt>
                <c:pt idx="129">
                  <c:v>33.340646909905992</c:v>
                </c:pt>
                <c:pt idx="130">
                  <c:v>32.971758250187044</c:v>
                </c:pt>
                <c:pt idx="131">
                  <c:v>32.604024392126775</c:v>
                </c:pt>
                <c:pt idx="132">
                  <c:v>32.23748631975959</c:v>
                </c:pt>
                <c:pt idx="133">
                  <c:v>31.872185480035409</c:v>
                </c:pt>
                <c:pt idx="134">
                  <c:v>31.508163736825601</c:v>
                </c:pt>
                <c:pt idx="135">
                  <c:v>31.14546331996404</c:v>
                </c:pt>
                <c:pt idx="136">
                  <c:v>30.784126769266905</c:v>
                </c:pt>
                <c:pt idx="137">
                  <c:v>30.424196873507441</c:v>
                </c:pt>
                <c:pt idx="138">
                  <c:v>30.065716604357839</c:v>
                </c:pt>
                <c:pt idx="139">
                  <c:v>29.708729045345919</c:v>
                </c:pt>
                <c:pt idx="140">
                  <c:v>29.353277315917595</c:v>
                </c:pt>
                <c:pt idx="141">
                  <c:v>28.999404490739447</c:v>
                </c:pt>
                <c:pt idx="142">
                  <c:v>28.647153514424204</c:v>
                </c:pt>
                <c:pt idx="143">
                  <c:v>28.296567111907663</c:v>
                </c:pt>
                <c:pt idx="144">
                  <c:v>27.947687694760951</c:v>
                </c:pt>
                <c:pt idx="145">
                  <c:v>27.600557263770323</c:v>
                </c:pt>
                <c:pt idx="146">
                  <c:v>27.255217308173837</c:v>
                </c:pt>
                <c:pt idx="147">
                  <c:v>26.911708701992055</c:v>
                </c:pt>
                <c:pt idx="148">
                  <c:v>26.570071597947468</c:v>
                </c:pt>
                <c:pt idx="149">
                  <c:v>26.230345319513809</c:v>
                </c:pt>
                <c:pt idx="150">
                  <c:v>25.892568251687152</c:v>
                </c:pt>
                <c:pt idx="151">
                  <c:v>25.556777731113677</c:v>
                </c:pt>
                <c:pt idx="152">
                  <c:v>25.223009936251156</c:v>
                </c:pt>
                <c:pt idx="153">
                  <c:v>24.89129977827487</c:v>
                </c:pt>
                <c:pt idx="154">
                  <c:v>24.561680793470181</c:v>
                </c:pt>
                <c:pt idx="155">
                  <c:v>24.234185037873655</c:v>
                </c:pt>
                <c:pt idx="156">
                  <c:v>23.908842984942822</c:v>
                </c:pt>
                <c:pt idx="157">
                  <c:v>23.58568342703737</c:v>
                </c:pt>
                <c:pt idx="158">
                  <c:v>23.264733381497038</c:v>
                </c:pt>
                <c:pt idx="159">
                  <c:v>22.946018002084671</c:v>
                </c:pt>
                <c:pt idx="160">
                  <c:v>22.629560496546496</c:v>
                </c:pt>
                <c:pt idx="161">
                  <c:v>22.31538205100864</c:v>
                </c:pt>
                <c:pt idx="162">
                  <c:v>22.003501761888163</c:v>
                </c:pt>
                <c:pt idx="163">
                  <c:v>21.693936575950559</c:v>
                </c:pt>
                <c:pt idx="164">
                  <c:v>21.386701239084161</c:v>
                </c:pt>
                <c:pt idx="165">
                  <c:v>21.081808254297172</c:v>
                </c:pt>
                <c:pt idx="166">
                  <c:v>20.779267849370395</c:v>
                </c:pt>
                <c:pt idx="167">
                  <c:v>20.479087954516444</c:v>
                </c:pt>
                <c:pt idx="168">
                  <c:v>20.181274190313793</c:v>
                </c:pt>
                <c:pt idx="169">
                  <c:v>19.885829866092845</c:v>
                </c:pt>
                <c:pt idx="170">
                  <c:v>19.592755988861427</c:v>
                </c:pt>
                <c:pt idx="171">
                  <c:v>19.302051282762363</c:v>
                </c:pt>
                <c:pt idx="172">
                  <c:v>19.013712218965438</c:v>
                </c:pt>
                <c:pt idx="173">
                  <c:v>18.727733055803327</c:v>
                </c:pt>
                <c:pt idx="174">
                  <c:v>18.444105888873249</c:v>
                </c:pt>
                <c:pt idx="175">
                  <c:v>18.162820710744349</c:v>
                </c:pt>
                <c:pt idx="176">
                  <c:v>17.883865479830355</c:v>
                </c:pt>
                <c:pt idx="177">
                  <c:v>17.607226197917093</c:v>
                </c:pt>
                <c:pt idx="178">
                  <c:v>17.332886995769844</c:v>
                </c:pt>
                <c:pt idx="179">
                  <c:v>17.060830226190276</c:v>
                </c:pt>
                <c:pt idx="180">
                  <c:v>16.791036563846745</c:v>
                </c:pt>
                <c:pt idx="181">
                  <c:v>16.523485111162074</c:v>
                </c:pt>
                <c:pt idx="182">
                  <c:v>16.258153509516816</c:v>
                </c:pt>
                <c:pt idx="183">
                  <c:v>15.995018055008332</c:v>
                </c:pt>
                <c:pt idx="184">
                  <c:v>15.734053817993971</c:v>
                </c:pt>
                <c:pt idx="185">
                  <c:v>15.475234765649626</c:v>
                </c:pt>
                <c:pt idx="186">
                  <c:v>15.218533886781511</c:v>
                </c:pt>
                <c:pt idx="187">
                  <c:v>14.963923318147156</c:v>
                </c:pt>
                <c:pt idx="188">
                  <c:v>14.71137447156285</c:v>
                </c:pt>
                <c:pt idx="189">
                  <c:v>14.460858161108295</c:v>
                </c:pt>
                <c:pt idx="190">
                  <c:v>14.212344729771322</c:v>
                </c:pt>
                <c:pt idx="191">
                  <c:v>13.965804174919933</c:v>
                </c:pt>
                <c:pt idx="192">
                  <c:v>13.721206272029887</c:v>
                </c:pt>
                <c:pt idx="193">
                  <c:v>13.478520696144273</c:v>
                </c:pt>
                <c:pt idx="194">
                  <c:v>13.237717140592487</c:v>
                </c:pt>
                <c:pt idx="195">
                  <c:v>12.998765432542374</c:v>
                </c:pt>
                <c:pt idx="196">
                  <c:v>12.761635645014549</c:v>
                </c:pt>
                <c:pt idx="197">
                  <c:v>12.52629820503266</c:v>
                </c:pt>
                <c:pt idx="198">
                  <c:v>12.292723997638149</c:v>
                </c:pt>
                <c:pt idx="199">
                  <c:v>12.060884465539857</c:v>
                </c:pt>
                <c:pt idx="200">
                  <c:v>11.830751704216308</c:v>
                </c:pt>
                <c:pt idx="201">
                  <c:v>11.602298552332526</c:v>
                </c:pt>
                <c:pt idx="202">
                  <c:v>11.375498677368043</c:v>
                </c:pt>
                <c:pt idx="203">
                  <c:v>11.150326656391698</c:v>
                </c:pt>
                <c:pt idx="204">
                  <c:v>10.926758051951644</c:v>
                </c:pt>
                <c:pt idx="205">
                  <c:v>10.704769483073362</c:v>
                </c:pt>
                <c:pt idx="206">
                  <c:v>10.484338691389619</c:v>
                </c:pt>
                <c:pt idx="207">
                  <c:v>10.265444602441027</c:v>
                </c:pt>
                <c:pt idx="208">
                  <c:v>10.048067382208126</c:v>
                </c:pt>
                <c:pt idx="209">
                  <c:v>9.8321884889458708</c:v>
                </c:pt>
                <c:pt idx="210">
                  <c:v>9.6177907204045407</c:v>
                </c:pt>
                <c:pt idx="211">
                  <c:v>9.404858256526424</c:v>
                </c:pt>
                <c:pt idx="212">
                  <c:v>9.1933766977107005</c:v>
                </c:pt>
                <c:pt idx="213">
                  <c:v>8.983333098741177</c:v>
                </c:pt>
                <c:pt idx="214">
                  <c:v>8.7747159984690164</c:v>
                </c:pt>
                <c:pt idx="215">
                  <c:v>8.5675154453373263</c:v>
                </c:pt>
                <c:pt idx="216">
                  <c:v>8.3617230188290819</c:v>
                </c:pt>
                <c:pt idx="217">
                  <c:v>8.1573318469101022</c:v>
                </c:pt>
                <c:pt idx="218">
                  <c:v>7.9543366195305021</c:v>
                </c:pt>
                <c:pt idx="219">
                  <c:v>7.7527335982327994</c:v>
                </c:pt>
                <c:pt idx="220">
                  <c:v>7.5525206219066892</c:v>
                </c:pt>
                <c:pt idx="221">
                  <c:v>7.3536971087138454</c:v>
                </c:pt>
                <c:pt idx="222">
                  <c:v>7.1562640541923104</c:v>
                </c:pt>
                <c:pt idx="223">
                  <c:v>6.9602240255372099</c:v>
                </c:pt>
                <c:pt idx="224">
                  <c:v>6.765581152038747</c:v>
                </c:pt>
                <c:pt idx="225">
                  <c:v>6.5723411116449304</c:v>
                </c:pt>
                <c:pt idx="226">
                  <c:v>6.3805111136038164</c:v>
                </c:pt>
                <c:pt idx="227">
                  <c:v>6.1900998771254443</c:v>
                </c:pt>
                <c:pt idx="228">
                  <c:v>6.001117605995657</c:v>
                </c:pt>
                <c:pt idx="229">
                  <c:v>5.8135759590595768</c:v>
                </c:pt>
                <c:pt idx="230">
                  <c:v>5.6274880164887033</c:v>
                </c:pt>
                <c:pt idx="231">
                  <c:v>5.4428682417371803</c:v>
                </c:pt>
                <c:pt idx="232">
                  <c:v>5.2597324390866627</c:v>
                </c:pt>
                <c:pt idx="233">
                  <c:v>5.0780977066841659</c:v>
                </c:pt>
                <c:pt idx="234">
                  <c:v>4.8979823849695796</c:v>
                </c:pt>
                <c:pt idx="235">
                  <c:v>4.719406000403314</c:v>
                </c:pt>
                <c:pt idx="236">
                  <c:v>4.5423892044030199</c:v>
                </c:pt>
                <c:pt idx="237">
                  <c:v>4.3669537074168492</c:v>
                </c:pt>
                <c:pt idx="238">
                  <c:v>4.1931222080689139</c:v>
                </c:pt>
                <c:pt idx="239">
                  <c:v>4.0209183173354672</c:v>
                </c:pt>
                <c:pt idx="240">
                  <c:v>3.8503664777286022</c:v>
                </c:pt>
                <c:pt idx="241">
                  <c:v>3.6814918774913252</c:v>
                </c:pt>
                <c:pt idx="242">
                  <c:v>3.514320359837948</c:v>
                </c:pt>
                <c:pt idx="243">
                  <c:v>3.3488783273049223</c:v>
                </c:pt>
                <c:pt idx="244">
                  <c:v>3.1851926413145422</c:v>
                </c:pt>
                <c:pt idx="245">
                  <c:v>3.0232905170941131</c:v>
                </c:pt>
                <c:pt idx="246">
                  <c:v>2.8631994141361878</c:v>
                </c:pt>
                <c:pt idx="247">
                  <c:v>2.7049469224292007</c:v>
                </c:pt>
                <c:pt idx="248">
                  <c:v>2.5485606447376545</c:v>
                </c:pt>
                <c:pt idx="249">
                  <c:v>2.3940680752592298</c:v>
                </c:pt>
                <c:pt idx="250">
                  <c:v>2.241496475035718</c:v>
                </c:pt>
                <c:pt idx="251">
                  <c:v>2.0908727445472111</c:v>
                </c:pt>
                <c:pt idx="252">
                  <c:v>1.9422232939678001</c:v>
                </c:pt>
                <c:pt idx="253">
                  <c:v>1.7955739116093061</c:v>
                </c:pt>
                <c:pt idx="254">
                  <c:v>1.6509496311290992</c:v>
                </c:pt>
                <c:pt idx="255">
                  <c:v>1.5083745981189098</c:v>
                </c:pt>
                <c:pt idx="256">
                  <c:v>1.3678719367336671</c:v>
                </c:pt>
                <c:pt idx="257">
                  <c:v>1.2294636170520317</c:v>
                </c:pt>
                <c:pt idx="258">
                  <c:v>1.0931703238940642</c:v>
                </c:pt>
                <c:pt idx="259">
                  <c:v>0.95901132783768728</c:v>
                </c:pt>
                <c:pt idx="260">
                  <c:v>0.8270043591985845</c:v>
                </c:pt>
                <c:pt idx="261">
                  <c:v>0.69716548573843995</c:v>
                </c:pt>
                <c:pt idx="262">
                  <c:v>0.56950899487145035</c:v>
                </c:pt>
                <c:pt idx="263">
                  <c:v>0.44404728112429825</c:v>
                </c:pt>
                <c:pt idx="264">
                  <c:v>0.32079073958761906</c:v>
                </c:pt>
                <c:pt idx="265">
                  <c:v>0.19974766606814798</c:v>
                </c:pt>
                <c:pt idx="266">
                  <c:v>8.0924164610716554E-2</c:v>
                </c:pt>
                <c:pt idx="267">
                  <c:v>-3.5675936985268837E-2</c:v>
                </c:pt>
                <c:pt idx="268">
                  <c:v>-0.15005116308965039</c:v>
                </c:pt>
                <c:pt idx="269">
                  <c:v>-0.26220245710065787</c:v>
                </c:pt>
                <c:pt idx="270">
                  <c:v>-0.37213323880988131</c:v>
                </c:pt>
                <c:pt idx="271">
                  <c:v>-0.47984945191635342</c:v>
                </c:pt>
                <c:pt idx="272">
                  <c:v>-0.58535960141984733</c:v>
                </c:pt>
                <c:pt idx="273">
                  <c:v>-0.68867478070792754</c:v>
                </c:pt>
                <c:pt idx="274">
                  <c:v>-0.7898086882401103</c:v>
                </c:pt>
                <c:pt idx="275">
                  <c:v>-0.88877763382373209</c:v>
                </c:pt>
                <c:pt idx="276">
                  <c:v>-0.985600534565511</c:v>
                </c:pt>
                <c:pt idx="277">
                  <c:v>-1.0802989006708379</c:v>
                </c:pt>
                <c:pt idx="278">
                  <c:v>-1.1728968113486598</c:v>
                </c:pt>
                <c:pt idx="279">
                  <c:v>-1.2634208811593248</c:v>
                </c:pt>
                <c:pt idx="280">
                  <c:v>-1.3519002172184322</c:v>
                </c:pt>
                <c:pt idx="281">
                  <c:v>-1.4383663677379102</c:v>
                </c:pt>
                <c:pt idx="282">
                  <c:v>-1.5228532624456734</c:v>
                </c:pt>
                <c:pt idx="283">
                  <c:v>-1.6053971454767355</c:v>
                </c:pt>
                <c:pt idx="284">
                  <c:v>-1.6860365013714924</c:v>
                </c:pt>
                <c:pt idx="285">
                  <c:v>-1.7648119748508702</c:v>
                </c:pt>
                <c:pt idx="286">
                  <c:v>-1.8417662850584295</c:v>
                </c:pt>
                <c:pt idx="287">
                  <c:v>-1.9169441349761984</c:v>
                </c:pt>
                <c:pt idx="288">
                  <c:v>-1.9903921167222629</c:v>
                </c:pt>
                <c:pt idx="289">
                  <c:v>-2.0621586134311847</c:v>
                </c:pt>
                <c:pt idx="290">
                  <c:v>-2.1322936984073553</c:v>
                </c:pt>
                <c:pt idx="291">
                  <c:v>-2.2008490322120018</c:v>
                </c:pt>
                <c:pt idx="292">
                  <c:v>-2.2678777583189453</c:v>
                </c:pt>
                <c:pt idx="293">
                  <c:v>-2.3334343979314602</c:v>
                </c:pt>
                <c:pt idx="294">
                  <c:v>-2.3975747445124287</c:v>
                </c:pt>
                <c:pt idx="295">
                  <c:v>-2.4603557585265885</c:v>
                </c:pt>
                <c:pt idx="296">
                  <c:v>-2.5218354628430291</c:v>
                </c:pt>
                <c:pt idx="297">
                  <c:v>-2.5820728391888483</c:v>
                </c:pt>
                <c:pt idx="298">
                  <c:v>-2.6411277259848607</c:v>
                </c:pt>
                <c:pt idx="299">
                  <c:v>-2.699060717834485</c:v>
                </c:pt>
                <c:pt idx="300">
                  <c:v>-2.7559330668777897</c:v>
                </c:pt>
                <c:pt idx="301">
                  <c:v>-2.8118065861594483</c:v>
                </c:pt>
                <c:pt idx="302">
                  <c:v>-2.8667435551035587</c:v>
                </c:pt>
                <c:pt idx="303">
                  <c:v>-2.92080662712997</c:v>
                </c:pt>
                <c:pt idx="304">
                  <c:v>-2.9740587393900784</c:v>
                </c:pt>
                <c:pt idx="305">
                  <c:v>-3.0265630245567809</c:v>
                </c:pt>
                <c:pt idx="306">
                  <c:v>-3.0783827245443729</c:v>
                </c:pt>
                <c:pt idx="307">
                  <c:v>-3.1295811060024858</c:v>
                </c:pt>
                <c:pt idx="308">
                  <c:v>-3.180221377383428</c:v>
                </c:pt>
                <c:pt idx="309">
                  <c:v>-3.2303666073508621</c:v>
                </c:pt>
                <c:pt idx="310">
                  <c:v>-3.2800796442694753</c:v>
                </c:pt>
                <c:pt idx="311">
                  <c:v>-3.3294230364942132</c:v>
                </c:pt>
                <c:pt idx="312">
                  <c:v>-3.3784589531598841</c:v>
                </c:pt>
                <c:pt idx="313">
                  <c:v>-3.4272491051610103</c:v>
                </c:pt>
                <c:pt idx="314">
                  <c:v>-3.4758546660085301</c:v>
                </c:pt>
                <c:pt idx="315">
                  <c:v>-3.5243361922496739</c:v>
                </c:pt>
                <c:pt idx="316">
                  <c:v>-3.5727535431469142</c:v>
                </c:pt>
                <c:pt idx="317">
                  <c:v>-3.6211657993228128</c:v>
                </c:pt>
                <c:pt idx="318">
                  <c:v>-3.6696311800997572</c:v>
                </c:pt>
                <c:pt idx="319">
                  <c:v>-3.7182069592874138</c:v>
                </c:pt>
                <c:pt idx="320">
                  <c:v>-3.7669493792032021</c:v>
                </c:pt>
                <c:pt idx="321">
                  <c:v>-3.8159135627469172</c:v>
                </c:pt>
                <c:pt idx="322">
                  <c:v>-3.865153423394732</c:v>
                </c:pt>
                <c:pt idx="323">
                  <c:v>-3.9147215730231744</c:v>
                </c:pt>
                <c:pt idx="324">
                  <c:v>-3.9646692275277742</c:v>
                </c:pt>
                <c:pt idx="325">
                  <c:v>-4.0150461102567112</c:v>
                </c:pt>
                <c:pt idx="326">
                  <c:v>-4.0659003533400817</c:v>
                </c:pt>
                <c:pt idx="327">
                  <c:v>-4.1172783970604101</c:v>
                </c:pt>
                <c:pt idx="328">
                  <c:v>-4.1692248874734723</c:v>
                </c:pt>
                <c:pt idx="329">
                  <c:v>-4.2217825725612421</c:v>
                </c:pt>
                <c:pt idx="330">
                  <c:v>-4.2749921972635443</c:v>
                </c:pt>
                <c:pt idx="331">
                  <c:v>-4.3288923978088087</c:v>
                </c:pt>
                <c:pt idx="332">
                  <c:v>-4.3835195958302249</c:v>
                </c:pt>
                <c:pt idx="333">
                  <c:v>-4.4389078928234449</c:v>
                </c:pt>
                <c:pt idx="334">
                  <c:v>-4.495088965566957</c:v>
                </c:pt>
                <c:pt idx="335">
                  <c:v>-4.5520919631852212</c:v>
                </c:pt>
                <c:pt idx="336">
                  <c:v>-4.6099434065949128</c:v>
                </c:pt>
                <c:pt idx="337">
                  <c:v>-4.6686670911227592</c:v>
                </c:pt>
                <c:pt idx="338">
                  <c:v>-4.7282839931283966</c:v>
                </c:pt>
                <c:pt idx="339">
                  <c:v>-4.7888121815026174</c:v>
                </c:pt>
                <c:pt idx="340">
                  <c:v>-4.8502667349381161</c:v>
                </c:pt>
                <c:pt idx="341">
                  <c:v>-4.9126596658873405</c:v>
                </c:pt>
                <c:pt idx="342">
                  <c:v>-4.9759998521308386</c:v>
                </c:pt>
                <c:pt idx="343">
                  <c:v>-5.0402929768746851</c:v>
                </c:pt>
                <c:pt idx="344">
                  <c:v>-5.1055414782825368</c:v>
                </c:pt>
                <c:pt idx="345">
                  <c:v>-5.1717445093177483</c:v>
                </c:pt>
                <c:pt idx="346">
                  <c:v>-5.2388979087376981</c:v>
                </c:pt>
                <c:pt idx="347">
                  <c:v>-5.3069941840271024</c:v>
                </c:pt>
                <c:pt idx="348">
                  <c:v>-5.3760225069981837</c:v>
                </c:pt>
                <c:pt idx="349">
                  <c:v>-5.4459687227130971</c:v>
                </c:pt>
                <c:pt idx="350">
                  <c:v>-5.5168153722979021</c:v>
                </c:pt>
                <c:pt idx="351">
                  <c:v>-5.5885417301285178</c:v>
                </c:pt>
                <c:pt idx="352">
                  <c:v>-5.6611238557637487</c:v>
                </c:pt>
                <c:pt idx="353">
                  <c:v>-5.7345346608951244</c:v>
                </c:pt>
                <c:pt idx="354">
                  <c:v>-5.8087439914640822</c:v>
                </c:pt>
                <c:pt idx="355">
                  <c:v>-5.8837187249824749</c:v>
                </c:pt>
                <c:pt idx="356">
                  <c:v>-5.9594228829631124</c:v>
                </c:pt>
                <c:pt idx="357">
                  <c:v>-6.0358177582466377</c:v>
                </c:pt>
                <c:pt idx="358">
                  <c:v>-6.1128620568830661</c:v>
                </c:pt>
                <c:pt idx="359">
                  <c:v>-6.1905120541012071</c:v>
                </c:pt>
                <c:pt idx="360">
                  <c:v>-6.2687217637809418</c:v>
                </c:pt>
                <c:pt idx="361">
                  <c:v>-6.3474431207203796</c:v>
                </c:pt>
                <c:pt idx="362">
                  <c:v>-6.4266261748822107</c:v>
                </c:pt>
                <c:pt idx="363">
                  <c:v>-6.5062192966960133</c:v>
                </c:pt>
                <c:pt idx="364">
                  <c:v>-6.5861693923943365</c:v>
                </c:pt>
                <c:pt idx="365">
                  <c:v>-6.6664221282749541</c:v>
                </c:pt>
                <c:pt idx="366">
                  <c:v>-6.7469221626999936</c:v>
                </c:pt>
                <c:pt idx="367">
                  <c:v>-6.8276133845755025</c:v>
                </c:pt>
                <c:pt idx="368">
                  <c:v>-6.9084391569994548</c:v>
                </c:pt>
                <c:pt idx="369">
                  <c:v>-6.9893425647204648</c:v>
                </c:pt>
                <c:pt idx="370">
                  <c:v>-7.0702666640169838</c:v>
                </c:pt>
                <c:pt idx="371">
                  <c:v>-7.1511547335902756</c:v>
                </c:pt>
                <c:pt idx="372">
                  <c:v>-7.2319505250542191</c:v>
                </c:pt>
                <c:pt idx="373">
                  <c:v>-7.3125985116152652</c:v>
                </c:pt>
                <c:pt idx="374">
                  <c:v>-7.3930441335532739</c:v>
                </c:pt>
                <c:pt idx="375">
                  <c:v>-7.4732340391486076</c:v>
                </c:pt>
                <c:pt idx="376">
                  <c:v>-7.5531163197438378</c:v>
                </c:pt>
                <c:pt idx="377">
                  <c:v>-7.6326407376872023</c:v>
                </c:pt>
                <c:pt idx="378">
                  <c:v>-7.711758945973485</c:v>
                </c:pt>
                <c:pt idx="379">
                  <c:v>-7.7904246984764125</c:v>
                </c:pt>
                <c:pt idx="380">
                  <c:v>-7.8685940497571565</c:v>
                </c:pt>
                <c:pt idx="381">
                  <c:v>-7.946225543532468</c:v>
                </c:pt>
                <c:pt idx="382">
                  <c:v>-8.023280388990397</c:v>
                </c:pt>
                <c:pt idx="383">
                  <c:v>-8.0997226242578328</c:v>
                </c:pt>
                <c:pt idx="384">
                  <c:v>-8.1755192664404657</c:v>
                </c:pt>
                <c:pt idx="385">
                  <c:v>-8.2506404477794018</c:v>
                </c:pt>
                <c:pt idx="386">
                  <c:v>-8.3250595375961609</c:v>
                </c:pt>
                <c:pt idx="387">
                  <c:v>-8.3987532498216471</c:v>
                </c:pt>
                <c:pt idx="388">
                  <c:v>-8.4717017360331468</c:v>
                </c:pt>
                <c:pt idx="389">
                  <c:v>-8.5438886640487457</c:v>
                </c:pt>
                <c:pt idx="390">
                  <c:v>-8.6153012822485611</c:v>
                </c:pt>
                <c:pt idx="391">
                  <c:v>-8.6859304699091435</c:v>
                </c:pt>
                <c:pt idx="392">
                  <c:v>-8.7557707739479724</c:v>
                </c:pt>
                <c:pt idx="393">
                  <c:v>-8.8248204325791502</c:v>
                </c:pt>
                <c:pt idx="394">
                  <c:v>-8.8930813864723284</c:v>
                </c:pt>
                <c:pt idx="395">
                  <c:v>-8.96055927809509</c:v>
                </c:pt>
                <c:pt idx="396">
                  <c:v>-9.0272634399905076</c:v>
                </c:pt>
                <c:pt idx="397">
                  <c:v>-9.0932068728053803</c:v>
                </c:pt>
                <c:pt idx="398">
                  <c:v>-9.1584062139346472</c:v>
                </c:pt>
                <c:pt idx="399">
                  <c:v>-9.222881697687491</c:v>
                </c:pt>
                <c:pt idx="400">
                  <c:v>-9.2866571079057909</c:v>
                </c:pt>
                <c:pt idx="401">
                  <c:v>-9.3497597239806218</c:v>
                </c:pt>
                <c:pt idx="402">
                  <c:v>-9.412220261214939</c:v>
                </c:pt>
                <c:pt idx="403">
                  <c:v>-9.474072806472094</c:v>
                </c:pt>
                <c:pt idx="404">
                  <c:v>-9.5353547500249931</c:v>
                </c:pt>
                <c:pt idx="405">
                  <c:v>-9.5961067144993635</c:v>
                </c:pt>
                <c:pt idx="406">
                  <c:v>-9.6563724817521432</c:v>
                </c:pt>
                <c:pt idx="407">
                  <c:v>-9.7161989184870823</c:v>
                </c:pt>
                <c:pt idx="408">
                  <c:v>-9.775635901345952</c:v>
                </c:pt>
                <c:pt idx="409">
                  <c:v>-9.8347362421529141</c:v>
                </c:pt>
                <c:pt idx="410">
                  <c:v>-9.8935556139170409</c:v>
                </c:pt>
                <c:pt idx="411">
                  <c:v>-9.9521524781233399</c:v>
                </c:pt>
                <c:pt idx="412">
                  <c:v>-10.010588013764053</c:v>
                </c:pt>
                <c:pt idx="413">
                  <c:v>-10.068926048476417</c:v>
                </c:pt>
                <c:pt idx="414">
                  <c:v>-10.127232992069029</c:v>
                </c:pt>
                <c:pt idx="415">
                  <c:v>-10.185577772632401</c:v>
                </c:pt>
                <c:pt idx="416">
                  <c:v>-10.244031775339437</c:v>
                </c:pt>
                <c:pt idx="417">
                  <c:v>-10.302668783953013</c:v>
                </c:pt>
                <c:pt idx="418">
                  <c:v>-10.361564924971862</c:v>
                </c:pt>
                <c:pt idx="419">
                  <c:v>-10.420798614255792</c:v>
                </c:pt>
                <c:pt idx="420">
                  <c:v>-10.480450505887333</c:v>
                </c:pt>
                <c:pt idx="421">
                  <c:v>-10.540603442941499</c:v>
                </c:pt>
                <c:pt idx="422">
                  <c:v>-10.601342409756016</c:v>
                </c:pt>
                <c:pt idx="423">
                  <c:v>-10.662754485211126</c:v>
                </c:pt>
                <c:pt idx="424">
                  <c:v>-10.724928796457586</c:v>
                </c:pt>
                <c:pt idx="425">
                  <c:v>-10.787956472456223</c:v>
                </c:pt>
                <c:pt idx="426">
                  <c:v>-10.851930596623461</c:v>
                </c:pt>
                <c:pt idx="427">
                  <c:v>-10.916946157819524</c:v>
                </c:pt>
                <c:pt idx="428">
                  <c:v>-10.983099998849813</c:v>
                </c:pt>
                <c:pt idx="429">
                  <c:v>-11.050490761606113</c:v>
                </c:pt>
                <c:pt idx="430">
                  <c:v>-11.119218827924371</c:v>
                </c:pt>
                <c:pt idx="431">
                  <c:v>-11.189386255196796</c:v>
                </c:pt>
                <c:pt idx="432">
                  <c:v>-11.261096705751573</c:v>
                </c:pt>
                <c:pt idx="433">
                  <c:v>-11.334455368987866</c:v>
                </c:pt>
                <c:pt idx="434">
                  <c:v>-11.409568875248473</c:v>
                </c:pt>
                <c:pt idx="435">
                  <c:v>-11.486545200410983</c:v>
                </c:pt>
                <c:pt idx="436">
                  <c:v>-11.565493560197291</c:v>
                </c:pt>
                <c:pt idx="437">
                  <c:v>-11.646524293227252</c:v>
                </c:pt>
                <c:pt idx="438">
                  <c:v>-11.729748731888803</c:v>
                </c:pt>
                <c:pt idx="439">
                  <c:v>-11.815279060158106</c:v>
                </c:pt>
                <c:pt idx="440">
                  <c:v>-11.903228157583799</c:v>
                </c:pt>
                <c:pt idx="441">
                  <c:v>-11.993709428747348</c:v>
                </c:pt>
                <c:pt idx="442">
                  <c:v>-12.086836617629743</c:v>
                </c:pt>
                <c:pt idx="443">
                  <c:v>-12.182723606456436</c:v>
                </c:pt>
                <c:pt idx="444">
                  <c:v>-12.281484198750217</c:v>
                </c:pt>
                <c:pt idx="445">
                  <c:v>-12.383231886505211</c:v>
                </c:pt>
                <c:pt idx="446">
                  <c:v>-12.488079601592991</c:v>
                </c:pt>
                <c:pt idx="447">
                  <c:v>-12.596139451738273</c:v>
                </c:pt>
                <c:pt idx="448">
                  <c:v>-12.707522441631554</c:v>
                </c:pt>
                <c:pt idx="449">
                  <c:v>-12.822338180006451</c:v>
                </c:pt>
                <c:pt idx="450">
                  <c:v>-12.940694573769401</c:v>
                </c:pt>
                <c:pt idx="451">
                  <c:v>-13.062697510542804</c:v>
                </c:pt>
                <c:pt idx="452">
                  <c:v>-13.188450531261481</c:v>
                </c:pt>
                <c:pt idx="453">
                  <c:v>-13.318054494733651</c:v>
                </c:pt>
                <c:pt idx="454">
                  <c:v>-13.451607236347725</c:v>
                </c:pt>
                <c:pt idx="455">
                  <c:v>-13.589203223357309</c:v>
                </c:pt>
                <c:pt idx="456">
                  <c:v>-13.730933209413536</c:v>
                </c:pt>
                <c:pt idx="457">
                  <c:v>-13.876883891217513</c:v>
                </c:pt>
                <c:pt idx="458">
                  <c:v>-14.027137570340427</c:v>
                </c:pt>
                <c:pt idx="459">
                  <c:v>-14.181771823391569</c:v>
                </c:pt>
                <c:pt idx="460">
                  <c:v>-14.340859183801452</c:v>
                </c:pt>
                <c:pt idx="461">
                  <c:v>-14.504466838522614</c:v>
                </c:pt>
                <c:pt idx="462">
                  <c:v>-14.672656342932161</c:v>
                </c:pt>
                <c:pt idx="463">
                  <c:v>-14.845483357143451</c:v>
                </c:pt>
                <c:pt idx="464">
                  <c:v>-15.022997406794229</c:v>
                </c:pt>
                <c:pt idx="465">
                  <c:v>-15.205241671184272</c:v>
                </c:pt>
                <c:pt idx="466">
                  <c:v>-15.39225280138192</c:v>
                </c:pt>
                <c:pt idx="467">
                  <c:v>-15.58406077060674</c:v>
                </c:pt>
                <c:pt idx="468">
                  <c:v>-15.780688758839494</c:v>
                </c:pt>
                <c:pt idx="469">
                  <c:v>-15.98215307321178</c:v>
                </c:pt>
                <c:pt idx="470">
                  <c:v>-16.188463105289735</c:v>
                </c:pt>
                <c:pt idx="471">
                  <c:v>-16.399621325906931</c:v>
                </c:pt>
                <c:pt idx="472">
                  <c:v>-16.615623317729927</c:v>
                </c:pt>
                <c:pt idx="473">
                  <c:v>-16.836457845254881</c:v>
                </c:pt>
                <c:pt idx="474">
                  <c:v>-17.062106961465698</c:v>
                </c:pt>
                <c:pt idx="475">
                  <c:v>-17.29254614992491</c:v>
                </c:pt>
                <c:pt idx="476">
                  <c:v>-17.527744500639109</c:v>
                </c:pt>
                <c:pt idx="477">
                  <c:v>-17.767664917648325</c:v>
                </c:pt>
                <c:pt idx="478">
                  <c:v>-18.01226435593729</c:v>
                </c:pt>
                <c:pt idx="479">
                  <c:v>-18.261494084966607</c:v>
                </c:pt>
                <c:pt idx="480">
                  <c:v>-18.51529997587663</c:v>
                </c:pt>
                <c:pt idx="481">
                  <c:v>-18.773622809228758</c:v>
                </c:pt>
                <c:pt idx="482">
                  <c:v>-19.036398600021872</c:v>
                </c:pt>
                <c:pt idx="483">
                  <c:v>-19.303558936651292</c:v>
                </c:pt>
                <c:pt idx="484">
                  <c:v>-19.575031330466516</c:v>
                </c:pt>
                <c:pt idx="485">
                  <c:v>-19.850739572627159</c:v>
                </c:pt>
                <c:pt idx="486">
                  <c:v>-20.130604095045076</c:v>
                </c:pt>
                <c:pt idx="487">
                  <c:v>-20.414542332343935</c:v>
                </c:pt>
                <c:pt idx="488">
                  <c:v>-20.702469081935867</c:v>
                </c:pt>
                <c:pt idx="489">
                  <c:v>-20.994296859522024</c:v>
                </c:pt>
                <c:pt idx="490">
                  <c:v>-21.289936247564263</c:v>
                </c:pt>
                <c:pt idx="491">
                  <c:v>-21.589296234512496</c:v>
                </c:pt>
                <c:pt idx="492">
                  <c:v>-21.892284542845253</c:v>
                </c:pt>
                <c:pt idx="493">
                  <c:v>-22.198807944244709</c:v>
                </c:pt>
                <c:pt idx="494">
                  <c:v>-22.508772560496595</c:v>
                </c:pt>
                <c:pt idx="495">
                  <c:v>-22.822084148969253</c:v>
                </c:pt>
                <c:pt idx="496">
                  <c:v>-23.138648371780882</c:v>
                </c:pt>
                <c:pt idx="497">
                  <c:v>-23.458371048006001</c:v>
                </c:pt>
                <c:pt idx="498">
                  <c:v>-23.781158388499154</c:v>
                </c:pt>
                <c:pt idx="499">
                  <c:v>-24.106917213122014</c:v>
                </c:pt>
                <c:pt idx="500">
                  <c:v>-24.435555150349405</c:v>
                </c:pt>
                <c:pt idx="501">
                  <c:v>-24.766980819400235</c:v>
                </c:pt>
                <c:pt idx="502">
                  <c:v>-25.10110399518716</c:v>
                </c:pt>
                <c:pt idx="503">
                  <c:v>-25.437835756508605</c:v>
                </c:pt>
                <c:pt idx="504">
                  <c:v>-25.777088618012751</c:v>
                </c:pt>
                <c:pt idx="505">
                  <c:v>-26.118776646557194</c:v>
                </c:pt>
                <c:pt idx="506">
                  <c:v>-26.462815562654495</c:v>
                </c:pt>
                <c:pt idx="507">
                  <c:v>-26.80912282775223</c:v>
                </c:pt>
                <c:pt idx="508">
                  <c:v>-27.157617718136635</c:v>
                </c:pt>
                <c:pt idx="509">
                  <c:v>-27.508221386269838</c:v>
                </c:pt>
                <c:pt idx="510">
                  <c:v>-27.860856910392144</c:v>
                </c:pt>
                <c:pt idx="511">
                  <c:v>-28.215449333215389</c:v>
                </c:pt>
                <c:pt idx="512">
                  <c:v>-28.571925690535693</c:v>
                </c:pt>
                <c:pt idx="513">
                  <c:v>-28.930215030572608</c:v>
                </c:pt>
                <c:pt idx="514">
                  <c:v>-29.29024842482459</c:v>
                </c:pt>
                <c:pt idx="515">
                  <c:v>-29.651958971205936</c:v>
                </c:pt>
                <c:pt idx="516">
                  <c:v>-30.015281790195036</c:v>
                </c:pt>
                <c:pt idx="517">
                  <c:v>-30.380154014698178</c:v>
                </c:pt>
                <c:pt idx="518">
                  <c:v>-30.746514774287395</c:v>
                </c:pt>
                <c:pt idx="519">
                  <c:v>-31.114305174444223</c:v>
                </c:pt>
                <c:pt idx="520">
                  <c:v>-31.483468271394134</c:v>
                </c:pt>
                <c:pt idx="521">
                  <c:v>-31.853949043083102</c:v>
                </c:pt>
                <c:pt idx="522">
                  <c:v>-32.22569435680763</c:v>
                </c:pt>
                <c:pt idx="523">
                  <c:v>-32.598652933972666</c:v>
                </c:pt>
                <c:pt idx="524">
                  <c:v>-32.972775312413624</c:v>
                </c:pt>
                <c:pt idx="525">
                  <c:v>-33.348013806685593</c:v>
                </c:pt>
                <c:pt idx="526">
                  <c:v>-33.724322466686132</c:v>
                </c:pt>
                <c:pt idx="527">
                  <c:v>-34.101657034947394</c:v>
                </c:pt>
                <c:pt idx="528">
                  <c:v>-34.479974902900899</c:v>
                </c:pt>
                <c:pt idx="529">
                  <c:v>-34.859235066392976</c:v>
                </c:pt>
                <c:pt idx="530">
                  <c:v>-35.239398080692915</c:v>
                </c:pt>
                <c:pt idx="531">
                  <c:v>-35.620426015222023</c:v>
                </c:pt>
                <c:pt idx="532">
                  <c:v>-36.00228240819596</c:v>
                </c:pt>
                <c:pt idx="533">
                  <c:v>-36.384932221362597</c:v>
                </c:pt>
                <c:pt idx="534">
                  <c:v>-36.768341794984437</c:v>
                </c:pt>
                <c:pt idx="535">
                  <c:v>-37.152478803207103</c:v>
                </c:pt>
                <c:pt idx="536">
                  <c:v>-37.537312209929802</c:v>
                </c:pt>
                <c:pt idx="537">
                  <c:v>-37.922812225284474</c:v>
                </c:pt>
                <c:pt idx="538">
                  <c:v>-38.308950262809191</c:v>
                </c:pt>
                <c:pt idx="539">
                  <c:v>-38.695698897393491</c:v>
                </c:pt>
                <c:pt idx="540">
                  <c:v>-39.08303182405912</c:v>
                </c:pt>
                <c:pt idx="541">
                  <c:v>-39.470923817628666</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14.442443871869711</c:v>
                </c:pt>
              </c:numCache>
            </c:numRef>
          </c:xVal>
          <c:yVal>
            <c:numRef>
              <c:f>Loop_Modeling!$BL$11</c:f>
              <c:numCache>
                <c:formatCode>General</c:formatCode>
                <c:ptCount val="1"/>
                <c:pt idx="0">
                  <c:v>75.279183727799349</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73682.844024025631</c:v>
                </c:pt>
              </c:numCache>
            </c:numRef>
          </c:xVal>
          <c:yVal>
            <c:numRef>
              <c:f>Loop_Modeling!$BL$9</c:f>
              <c:numCache>
                <c:formatCode>General</c:formatCode>
                <c:ptCount val="1"/>
                <c:pt idx="0">
                  <c:v>-8.3055298524820067</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5305.1647697298449</c:v>
                </c:pt>
              </c:numCache>
            </c:numRef>
          </c:xVal>
          <c:yVal>
            <c:numRef>
              <c:f>Loop_Modeling!$BL$10</c:f>
              <c:numCache>
                <c:formatCode>General</c:formatCode>
                <c:ptCount val="1"/>
                <c:pt idx="0">
                  <c:v>-0.52970151405783783</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20.380362979003266</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-5.6123871859661003</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55.979442060578251</c:v>
                </c:pt>
                <c:pt idx="1">
                  <c:v>55.385007855048535</c:v>
                </c:pt>
                <c:pt idx="2">
                  <c:v>54.786789956826212</c:v>
                </c:pt>
                <c:pt idx="3">
                  <c:v>54.185077998842402</c:v>
                </c:pt>
                <c:pt idx="4">
                  <c:v>53.580172028230969</c:v>
                </c:pt>
                <c:pt idx="5">
                  <c:v>52.972381988059524</c:v>
                </c:pt>
                <c:pt idx="6">
                  <c:v>52.362027145635267</c:v>
                </c:pt>
                <c:pt idx="7">
                  <c:v>51.749435469535577</c:v>
                </c:pt>
                <c:pt idx="8">
                  <c:v>51.134942958034159</c:v>
                </c:pt>
                <c:pt idx="9">
                  <c:v>50.518892922115491</c:v>
                </c:pt>
                <c:pt idx="10">
                  <c:v>49.901635226760781</c:v>
                </c:pt>
                <c:pt idx="11">
                  <c:v>49.283525494655237</c:v>
                </c:pt>
                <c:pt idx="12">
                  <c:v>48.664924276893437</c:v>
                </c:pt>
                <c:pt idx="13">
                  <c:v>48.046196195639119</c:v>
                </c:pt>
                <c:pt idx="14">
                  <c:v>47.427709064025784</c:v>
                </c:pt>
                <c:pt idx="15">
                  <c:v>46.809832988854744</c:v>
                </c:pt>
                <c:pt idx="16">
                  <c:v>46.192939461853356</c:v>
                </c:pt>
                <c:pt idx="17">
                  <c:v>45.577400445394353</c:v>
                </c:pt>
                <c:pt idx="18">
                  <c:v>44.963587458650565</c:v>
                </c:pt>
                <c:pt idx="19">
                  <c:v>44.351870670146887</c:v>
                </c:pt>
                <c:pt idx="20">
                  <c:v>43.74261800261084</c:v>
                </c:pt>
                <c:pt idx="21">
                  <c:v>43.136194255865021</c:v>
                </c:pt>
                <c:pt idx="22">
                  <c:v>42.532960253305468</c:v>
                </c:pt>
                <c:pt idx="23">
                  <c:v>41.933272017220446</c:v>
                </c:pt>
                <c:pt idx="24">
                  <c:v>41.337479977893281</c:v>
                </c:pt>
                <c:pt idx="25">
                  <c:v>40.745928221019746</c:v>
                </c:pt>
                <c:pt idx="26">
                  <c:v>40.158953777567064</c:v>
                </c:pt>
                <c:pt idx="27">
                  <c:v>39.576885959713891</c:v>
                </c:pt>
                <c:pt idx="28">
                  <c:v>39.000045746031169</c:v>
                </c:pt>
                <c:pt idx="29">
                  <c:v>38.428745218528547</c:v>
                </c:pt>
                <c:pt idx="30">
                  <c:v>37.863287053676721</c:v>
                </c:pt>
                <c:pt idx="31">
                  <c:v>37.303964068974459</c:v>
                </c:pt>
                <c:pt idx="32">
                  <c:v>36.751058826098465</c:v>
                </c:pt>
                <c:pt idx="33">
                  <c:v>36.204843291157758</c:v>
                </c:pt>
                <c:pt idx="34">
                  <c:v>35.665578552072098</c:v>
                </c:pt>
                <c:pt idx="35">
                  <c:v>35.133514592620052</c:v>
                </c:pt>
                <c:pt idx="36">
                  <c:v>34.608890122250465</c:v>
                </c:pt>
                <c:pt idx="37">
                  <c:v>34.091932460344843</c:v>
                </c:pt>
                <c:pt idx="38">
                  <c:v>33.582857473239507</c:v>
                </c:pt>
                <c:pt idx="39">
                  <c:v>33.081869561983815</c:v>
                </c:pt>
                <c:pt idx="40">
                  <c:v>32.589161698518737</c:v>
                </c:pt>
                <c:pt idx="41">
                  <c:v>32.104915507709244</c:v>
                </c:pt>
                <c:pt idx="42">
                  <c:v>31.629301392466097</c:v>
                </c:pt>
                <c:pt idx="43">
                  <c:v>31.162478699017164</c:v>
                </c:pt>
                <c:pt idx="44">
                  <c:v>30.704595919280543</c:v>
                </c:pt>
                <c:pt idx="45">
                  <c:v>30.255790927202234</c:v>
                </c:pt>
                <c:pt idx="46">
                  <c:v>29.816191245877729</c:v>
                </c:pt>
                <c:pt idx="47">
                  <c:v>29.385914342270734</c:v>
                </c:pt>
                <c:pt idx="48">
                  <c:v>28.965067946359877</c:v>
                </c:pt>
                <c:pt idx="49">
                  <c:v>28.553750391599532</c:v>
                </c:pt>
                <c:pt idx="50">
                  <c:v>28.152050973650873</c:v>
                </c:pt>
                <c:pt idx="51">
                  <c:v>27.760050324444951</c:v>
                </c:pt>
                <c:pt idx="52">
                  <c:v>27.37782079874539</c:v>
                </c:pt>
                <c:pt idx="53">
                  <c:v>27.005426870519429</c:v>
                </c:pt>
                <c:pt idx="54">
                  <c:v>26.642925536567017</c:v>
                </c:pt>
                <c:pt idx="55">
                  <c:v>26.290366725003334</c:v>
                </c:pt>
                <c:pt idx="56">
                  <c:v>25.947793706363985</c:v>
                </c:pt>
                <c:pt idx="57">
                  <c:v>25.615243505250266</c:v>
                </c:pt>
                <c:pt idx="58">
                  <c:v>25.292747310607417</c:v>
                </c:pt>
                <c:pt idx="59">
                  <c:v>24.98033088289116</c:v>
                </c:pt>
                <c:pt idx="60">
                  <c:v>24.678014956535499</c:v>
                </c:pt>
                <c:pt idx="61">
                  <c:v>24.385815636300734</c:v>
                </c:pt>
                <c:pt idx="62">
                  <c:v>24.103744786229303</c:v>
                </c:pt>
                <c:pt idx="63">
                  <c:v>23.831810410086074</c:v>
                </c:pt>
                <c:pt idx="64">
                  <c:v>23.570017022301112</c:v>
                </c:pt>
                <c:pt idx="65">
                  <c:v>23.318366008563537</c:v>
                </c:pt>
                <c:pt idx="66">
                  <c:v>23.076855975340969</c:v>
                </c:pt>
                <c:pt idx="67">
                  <c:v>22.845483087714339</c:v>
                </c:pt>
                <c:pt idx="68">
                  <c:v>22.624241395024161</c:v>
                </c:pt>
                <c:pt idx="69">
                  <c:v>22.413123143924064</c:v>
                </c:pt>
                <c:pt idx="70">
                  <c:v>22.212119078522601</c:v>
                </c:pt>
                <c:pt idx="71">
                  <c:v>22.021218727379583</c:v>
                </c:pt>
                <c:pt idx="72">
                  <c:v>21.84041067719166</c:v>
                </c:pt>
                <c:pt idx="73">
                  <c:v>21.669682833064947</c:v>
                </c:pt>
                <c:pt idx="74">
                  <c:v>21.509022665330459</c:v>
                </c:pt>
                <c:pt idx="75">
                  <c:v>21.358417442903662</c:v>
                </c:pt>
                <c:pt idx="76">
                  <c:v>21.217854453231435</c:v>
                </c:pt>
                <c:pt idx="77">
                  <c:v>21.087321208903276</c:v>
                </c:pt>
                <c:pt idx="78">
                  <c:v>20.966805641030302</c:v>
                </c:pt>
                <c:pt idx="79">
                  <c:v>20.856296279518855</c:v>
                </c:pt>
                <c:pt idx="80">
                  <c:v>20.755782420380196</c:v>
                </c:pt>
                <c:pt idx="81">
                  <c:v>20.665254280228694</c:v>
                </c:pt>
                <c:pt idx="82">
                  <c:v>20.584703138130315</c:v>
                </c:pt>
                <c:pt idx="83">
                  <c:v>20.514121464960194</c:v>
                </c:pt>
                <c:pt idx="84">
                  <c:v>20.453503040432224</c:v>
                </c:pt>
                <c:pt idx="85">
                  <c:v>20.402843057953493</c:v>
                </c:pt>
                <c:pt idx="86">
                  <c:v>20.362138217454323</c:v>
                </c:pt>
                <c:pt idx="87">
                  <c:v>20.331386806325945</c:v>
                </c:pt>
                <c:pt idx="88">
                  <c:v>20.310588768594474</c:v>
                </c:pt>
                <c:pt idx="89">
                  <c:v>20.299745762435855</c:v>
                </c:pt>
                <c:pt idx="90">
                  <c:v>20.298861206126954</c:v>
                </c:pt>
                <c:pt idx="91">
                  <c:v>20.307940312504257</c:v>
                </c:pt>
                <c:pt idx="92">
                  <c:v>20.326990111987701</c:v>
                </c:pt>
                <c:pt idx="93">
                  <c:v>20.356019464203342</c:v>
                </c:pt>
                <c:pt idx="94">
                  <c:v>20.395039058219972</c:v>
                </c:pt>
                <c:pt idx="95">
                  <c:v>20.444061401394674</c:v>
                </c:pt>
                <c:pt idx="96">
                  <c:v>20.503100796802492</c:v>
                </c:pt>
                <c:pt idx="97">
                  <c:v>20.572173309201634</c:v>
                </c:pt>
                <c:pt idx="98">
                  <c:v>20.651296719471731</c:v>
                </c:pt>
                <c:pt idx="99">
                  <c:v>20.740490467441031</c:v>
                </c:pt>
                <c:pt idx="100">
                  <c:v>20.839775583000787</c:v>
                </c:pt>
                <c:pt idx="101">
                  <c:v>20.949174605392784</c:v>
                </c:pt>
                <c:pt idx="102">
                  <c:v>21.068711490538465</c:v>
                </c:pt>
                <c:pt idx="103">
                  <c:v>21.198411506270332</c:v>
                </c:pt>
                <c:pt idx="104">
                  <c:v>21.338301115314806</c:v>
                </c:pt>
                <c:pt idx="105">
                  <c:v>21.488407845869251</c:v>
                </c:pt>
                <c:pt idx="106">
                  <c:v>21.648760149619598</c:v>
                </c:pt>
                <c:pt idx="107">
                  <c:v>21.819387247034204</c:v>
                </c:pt>
                <c:pt idx="108">
                  <c:v>22.000318959789197</c:v>
                </c:pt>
                <c:pt idx="109">
                  <c:v>22.191585530176393</c:v>
                </c:pt>
                <c:pt idx="110">
                  <c:v>22.393217427369489</c:v>
                </c:pt>
                <c:pt idx="111">
                  <c:v>22.605245140439081</c:v>
                </c:pt>
                <c:pt idx="112">
                  <c:v>22.82769895803559</c:v>
                </c:pt>
                <c:pt idx="113">
                  <c:v>23.060608734685605</c:v>
                </c:pt>
                <c:pt idx="114">
                  <c:v>23.304003643694546</c:v>
                </c:pt>
                <c:pt idx="115">
                  <c:v>23.5579119166864</c:v>
                </c:pt>
                <c:pt idx="116">
                  <c:v>23.822360569866056</c:v>
                </c:pt>
                <c:pt idx="117">
                  <c:v>24.097375117155721</c:v>
                </c:pt>
                <c:pt idx="118">
                  <c:v>24.382979270418442</c:v>
                </c:pt>
                <c:pt idx="119">
                  <c:v>24.67919462706401</c:v>
                </c:pt>
                <c:pt idx="120">
                  <c:v>24.986040345419433</c:v>
                </c:pt>
                <c:pt idx="121">
                  <c:v>25.303532808337099</c:v>
                </c:pt>
                <c:pt idx="122">
                  <c:v>25.631685275623212</c:v>
                </c:pt>
                <c:pt idx="123">
                  <c:v>25.970507525975751</c:v>
                </c:pt>
                <c:pt idx="124">
                  <c:v>26.320005489249649</c:v>
                </c:pt>
                <c:pt idx="125">
                  <c:v>26.680180869991823</c:v>
                </c:pt>
                <c:pt idx="126">
                  <c:v>27.051030763328381</c:v>
                </c:pt>
                <c:pt idx="127">
                  <c:v>27.432547264431719</c:v>
                </c:pt>
                <c:pt idx="128">
                  <c:v>27.824717072946299</c:v>
                </c:pt>
                <c:pt idx="129">
                  <c:v>28.227521093911118</c:v>
                </c:pt>
                <c:pt idx="130">
                  <c:v>28.640934036873873</c:v>
                </c:pt>
                <c:pt idx="131">
                  <c:v>29.064924015059809</c:v>
                </c:pt>
                <c:pt idx="132">
                  <c:v>29.499452146621135</c:v>
                </c:pt>
                <c:pt idx="133">
                  <c:v>29.944472160158664</c:v>
                </c:pt>
                <c:pt idx="134">
                  <c:v>30.39993000686189</c:v>
                </c:pt>
                <c:pt idx="135">
                  <c:v>30.865763481777531</c:v>
                </c:pt>
                <c:pt idx="136">
                  <c:v>31.341901856855884</c:v>
                </c:pt>
                <c:pt idx="137">
                  <c:v>31.828265528561182</c:v>
                </c:pt>
                <c:pt idx="138">
                  <c:v>32.324765682951437</c:v>
                </c:pt>
                <c:pt idx="139">
                  <c:v>32.831303981242272</c:v>
                </c:pt>
                <c:pt idx="140">
                  <c:v>33.347772268940311</c:v>
                </c:pt>
                <c:pt idx="141">
                  <c:v>33.874052311700737</c:v>
                </c:pt>
                <c:pt idx="142">
                  <c:v>34.410015561084236</c:v>
                </c:pt>
                <c:pt idx="143">
                  <c:v>34.955522953393846</c:v>
                </c:pt>
                <c:pt idx="144">
                  <c:v>35.510424744737414</c:v>
                </c:pt>
                <c:pt idx="145">
                  <c:v>36.074560385383165</c:v>
                </c:pt>
                <c:pt idx="146">
                  <c:v>36.647758436378162</c:v>
                </c:pt>
                <c:pt idx="147">
                  <c:v>37.229836531232529</c:v>
                </c:pt>
                <c:pt idx="148">
                  <c:v>37.820601385293891</c:v>
                </c:pt>
                <c:pt idx="149">
                  <c:v>38.419848855188789</c:v>
                </c:pt>
                <c:pt idx="150">
                  <c:v>39.027364050427451</c:v>
                </c:pt>
                <c:pt idx="151">
                  <c:v>39.642921498958131</c:v>
                </c:pt>
                <c:pt idx="152">
                  <c:v>40.266285368070676</c:v>
                </c:pt>
                <c:pt idx="153">
                  <c:v>40.897209741667794</c:v>
                </c:pt>
                <c:pt idx="154">
                  <c:v>41.535438954467928</c:v>
                </c:pt>
                <c:pt idx="155">
                  <c:v>42.18070798324532</c:v>
                </c:pt>
                <c:pt idx="156">
                  <c:v>42.832742894703095</c:v>
                </c:pt>
                <c:pt idx="157">
                  <c:v>43.491261349076936</c:v>
                </c:pt>
                <c:pt idx="158">
                  <c:v>44.155973158017773</c:v>
                </c:pt>
                <c:pt idx="159">
                  <c:v>44.826580894781614</c:v>
                </c:pt>
                <c:pt idx="160">
                  <c:v>45.502780554207511</c:v>
                </c:pt>
                <c:pt idx="161">
                  <c:v>46.184262259450392</c:v>
                </c:pt>
                <c:pt idx="162">
                  <c:v>46.870711011922403</c:v>
                </c:pt>
                <c:pt idx="163">
                  <c:v>47.561807480417585</c:v>
                </c:pt>
                <c:pt idx="164">
                  <c:v>48.257228824950332</c:v>
                </c:pt>
                <c:pt idx="165">
                  <c:v>48.956649550437461</c:v>
                </c:pt>
                <c:pt idx="166">
                  <c:v>49.659742384996207</c:v>
                </c:pt>
                <c:pt idx="167">
                  <c:v>50.366179177337671</c:v>
                </c:pt>
                <c:pt idx="168">
                  <c:v>51.075631807500301</c:v>
                </c:pt>
                <c:pt idx="169">
                  <c:v>51.787773104997314</c:v>
                </c:pt>
                <c:pt idx="170">
                  <c:v>52.502277768351036</c:v>
                </c:pt>
                <c:pt idx="171">
                  <c:v>53.21882327996412</c:v>
                </c:pt>
                <c:pt idx="172">
                  <c:v>53.937090810313002</c:v>
                </c:pt>
                <c:pt idx="173">
                  <c:v>54.656766105567847</c:v>
                </c:pt>
                <c:pt idx="174">
                  <c:v>55.377540352916839</c:v>
                </c:pt>
                <c:pt idx="175">
                  <c:v>56.099111018131403</c:v>
                </c:pt>
                <c:pt idx="176">
                  <c:v>56.821182650199013</c:v>
                </c:pt>
                <c:pt idx="177">
                  <c:v>57.54346764822062</c:v>
                </c:pt>
                <c:pt idx="178">
                  <c:v>58.265686986174522</c:v>
                </c:pt>
                <c:pt idx="179">
                  <c:v>58.987570891589392</c:v>
                </c:pt>
                <c:pt idx="180">
                  <c:v>59.708859474659882</c:v>
                </c:pt>
                <c:pt idx="181">
                  <c:v>60.429303304825531</c:v>
                </c:pt>
                <c:pt idx="182">
                  <c:v>61.148663932362375</c:v>
                </c:pt>
                <c:pt idx="183">
                  <c:v>61.866714353058775</c:v>
                </c:pt>
                <c:pt idx="184">
                  <c:v>62.583239414563671</c:v>
                </c:pt>
                <c:pt idx="185">
                  <c:v>63.298036163516379</c:v>
                </c:pt>
                <c:pt idx="186">
                  <c:v>64.010914133063906</c:v>
                </c:pt>
                <c:pt idx="187">
                  <c:v>64.721695570841419</c:v>
                </c:pt>
                <c:pt idx="188">
                  <c:v>65.430215607943893</c:v>
                </c:pt>
                <c:pt idx="189">
                  <c:v>66.136322369832357</c:v>
                </c:pt>
                <c:pt idx="190">
                  <c:v>66.839877030486349</c:v>
                </c:pt>
                <c:pt idx="191">
                  <c:v>67.540753811462338</c:v>
                </c:pt>
                <c:pt idx="192">
                  <c:v>68.238839927807376</c:v>
                </c:pt>
                <c:pt idx="193">
                  <c:v>68.934035483026719</c:v>
                </c:pt>
                <c:pt idx="194">
                  <c:v>69.626253315521438</c:v>
                </c:pt>
                <c:pt idx="195">
                  <c:v>70.315418799070514</c:v>
                </c:pt>
                <c:pt idx="196">
                  <c:v>71.001469600056069</c:v>
                </c:pt>
                <c:pt idx="197">
                  <c:v>71.684355394220248</c:v>
                </c:pt>
                <c:pt idx="198">
                  <c:v>72.364037545780491</c:v>
                </c:pt>
                <c:pt idx="199">
                  <c:v>73.040488751742203</c:v>
                </c:pt>
                <c:pt idx="200">
                  <c:v>73.713692654231423</c:v>
                </c:pt>
                <c:pt idx="201">
                  <c:v>74.383643423609684</c:v>
                </c:pt>
                <c:pt idx="202">
                  <c:v>75.050345315064234</c:v>
                </c:pt>
                <c:pt idx="203">
                  <c:v>75.713812201263423</c:v>
                </c:pt>
                <c:pt idx="204">
                  <c:v>76.374067083554195</c:v>
                </c:pt>
                <c:pt idx="205">
                  <c:v>77.031141584038977</c:v>
                </c:pt>
                <c:pt idx="206">
                  <c:v>77.685075420735458</c:v>
                </c:pt>
                <c:pt idx="207">
                  <c:v>78.335915867858319</c:v>
                </c:pt>
                <c:pt idx="208">
                  <c:v>78.983717203116001</c:v>
                </c:pt>
                <c:pt idx="209">
                  <c:v>79.628540143744942</c:v>
                </c:pt>
                <c:pt idx="210">
                  <c:v>80.270451272853478</c:v>
                </c:pt>
                <c:pt idx="211">
                  <c:v>80.909522457482581</c:v>
                </c:pt>
                <c:pt idx="212">
                  <c:v>81.54583025964358</c:v>
                </c:pt>
                <c:pt idx="213">
                  <c:v>82.179455341448431</c:v>
                </c:pt>
                <c:pt idx="214">
                  <c:v>82.810481865309185</c:v>
                </c:pt>
                <c:pt idx="215">
                  <c:v>83.438996890061034</c:v>
                </c:pt>
                <c:pt idx="216">
                  <c:v>84.065089763750223</c:v>
                </c:pt>
                <c:pt idx="217">
                  <c:v>84.688851513726064</c:v>
                </c:pt>
                <c:pt idx="218">
                  <c:v>85.310374234591279</c:v>
                </c:pt>
                <c:pt idx="219">
                  <c:v>85.929750474496586</c:v>
                </c:pt>
                <c:pt idx="220">
                  <c:v>86.547072620205242</c:v>
                </c:pt>
                <c:pt idx="221">
                  <c:v>87.16243228131988</c:v>
                </c:pt>
                <c:pt idx="222">
                  <c:v>87.77591967403464</c:v>
                </c:pt>
                <c:pt idx="223">
                  <c:v>88.387623004777566</c:v>
                </c:pt>
                <c:pt idx="224">
                  <c:v>88.997627854112793</c:v>
                </c:pt>
                <c:pt idx="225">
                  <c:v>89.606016561300549</c:v>
                </c:pt>
                <c:pt idx="226">
                  <c:v>90.212867609963098</c:v>
                </c:pt>
                <c:pt idx="227">
                  <c:v>90.818255015352491</c:v>
                </c:pt>
                <c:pt idx="228">
                  <c:v>91.422247713805348</c:v>
                </c:pt>
                <c:pt idx="229">
                  <c:v>92.024908955052112</c:v>
                </c:pt>
                <c:pt idx="230">
                  <c:v>92.626295698151409</c:v>
                </c:pt>
                <c:pt idx="231">
                  <c:v>93.226458011947983</c:v>
                </c:pt>
                <c:pt idx="232">
                  <c:v>93.825438481063301</c:v>
                </c:pt>
                <c:pt idx="233">
                  <c:v>94.423271618593773</c:v>
                </c:pt>
                <c:pt idx="234">
                  <c:v>95.019983286811296</c:v>
                </c:pt>
                <c:pt idx="235">
                  <c:v>95.615590127336105</c:v>
                </c:pt>
                <c:pt idx="236">
                  <c:v>96.210099002407929</c:v>
                </c:pt>
                <c:pt idx="237">
                  <c:v>96.803506449034089</c:v>
                </c:pt>
                <c:pt idx="238">
                  <c:v>97.395798147970382</c:v>
                </c:pt>
                <c:pt idx="239">
                  <c:v>97.986948409636582</c:v>
                </c:pt>
                <c:pt idx="240">
                  <c:v>98.576919679233256</c:v>
                </c:pt>
                <c:pt idx="241">
                  <c:v>99.16566206346458</c:v>
                </c:pt>
                <c:pt idx="242">
                  <c:v>99.753112881406736</c:v>
                </c:pt>
                <c:pt idx="243">
                  <c:v>100.33919624218099</c:v>
                </c:pt>
                <c:pt idx="244">
                  <c:v>100.92382265218406</c:v>
                </c:pt>
                <c:pt idx="245">
                  <c:v>101.50688865471099</c:v>
                </c:pt>
                <c:pt idx="246">
                  <c:v>102.08827650484706</c:v>
                </c:pt>
                <c:pt idx="247">
                  <c:v>102.66785388253182</c:v>
                </c:pt>
                <c:pt idx="248">
                  <c:v>103.24547364668427</c:v>
                </c:pt>
                <c:pt idx="249">
                  <c:v>103.82097363322609</c:v>
                </c:pt>
                <c:pt idx="250">
                  <c:v>104.39417649976139</c:v>
                </c:pt>
                <c:pt idx="251">
                  <c:v>104.96488961953582</c:v>
                </c:pt>
                <c:pt idx="252">
                  <c:v>105.53290502713621</c:v>
                </c:pt>
                <c:pt idx="253">
                  <c:v>106.09799941817781</c:v>
                </c:pt>
                <c:pt idx="254">
                  <c:v>106.65993420497081</c:v>
                </c:pt>
                <c:pt idx="255">
                  <c:v>107.21845562986437</c:v>
                </c:pt>
                <c:pt idx="256">
                  <c:v>107.77329493762052</c:v>
                </c:pt>
                <c:pt idx="257">
                  <c:v>108.32416860780691</c:v>
                </c:pt>
                <c:pt idx="258">
                  <c:v>108.87077864776481</c:v>
                </c:pt>
                <c:pt idx="259">
                  <c:v>109.41281294628553</c:v>
                </c:pt>
                <c:pt idx="260">
                  <c:v>109.94994568763752</c:v>
                </c:pt>
                <c:pt idx="261">
                  <c:v>110.4818378251087</c:v>
                </c:pt>
                <c:pt idx="262">
                  <c:v>111.00813761271181</c:v>
                </c:pt>
                <c:pt idx="263">
                  <c:v>111.52848119319594</c:v>
                </c:pt>
                <c:pt idx="264">
                  <c:v>112.04249323998283</c:v>
                </c:pt>
                <c:pt idx="265">
                  <c:v>112.54978765015484</c:v>
                </c:pt>
                <c:pt idx="266">
                  <c:v>113.04996828512309</c:v>
                </c:pt>
                <c:pt idx="267">
                  <c:v>113.54262975515371</c:v>
                </c:pt>
                <c:pt idx="268">
                  <c:v>114.027358243492</c:v>
                </c:pt>
                <c:pt idx="269">
                  <c:v>114.5037323654479</c:v>
                </c:pt>
                <c:pt idx="270">
                  <c:v>114.97132405746331</c:v>
                </c:pt>
                <c:pt idx="271">
                  <c:v>115.42969949090482</c:v>
                </c:pt>
                <c:pt idx="272">
                  <c:v>115.8784200051021</c:v>
                </c:pt>
                <c:pt idx="273">
                  <c:v>116.31704305400071</c:v>
                </c:pt>
                <c:pt idx="274">
                  <c:v>116.74512316071171</c:v>
                </c:pt>
                <c:pt idx="275">
                  <c:v>117.1622128742254</c:v>
                </c:pt>
                <c:pt idx="276">
                  <c:v>117.56786372261489</c:v>
                </c:pt>
                <c:pt idx="277">
                  <c:v>117.96162715718046</c:v>
                </c:pt>
                <c:pt idx="278">
                  <c:v>118.34305548218441</c:v>
                </c:pt>
                <c:pt idx="279">
                  <c:v>118.71170276508646</c:v>
                </c:pt>
                <c:pt idx="280">
                  <c:v>119.0671257225073</c:v>
                </c:pt>
                <c:pt idx="281">
                  <c:v>119.40888457752988</c:v>
                </c:pt>
                <c:pt idx="282">
                  <c:v>119.73654388436773</c:v>
                </c:pt>
                <c:pt idx="283">
                  <c:v>120.0496733168912</c:v>
                </c:pt>
                <c:pt idx="284">
                  <c:v>120.34784841800276</c:v>
                </c:pt>
                <c:pt idx="285">
                  <c:v>120.63065130737029</c:v>
                </c:pt>
                <c:pt idx="286">
                  <c:v>120.89767134555657</c:v>
                </c:pt>
                <c:pt idx="287">
                  <c:v>121.14850575313483</c:v>
                </c:pt>
                <c:pt idx="288">
                  <c:v>121.38276018390425</c:v>
                </c:pt>
                <c:pt idx="289">
                  <c:v>121.60004925186129</c:v>
                </c:pt>
                <c:pt idx="290">
                  <c:v>121.79999701208422</c:v>
                </c:pt>
                <c:pt idx="291">
                  <c:v>121.98223739617626</c:v>
                </c:pt>
                <c:pt idx="292">
                  <c:v>122.14641460337204</c:v>
                </c:pt>
                <c:pt idx="293">
                  <c:v>122.29218344882729</c:v>
                </c:pt>
                <c:pt idx="294">
                  <c:v>122.41920967098679</c:v>
                </c:pt>
                <c:pt idx="295">
                  <c:v>122.52717020027065</c:v>
                </c:pt>
                <c:pt idx="296">
                  <c:v>122.6157533915996</c:v>
                </c:pt>
                <c:pt idx="297">
                  <c:v>122.68465922351685</c:v>
                </c:pt>
                <c:pt idx="298">
                  <c:v>122.73359946686152</c:v>
                </c:pt>
                <c:pt idx="299">
                  <c:v>122.76229782608472</c:v>
                </c:pt>
                <c:pt idx="300">
                  <c:v>122.77049005639108</c:v>
                </c:pt>
                <c:pt idx="301">
                  <c:v>122.75792405992968</c:v>
                </c:pt>
                <c:pt idx="302">
                  <c:v>122.72435996426127</c:v>
                </c:pt>
                <c:pt idx="303">
                  <c:v>122.669570186275</c:v>
                </c:pt>
                <c:pt idx="304">
                  <c:v>122.59333948464263</c:v>
                </c:pt>
                <c:pt idx="305">
                  <c:v>122.49546500377147</c:v>
                </c:pt>
                <c:pt idx="306">
                  <c:v>122.37575631205252</c:v>
                </c:pt>
                <c:pt idx="307">
                  <c:v>122.23403543700667</c:v>
                </c:pt>
                <c:pt idx="308">
                  <c:v>122.07013689970988</c:v>
                </c:pt>
                <c:pt idx="309">
                  <c:v>121.88390775061987</c:v>
                </c:pt>
                <c:pt idx="310">
                  <c:v>121.67520760867727</c:v>
                </c:pt>
                <c:pt idx="311">
                  <c:v>121.44390870523793</c:v>
                </c:pt>
                <c:pt idx="312">
                  <c:v>121.18989593410979</c:v>
                </c:pt>
                <c:pt idx="313">
                  <c:v>120.91306690864958</c:v>
                </c:pt>
                <c:pt idx="314">
                  <c:v>120.61333202654508</c:v>
                </c:pt>
                <c:pt idx="315">
                  <c:v>120.29061454258992</c:v>
                </c:pt>
                <c:pt idx="316">
                  <c:v>119.94485064943058</c:v>
                </c:pt>
                <c:pt idx="317">
                  <c:v>119.57598956594234</c:v>
                </c:pt>
                <c:pt idx="318">
                  <c:v>119.1839936325642</c:v>
                </c:pt>
                <c:pt idx="319">
                  <c:v>118.76883841263761</c:v>
                </c:pt>
                <c:pt idx="320">
                  <c:v>118.33051279847103</c:v>
                </c:pt>
                <c:pt idx="321">
                  <c:v>117.86901912060451</c:v>
                </c:pt>
                <c:pt idx="322">
                  <c:v>117.38437325846566</c:v>
                </c:pt>
                <c:pt idx="323">
                  <c:v>116.87660475039347</c:v>
                </c:pt>
                <c:pt idx="324">
                  <c:v>116.3457569007886</c:v>
                </c:pt>
                <c:pt idx="325">
                  <c:v>115.79188688197769</c:v>
                </c:pt>
                <c:pt idx="326">
                  <c:v>115.21506582822627</c:v>
                </c:pt>
                <c:pt idx="327">
                  <c:v>114.61537891923739</c:v>
                </c:pt>
                <c:pt idx="328">
                  <c:v>113.99292545039133</c:v>
                </c:pt>
                <c:pt idx="329">
                  <c:v>113.34781888694994</c:v>
                </c:pt>
                <c:pt idx="330">
                  <c:v>112.68018689947367</c:v>
                </c:pt>
                <c:pt idx="331">
                  <c:v>111.99017137773041</c:v>
                </c:pt>
                <c:pt idx="332">
                  <c:v>111.27792842049045</c:v>
                </c:pt>
                <c:pt idx="333">
                  <c:v>110.54362829873153</c:v>
                </c:pt>
                <c:pt idx="334">
                  <c:v>109.7874553899611</c:v>
                </c:pt>
                <c:pt idx="335">
                  <c:v>109.00960808158962</c:v>
                </c:pt>
                <c:pt idx="336">
                  <c:v>108.21029864155869</c:v>
                </c:pt>
                <c:pt idx="337">
                  <c:v>107.38975305469505</c:v>
                </c:pt>
                <c:pt idx="338">
                  <c:v>106.54821082363773</c:v>
                </c:pt>
                <c:pt idx="339">
                  <c:v>105.68592473350293</c:v>
                </c:pt>
                <c:pt idx="340">
                  <c:v>104.80316057984822</c:v>
                </c:pt>
                <c:pt idx="341">
                  <c:v>103.90019685988507</c:v>
                </c:pt>
                <c:pt idx="342">
                  <c:v>102.97732442729151</c:v>
                </c:pt>
                <c:pt idx="343">
                  <c:v>102.03484611137856</c:v>
                </c:pt>
                <c:pt idx="344">
                  <c:v>101.0730763017493</c:v>
                </c:pt>
                <c:pt idx="345">
                  <c:v>100.09234049998604</c:v>
                </c:pt>
                <c:pt idx="346">
                  <c:v>99.092974840238611</c:v>
                </c:pt>
                <c:pt idx="347">
                  <c:v>98.075325580923902</c:v>
                </c:pt>
                <c:pt idx="348">
                  <c:v>97.039748570026788</c:v>
                </c:pt>
                <c:pt idx="349">
                  <c:v>95.986608686739814</c:v>
                </c:pt>
                <c:pt idx="350">
                  <c:v>94.916279262369656</c:v>
                </c:pt>
                <c:pt idx="351">
                  <c:v>93.829141483570496</c:v>
                </c:pt>
                <c:pt idx="352">
                  <c:v>92.725583781050815</c:v>
                </c:pt>
                <c:pt idx="353">
                  <c:v>91.606001206916503</c:v>
                </c:pt>
                <c:pt idx="354">
                  <c:v>90.470794803746841</c:v>
                </c:pt>
                <c:pt idx="355">
                  <c:v>89.320370968446028</c:v>
                </c:pt>
                <c:pt idx="356">
                  <c:v>88.155140813688604</c:v>
                </c:pt>
                <c:pt idx="357">
                  <c:v>86.975519529609485</c:v>
                </c:pt>
                <c:pt idx="358">
                  <c:v>85.781925748097393</c:v>
                </c:pt>
                <c:pt idx="359">
                  <c:v>84.574780911756548</c:v>
                </c:pt>
                <c:pt idx="360">
                  <c:v>83.35450864924438</c:v>
                </c:pt>
                <c:pt idx="361">
                  <c:v>82.121534158361214</c:v>
                </c:pt>
                <c:pt idx="362">
                  <c:v>80.876283597841322</c:v>
                </c:pt>
                <c:pt idx="363">
                  <c:v>79.619183488452407</c:v>
                </c:pt>
                <c:pt idx="364">
                  <c:v>78.350660123604825</c:v>
                </c:pt>
                <c:pt idx="365">
                  <c:v>77.071138989330763</c:v>
                </c:pt>
                <c:pt idx="366">
                  <c:v>75.781044193129915</c:v>
                </c:pt>
                <c:pt idx="367">
                  <c:v>74.480797900916002</c:v>
                </c:pt>
                <c:pt idx="368">
                  <c:v>73.170819781007665</c:v>
                </c:pt>
                <c:pt idx="369">
                  <c:v>71.8515264539284</c:v>
                </c:pt>
                <c:pt idx="370">
                  <c:v>70.523330946628548</c:v>
                </c:pt>
                <c:pt idx="371">
                  <c:v>69.18664214965483</c:v>
                </c:pt>
                <c:pt idx="372">
                  <c:v>67.841864275778676</c:v>
                </c:pt>
                <c:pt idx="373">
                  <c:v>66.489396318649924</c:v>
                </c:pt>
                <c:pt idx="374">
                  <c:v>65.129631510144776</c:v>
                </c:pt>
                <c:pt idx="375">
                  <c:v>63.76295677526182</c:v>
                </c:pt>
                <c:pt idx="376">
                  <c:v>62.389752183652945</c:v>
                </c:pt>
                <c:pt idx="377">
                  <c:v>61.010390397164421</c:v>
                </c:pt>
                <c:pt idx="378">
                  <c:v>59.625236113092505</c:v>
                </c:pt>
                <c:pt idx="379">
                  <c:v>58.23464550324092</c:v>
                </c:pt>
                <c:pt idx="380">
                  <c:v>56.838965649248074</c:v>
                </c:pt>
                <c:pt idx="381">
                  <c:v>55.438533975088397</c:v>
                </c:pt>
                <c:pt idx="382">
                  <c:v>54.033677678058446</c:v>
                </c:pt>
                <c:pt idx="383">
                  <c:v>52.624713159987749</c:v>
                </c:pt>
                <c:pt idx="384">
                  <c:v>51.211945460830272</c:v>
                </c:pt>
                <c:pt idx="385">
                  <c:v>49.795667697155672</c:v>
                </c:pt>
                <c:pt idx="386">
                  <c:v>48.376160508433571</c:v>
                </c:pt>
                <c:pt idx="387">
                  <c:v>46.953691514305142</c:v>
                </c:pt>
                <c:pt idx="388">
                  <c:v>45.528514786300597</c:v>
                </c:pt>
                <c:pt idx="389">
                  <c:v>44.100870337683162</c:v>
                </c:pt>
                <c:pt idx="390">
                  <c:v>42.670983635241868</c:v>
                </c:pt>
                <c:pt idx="391">
                  <c:v>41.239065136966239</c:v>
                </c:pt>
                <c:pt idx="392">
                  <c:v>39.805309859555308</c:v>
                </c:pt>
                <c:pt idx="393">
                  <c:v>38.369896979707825</c:v>
                </c:pt>
                <c:pt idx="394">
                  <c:v>36.932989473036869</c:v>
                </c:pt>
                <c:pt idx="395">
                  <c:v>35.494733794333513</c:v>
                </c:pt>
                <c:pt idx="396">
                  <c:v>34.055259602701277</c:v>
                </c:pt>
                <c:pt idx="397">
                  <c:v>32.614679534858084</c:v>
                </c:pt>
                <c:pt idx="398">
                  <c:v>31.173089029629743</c:v>
                </c:pt>
                <c:pt idx="399">
                  <c:v>29.73056620634673</c:v>
                </c:pt>
                <c:pt idx="400">
                  <c:v>28.287171799541674</c:v>
                </c:pt>
                <c:pt idx="401">
                  <c:v>26.842949151985909</c:v>
                </c:pt>
                <c:pt idx="402">
                  <c:v>25.397924267755439</c:v>
                </c:pt>
                <c:pt idx="403">
                  <c:v>23.952105926655321</c:v>
                </c:pt>
                <c:pt idx="404">
                  <c:v>22.505485860978915</c:v>
                </c:pt>
                <c:pt idx="405">
                  <c:v>21.058038995236831</c:v>
                </c:pt>
                <c:pt idx="406">
                  <c:v>19.609723749158032</c:v>
                </c:pt>
                <c:pt idx="407">
                  <c:v>18.160482403963321</c:v>
                </c:pt>
                <c:pt idx="408">
                  <c:v>16.710241531626949</c:v>
                </c:pt>
                <c:pt idx="409">
                  <c:v>15.258912486586315</c:v>
                </c:pt>
                <c:pt idx="410">
                  <c:v>13.806391959134563</c:v>
                </c:pt>
                <c:pt idx="411">
                  <c:v>12.352562589535131</c:v>
                </c:pt>
                <c:pt idx="412">
                  <c:v>10.897293641727403</c:v>
                </c:pt>
                <c:pt idx="413">
                  <c:v>9.4404417353631249</c:v>
                </c:pt>
                <c:pt idx="414">
                  <c:v>7.9818516347939594</c:v>
                </c:pt>
                <c:pt idx="415">
                  <c:v>6.5213570935530187</c:v>
                </c:pt>
                <c:pt idx="416">
                  <c:v>5.0587817528044985</c:v>
                </c:pt>
                <c:pt idx="417">
                  <c:v>3.5939400921939306</c:v>
                </c:pt>
                <c:pt idx="418">
                  <c:v>2.1266384314937805</c:v>
                </c:pt>
                <c:pt idx="419">
                  <c:v>0.65667598141487438</c:v>
                </c:pt>
                <c:pt idx="420">
                  <c:v>-0.81615405806415886</c:v>
                </c:pt>
                <c:pt idx="421">
                  <c:v>-2.2920633535280648</c:v>
                </c:pt>
                <c:pt idx="422">
                  <c:v>-3.7712672498205402</c:v>
                </c:pt>
                <c:pt idx="423">
                  <c:v>-5.2539835393704779</c:v>
                </c:pt>
                <c:pt idx="424">
                  <c:v>-6.7404311909602246</c:v>
                </c:pt>
                <c:pt idx="425">
                  <c:v>-8.2308290398613337</c:v>
                </c:pt>
                <c:pt idx="426">
                  <c:v>-9.7253944413812601</c:v>
                </c:pt>
                <c:pt idx="427">
                  <c:v>-11.224341890008976</c:v>
                </c:pt>
                <c:pt idx="428">
                  <c:v>-12.727881606579535</c:v>
                </c:pt>
                <c:pt idx="429">
                  <c:v>-14.236218096100146</c:v>
                </c:pt>
                <c:pt idx="430">
                  <c:v>-15.749548679181471</c:v>
                </c:pt>
                <c:pt idx="431">
                  <c:v>-17.268062000375288</c:v>
                </c:pt>
                <c:pt idx="432">
                  <c:v>-18.79193651710726</c:v>
                </c:pt>
                <c:pt idx="433">
                  <c:v>-20.32133897336616</c:v>
                </c:pt>
                <c:pt idx="434">
                  <c:v>-21.856422862796514</c:v>
                </c:pt>
                <c:pt idx="435">
                  <c:v>-23.397326886430239</c:v>
                </c:pt>
                <c:pt idx="436">
                  <c:v>-24.944173410882897</c:v>
                </c:pt>
                <c:pt idx="437">
                  <c:v>-26.497066933501205</c:v>
                </c:pt>
                <c:pt idx="438">
                  <c:v>-28.05609256164038</c:v>
                </c:pt>
                <c:pt idx="439">
                  <c:v>-29.621314513955308</c:v>
                </c:pt>
                <c:pt idx="440">
                  <c:v>-31.192774652333753</c:v>
                </c:pt>
                <c:pt idx="441">
                  <c:v>-32.77049105382266</c:v>
                </c:pt>
                <c:pt idx="442">
                  <c:v>-34.354456632620384</c:v>
                </c:pt>
                <c:pt idx="443">
                  <c:v>-35.944637822891181</c:v>
                </c:pt>
                <c:pt idx="444">
                  <c:v>-37.540973333798782</c:v>
                </c:pt>
                <c:pt idx="445">
                  <c:v>-39.143372988704023</c:v>
                </c:pt>
                <c:pt idx="446">
                  <c:v>-40.75171666094073</c:v>
                </c:pt>
                <c:pt idx="447">
                  <c:v>-42.365853318922817</c:v>
                </c:pt>
                <c:pt idx="448">
                  <c:v>-43.985600193521861</c:v>
                </c:pt>
                <c:pt idx="449">
                  <c:v>-45.61074208068348</c:v>
                </c:pt>
                <c:pt idx="450">
                  <c:v>-47.24103079207373</c:v>
                </c:pt>
                <c:pt idx="451">
                  <c:v>-48.876184766153763</c:v>
                </c:pt>
                <c:pt idx="452">
                  <c:v>-50.515888851462357</c:v>
                </c:pt>
                <c:pt idx="453">
                  <c:v>-52.159794273008899</c:v>
                </c:pt>
                <c:pt idx="454">
                  <c:v>-53.807518791547828</c:v>
                </c:pt>
                <c:pt idx="455">
                  <c:v>-55.45864706410795</c:v>
                </c:pt>
                <c:pt idx="456">
                  <c:v>-57.112731212491965</c:v>
                </c:pt>
                <c:pt idx="457">
                  <c:v>-58.769291604568096</c:v>
                </c:pt>
                <c:pt idx="458">
                  <c:v>-60.427817851018126</c:v>
                </c:pt>
                <c:pt idx="459">
                  <c:v>-62.087770017891145</c:v>
                </c:pt>
                <c:pt idx="460">
                  <c:v>-63.748580052770656</c:v>
                </c:pt>
                <c:pt idx="461">
                  <c:v>-65.409653419753283</c:v>
                </c:pt>
                <c:pt idx="462">
                  <c:v>-67.070370935698222</c:v>
                </c:pt>
                <c:pt idx="463">
                  <c:v>-68.730090797477999</c:v>
                </c:pt>
                <c:pt idx="464">
                  <c:v>-70.388150787254489</c:v>
                </c:pt>
                <c:pt idx="465">
                  <c:v>-72.043870640193802</c:v>
                </c:pt>
                <c:pt idx="466">
                  <c:v>-73.696554556607524</c:v>
                </c:pt>
                <c:pt idx="467">
                  <c:v>-75.345493838265483</c:v>
                </c:pt>
                <c:pt idx="468">
                  <c:v>-76.989969626707008</c:v>
                </c:pt>
                <c:pt idx="469">
                  <c:v>-78.629255719759342</c:v>
                </c:pt>
                <c:pt idx="470">
                  <c:v>-80.262621441247845</c:v>
                </c:pt>
                <c:pt idx="471">
                  <c:v>-81.889334538064503</c:v>
                </c:pt>
                <c:pt idx="472">
                  <c:v>-83.508664078365612</c:v>
                </c:pt>
                <c:pt idx="473">
                  <c:v>-85.119883324749196</c:v>
                </c:pt>
                <c:pt idx="474">
                  <c:v>-86.722272556745025</c:v>
                </c:pt>
                <c:pt idx="475">
                  <c:v>-88.31512181789391</c:v>
                </c:pt>
                <c:pt idx="476">
                  <c:v>-89.897733564030659</c:v>
                </c:pt>
                <c:pt idx="477">
                  <c:v>-91.469425191083516</c:v>
                </c:pt>
                <c:pt idx="478">
                  <c:v>-93.029531422734138</c:v>
                </c:pt>
                <c:pt idx="479">
                  <c:v>-94.577406540578977</c:v>
                </c:pt>
                <c:pt idx="480">
                  <c:v>-96.112426441933493</c:v>
                </c:pt>
                <c:pt idx="481">
                  <c:v>-97.633990513078984</c:v>
                </c:pt>
                <c:pt idx="482">
                  <c:v>-99.141523308490392</c:v>
                </c:pt>
                <c:pt idx="483">
                  <c:v>-100.6344760293413</c:v>
                </c:pt>
                <c:pt idx="484">
                  <c:v>-102.11232779731388</c:v>
                </c:pt>
                <c:pt idx="485">
                  <c:v>-103.5745867223722</c:v>
                </c:pt>
                <c:pt idx="486">
                  <c:v>-105.02079076565489</c:v>
                </c:pt>
                <c:pt idx="487">
                  <c:v>-106.45050840096502</c:v>
                </c:pt>
                <c:pt idx="488">
                  <c:v>-107.86333908042442</c:v>
                </c:pt>
                <c:pt idx="489">
                  <c:v>-109.2589135117492</c:v>
                </c:pt>
                <c:pt idx="490">
                  <c:v>-110.63689375618331</c:v>
                </c:pt>
                <c:pt idx="491">
                  <c:v>-111.99697315750166</c:v>
                </c:pt>
                <c:pt idx="492">
                  <c:v>-113.33887611355219</c:v>
                </c:pt>
                <c:pt idx="493">
                  <c:v>-114.66235770263539</c:v>
                </c:pt>
                <c:pt idx="494">
                  <c:v>-115.96720317758673</c:v>
                </c:pt>
                <c:pt idx="495">
                  <c:v>-117.25322734075277</c:v>
                </c:pt>
                <c:pt idx="496">
                  <c:v>-118.5202738131716</c:v>
                </c:pt>
                <c:pt idx="497">
                  <c:v>-119.76821421118663</c:v>
                </c:pt>
                <c:pt idx="498">
                  <c:v>-120.99694724346405</c:v>
                </c:pt>
                <c:pt idx="499">
                  <c:v>-122.20639774098933</c:v>
                </c:pt>
                <c:pt idx="500">
                  <c:v>-123.39651563209158</c:v>
                </c:pt>
                <c:pt idx="501">
                  <c:v>-124.56727487391248</c:v>
                </c:pt>
                <c:pt idx="502">
                  <c:v>-125.71867235104642</c:v>
                </c:pt>
                <c:pt idx="503">
                  <c:v>-126.85072675130984</c:v>
                </c:pt>
                <c:pt idx="504">
                  <c:v>-127.96347742780381</c:v>
                </c:pt>
                <c:pt idx="505">
                  <c:v>-129.05698325562881</c:v>
                </c:pt>
                <c:pt idx="506">
                  <c:v>-130.13132149077705</c:v>
                </c:pt>
                <c:pt idx="507">
                  <c:v>-131.18658663793283</c:v>
                </c:pt>
                <c:pt idx="508">
                  <c:v>-132.22288933311455</c:v>
                </c:pt>
                <c:pt idx="509">
                  <c:v>-133.24035524633109</c:v>
                </c:pt>
                <c:pt idx="510">
                  <c:v>-134.23912400870617</c:v>
                </c:pt>
                <c:pt idx="511">
                  <c:v>-135.21934816784005</c:v>
                </c:pt>
                <c:pt idx="512">
                  <c:v>-136.18119217453778</c:v>
                </c:pt>
                <c:pt idx="513">
                  <c:v>-137.12483140344983</c:v>
                </c:pt>
                <c:pt idx="514">
                  <c:v>-138.05045120962217</c:v>
                </c:pt>
                <c:pt idx="515">
                  <c:v>-138.95824602247097</c:v>
                </c:pt>
                <c:pt idx="516">
                  <c:v>-139.84841847824484</c:v>
                </c:pt>
                <c:pt idx="517">
                  <c:v>-140.72117859165036</c:v>
                </c:pt>
                <c:pt idx="518">
                  <c:v>-141.57674296695293</c:v>
                </c:pt>
                <c:pt idx="519">
                  <c:v>-142.41533404857492</c:v>
                </c:pt>
                <c:pt idx="520">
                  <c:v>-143.23717941092508</c:v>
                </c:pt>
                <c:pt idx="521">
                  <c:v>-144.04251108698054</c:v>
                </c:pt>
                <c:pt idx="522">
                  <c:v>-144.83156493493541</c:v>
                </c:pt>
                <c:pt idx="523">
                  <c:v>-145.60458004206643</c:v>
                </c:pt>
                <c:pt idx="524">
                  <c:v>-146.36179816484426</c:v>
                </c:pt>
                <c:pt idx="525">
                  <c:v>-147.10346320418967</c:v>
                </c:pt>
                <c:pt idx="526">
                  <c:v>-147.82982071470352</c:v>
                </c:pt>
                <c:pt idx="527">
                  <c:v>-148.54111744662879</c:v>
                </c:pt>
                <c:pt idx="528">
                  <c:v>-149.23760091925445</c:v>
                </c:pt>
                <c:pt idx="529">
                  <c:v>-149.91951902445169</c:v>
                </c:pt>
                <c:pt idx="530">
                  <c:v>-150.58711965898868</c:v>
                </c:pt>
                <c:pt idx="531">
                  <c:v>-151.24065038430939</c:v>
                </c:pt>
                <c:pt idx="532">
                  <c:v>-151.88035811241974</c:v>
                </c:pt>
                <c:pt idx="533">
                  <c:v>-152.50648881657966</c:v>
                </c:pt>
                <c:pt idx="534">
                  <c:v>-153.11928726549246</c:v>
                </c:pt>
                <c:pt idx="535">
                  <c:v>-153.71899677972843</c:v>
                </c:pt>
                <c:pt idx="536">
                  <c:v>-154.30585900914474</c:v>
                </c:pt>
                <c:pt idx="537">
                  <c:v>-154.88011373010059</c:v>
                </c:pt>
                <c:pt idx="538">
                  <c:v>-155.44199866131115</c:v>
                </c:pt>
                <c:pt idx="539">
                  <c:v>-155.9917492972198</c:v>
                </c:pt>
                <c:pt idx="540">
                  <c:v>-156.52959875781332</c:v>
                </c:pt>
                <c:pt idx="541">
                  <c:v>-157.05577765385434</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79.513594507454769</c:v>
                </c:pt>
                <c:pt idx="1">
                  <c:v>79.245811721977645</c:v>
                </c:pt>
                <c:pt idx="2">
                  <c:v>78.975953411768259</c:v>
                </c:pt>
                <c:pt idx="3">
                  <c:v>78.7039908123228</c:v>
                </c:pt>
                <c:pt idx="4">
                  <c:v>78.429896840478492</c:v>
                </c:pt>
                <c:pt idx="5">
                  <c:v>78.15364619698741</c:v>
                </c:pt>
                <c:pt idx="6">
                  <c:v>77.875215464335966</c:v>
                </c:pt>
                <c:pt idx="7">
                  <c:v>77.59458319905373</c:v>
                </c:pt>
                <c:pt idx="8">
                  <c:v>77.311730017782452</c:v>
                </c:pt>
                <c:pt idx="9">
                  <c:v>77.026638676409533</c:v>
                </c:pt>
                <c:pt idx="10">
                  <c:v>76.739294141613556</c:v>
                </c:pt>
                <c:pt idx="11">
                  <c:v>76.449683654222909</c:v>
                </c:pt>
                <c:pt idx="12">
                  <c:v>76.157796783849989</c:v>
                </c:pt>
                <c:pt idx="13">
                  <c:v>75.863625474330846</c:v>
                </c:pt>
                <c:pt idx="14">
                  <c:v>75.567164079578959</c:v>
                </c:pt>
                <c:pt idx="15">
                  <c:v>75.268409389541858</c:v>
                </c:pt>
                <c:pt idx="16">
                  <c:v>74.967360646037065</c:v>
                </c:pt>
                <c:pt idx="17">
                  <c:v>74.664019548331709</c:v>
                </c:pt>
                <c:pt idx="18">
                  <c:v>74.358390248428194</c:v>
                </c:pt>
                <c:pt idx="19">
                  <c:v>74.050479336102399</c:v>
                </c:pt>
                <c:pt idx="20">
                  <c:v>73.740295813842849</c:v>
                </c:pt>
                <c:pt idx="21">
                  <c:v>73.427851061920165</c:v>
                </c:pt>
                <c:pt idx="22">
                  <c:v>73.113158793910998</c:v>
                </c:pt>
                <c:pt idx="23">
                  <c:v>72.796235003073534</c:v>
                </c:pt>
                <c:pt idx="24">
                  <c:v>72.477097900056762</c:v>
                </c:pt>
                <c:pt idx="25">
                  <c:v>72.155767842485631</c:v>
                </c:pt>
                <c:pt idx="26">
                  <c:v>71.83226725703075</c:v>
                </c:pt>
                <c:pt idx="27">
                  <c:v>71.506620554621321</c:v>
                </c:pt>
                <c:pt idx="28">
                  <c:v>71.178854039503193</c:v>
                </c:pt>
                <c:pt idx="29">
                  <c:v>70.848995812877746</c:v>
                </c:pt>
                <c:pt idx="30">
                  <c:v>70.517075671880306</c:v>
                </c:pt>
                <c:pt idx="31">
                  <c:v>70.183125004673897</c:v>
                </c:pt>
                <c:pt idx="32">
                  <c:v>69.847176682436128</c:v>
                </c:pt>
                <c:pt idx="33">
                  <c:v>69.509264949015062</c:v>
                </c:pt>
                <c:pt idx="34">
                  <c:v>69.169425309016987</c:v>
                </c:pt>
                <c:pt idx="35">
                  <c:v>68.827694415069402</c:v>
                </c:pt>
                <c:pt idx="36">
                  <c:v>68.484109954974258</c:v>
                </c:pt>
                <c:pt idx="37">
                  <c:v>68.138710539434157</c:v>
                </c:pt>
                <c:pt idx="38">
                  <c:v>67.791535590994059</c:v>
                </c:pt>
                <c:pt idx="39">
                  <c:v>67.442625234799607</c:v>
                </c:pt>
                <c:pt idx="40">
                  <c:v>67.092020191722696</c:v>
                </c:pt>
                <c:pt idx="41">
                  <c:v>66.739761674358846</c:v>
                </c:pt>
                <c:pt idx="42">
                  <c:v>66.385891286347288</c:v>
                </c:pt>
                <c:pt idx="43">
                  <c:v>66.030450925411401</c:v>
                </c:pt>
                <c:pt idx="44">
                  <c:v>65.673482690466528</c:v>
                </c:pt>
                <c:pt idx="45">
                  <c:v>65.315028793087123</c:v>
                </c:pt>
                <c:pt idx="46">
                  <c:v>64.955131473576259</c:v>
                </c:pt>
                <c:pt idx="47">
                  <c:v>64.593832921829431</c:v>
                </c:pt>
                <c:pt idx="48">
                  <c:v>64.231175203136971</c:v>
                </c:pt>
                <c:pt idx="49">
                  <c:v>63.867200189025624</c:v>
                </c:pt>
                <c:pt idx="50">
                  <c:v>63.501949493197202</c:v>
                </c:pt>
                <c:pt idx="51">
                  <c:v>63.135464412582351</c:v>
                </c:pt>
                <c:pt idx="52">
                  <c:v>62.767785873493423</c:v>
                </c:pt>
                <c:pt idx="53">
                  <c:v>62.398954382827213</c:v>
                </c:pt>
                <c:pt idx="54">
                  <c:v>62.029009984239067</c:v>
                </c:pt>
                <c:pt idx="55">
                  <c:v>61.657992219186212</c:v>
                </c:pt>
                <c:pt idx="56">
                  <c:v>61.285940092713453</c:v>
                </c:pt>
                <c:pt idx="57">
                  <c:v>60.912892043837765</c:v>
                </c:pt>
                <c:pt idx="58">
                  <c:v>60.538885920371904</c:v>
                </c:pt>
                <c:pt idx="59">
                  <c:v>60.163958958013907</c:v>
                </c:pt>
                <c:pt idx="60">
                  <c:v>59.788147763520087</c:v>
                </c:pt>
                <c:pt idx="61">
                  <c:v>59.411488301771378</c:v>
                </c:pt>
                <c:pt idx="62">
                  <c:v>59.034015886538043</c:v>
                </c:pt>
                <c:pt idx="63">
                  <c:v>58.655765174744509</c:v>
                </c:pt>
                <c:pt idx="64">
                  <c:v>58.276770164036094</c:v>
                </c:pt>
                <c:pt idx="65">
                  <c:v>57.897064193448784</c:v>
                </c:pt>
                <c:pt idx="66">
                  <c:v>57.516679946987317</c:v>
                </c:pt>
                <c:pt idx="67">
                  <c:v>57.135649459917708</c:v>
                </c:pt>
                <c:pt idx="68">
                  <c:v>56.754004127589468</c:v>
                </c:pt>
                <c:pt idx="69">
                  <c:v>56.371774716603525</c:v>
                </c:pt>
                <c:pt idx="70">
                  <c:v>55.988991378151105</c:v>
                </c:pt>
                <c:pt idx="71">
                  <c:v>55.60568366335665</c:v>
                </c:pt>
                <c:pt idx="72">
                  <c:v>55.221880540462742</c:v>
                </c:pt>
                <c:pt idx="73">
                  <c:v>54.837610413704148</c:v>
                </c:pt>
                <c:pt idx="74">
                  <c:v>54.452901143727665</c:v>
                </c:pt>
                <c:pt idx="75">
                  <c:v>54.06778006941898</c:v>
                </c:pt>
                <c:pt idx="76">
                  <c:v>53.682274031010621</c:v>
                </c:pt>
                <c:pt idx="77">
                  <c:v>53.296409394347855</c:v>
                </c:pt>
                <c:pt idx="78">
                  <c:v>52.91021207620193</c:v>
                </c:pt>
                <c:pt idx="79">
                  <c:v>52.523707570525289</c:v>
                </c:pt>
                <c:pt idx="80">
                  <c:v>52.136920975550595</c:v>
                </c:pt>
                <c:pt idx="81">
                  <c:v>51.749877021644735</c:v>
                </c:pt>
                <c:pt idx="82">
                  <c:v>51.362600099831674</c:v>
                </c:pt>
                <c:pt idx="83">
                  <c:v>50.975114290909083</c:v>
                </c:pt>
                <c:pt idx="84">
                  <c:v>50.587443395085778</c:v>
                </c:pt>
                <c:pt idx="85">
                  <c:v>50.199610962073855</c:v>
                </c:pt>
                <c:pt idx="86">
                  <c:v>49.811640321574316</c:v>
                </c:pt>
                <c:pt idx="87">
                  <c:v>49.423554614099174</c:v>
                </c:pt>
                <c:pt idx="88">
                  <c:v>49.035376822076771</c:v>
                </c:pt>
                <c:pt idx="89">
                  <c:v>48.647129801190701</c:v>
                </c:pt>
                <c:pt idx="90">
                  <c:v>48.258836311905</c:v>
                </c:pt>
                <c:pt idx="91">
                  <c:v>47.870519051131197</c:v>
                </c:pt>
                <c:pt idx="92">
                  <c:v>47.482200683994904</c:v>
                </c:pt>
                <c:pt idx="93">
                  <c:v>47.093903875658192</c:v>
                </c:pt>
                <c:pt idx="94">
                  <c:v>46.70565132315928</c:v>
                </c:pt>
                <c:pt idx="95">
                  <c:v>46.317465787226823</c:v>
                </c:pt>
                <c:pt idx="96">
                  <c:v>45.929370124026846</c:v>
                </c:pt>
                <c:pt idx="97">
                  <c:v>45.541387316802229</c:v>
                </c:pt>
                <c:pt idx="98">
                  <c:v>45.153540507358557</c:v>
                </c:pt>
                <c:pt idx="99">
                  <c:v>44.765853027350474</c:v>
                </c:pt>
                <c:pt idx="100">
                  <c:v>44.378348429321733</c:v>
                </c:pt>
                <c:pt idx="101">
                  <c:v>43.991050517444449</c:v>
                </c:pt>
                <c:pt idx="102">
                  <c:v>43.603983377904534</c:v>
                </c:pt>
                <c:pt idx="103">
                  <c:v>43.217171408871238</c:v>
                </c:pt>
                <c:pt idx="104">
                  <c:v>42.830639349988843</c:v>
                </c:pt>
                <c:pt idx="105">
                  <c:v>42.444412311319006</c:v>
                </c:pt>
                <c:pt idx="106">
                  <c:v>42.058515801659119</c:v>
                </c:pt>
                <c:pt idx="107">
                  <c:v>41.672975756156234</c:v>
                </c:pt>
                <c:pt idx="108">
                  <c:v>41.28781856312753</c:v>
                </c:pt>
                <c:pt idx="109">
                  <c:v>40.903071089992679</c:v>
                </c:pt>
                <c:pt idx="110">
                  <c:v>40.518760708217137</c:v>
                </c:pt>
                <c:pt idx="111">
                  <c:v>40.134915317156306</c:v>
                </c:pt>
                <c:pt idx="112">
                  <c:v>39.751563366682255</c:v>
                </c:pt>
                <c:pt idx="113">
                  <c:v>39.368733878469698</c:v>
                </c:pt>
                <c:pt idx="114">
                  <c:v>38.986456465806427</c:v>
                </c:pt>
                <c:pt idx="115">
                  <c:v>38.604761351786529</c:v>
                </c:pt>
                <c:pt idx="116">
                  <c:v>38.223679385739359</c:v>
                </c:pt>
                <c:pt idx="117">
                  <c:v>37.84324205773266</c:v>
                </c:pt>
                <c:pt idx="118">
                  <c:v>37.463481510990221</c:v>
                </c:pt>
                <c:pt idx="119">
                  <c:v>37.084430552046712</c:v>
                </c:pt>
                <c:pt idx="120">
                  <c:v>36.706122658465695</c:v>
                </c:pt>
                <c:pt idx="121">
                  <c:v>36.328591983932867</c:v>
                </c:pt>
                <c:pt idx="122">
                  <c:v>35.951873360538194</c:v>
                </c:pt>
                <c:pt idx="123">
                  <c:v>35.576002298050106</c:v>
                </c:pt>
                <c:pt idx="124">
                  <c:v>35.201014979989139</c:v>
                </c:pt>
                <c:pt idx="125">
                  <c:v>34.826948256302671</c:v>
                </c:pt>
                <c:pt idx="126">
                  <c:v>34.453839632442055</c:v>
                </c:pt>
                <c:pt idx="127">
                  <c:v>34.081727254651291</c:v>
                </c:pt>
                <c:pt idx="128">
                  <c:v>33.710649891275679</c:v>
                </c:pt>
                <c:pt idx="129">
                  <c:v>33.340646909905992</c:v>
                </c:pt>
                <c:pt idx="130">
                  <c:v>32.971758250187044</c:v>
                </c:pt>
                <c:pt idx="131">
                  <c:v>32.604024392126775</c:v>
                </c:pt>
                <c:pt idx="132">
                  <c:v>32.23748631975959</c:v>
                </c:pt>
                <c:pt idx="133">
                  <c:v>31.872185480035409</c:v>
                </c:pt>
                <c:pt idx="134">
                  <c:v>31.508163736825601</c:v>
                </c:pt>
                <c:pt idx="135">
                  <c:v>31.14546331996404</c:v>
                </c:pt>
                <c:pt idx="136">
                  <c:v>30.784126769266905</c:v>
                </c:pt>
                <c:pt idx="137">
                  <c:v>30.424196873507441</c:v>
                </c:pt>
                <c:pt idx="138">
                  <c:v>30.065716604357839</c:v>
                </c:pt>
                <c:pt idx="139">
                  <c:v>29.708729045345919</c:v>
                </c:pt>
                <c:pt idx="140">
                  <c:v>29.353277315917595</c:v>
                </c:pt>
                <c:pt idx="141">
                  <c:v>28.999404490739447</c:v>
                </c:pt>
                <c:pt idx="142">
                  <c:v>28.647153514424204</c:v>
                </c:pt>
                <c:pt idx="143">
                  <c:v>28.296567111907663</c:v>
                </c:pt>
                <c:pt idx="144">
                  <c:v>27.947687694760951</c:v>
                </c:pt>
                <c:pt idx="145">
                  <c:v>27.600557263770323</c:v>
                </c:pt>
                <c:pt idx="146">
                  <c:v>27.255217308173837</c:v>
                </c:pt>
                <c:pt idx="147">
                  <c:v>26.911708701992055</c:v>
                </c:pt>
                <c:pt idx="148">
                  <c:v>26.570071597947468</c:v>
                </c:pt>
                <c:pt idx="149">
                  <c:v>26.230345319513809</c:v>
                </c:pt>
                <c:pt idx="150">
                  <c:v>25.892568251687152</c:v>
                </c:pt>
                <c:pt idx="151">
                  <c:v>25.556777731113677</c:v>
                </c:pt>
                <c:pt idx="152">
                  <c:v>25.223009936251156</c:v>
                </c:pt>
                <c:pt idx="153">
                  <c:v>24.89129977827487</c:v>
                </c:pt>
                <c:pt idx="154">
                  <c:v>24.561680793470181</c:v>
                </c:pt>
                <c:pt idx="155">
                  <c:v>24.234185037873655</c:v>
                </c:pt>
                <c:pt idx="156">
                  <c:v>23.908842984942822</c:v>
                </c:pt>
                <c:pt idx="157">
                  <c:v>23.58568342703737</c:v>
                </c:pt>
                <c:pt idx="158">
                  <c:v>23.264733381497038</c:v>
                </c:pt>
                <c:pt idx="159">
                  <c:v>22.946018002084671</c:v>
                </c:pt>
                <c:pt idx="160">
                  <c:v>22.629560496546496</c:v>
                </c:pt>
                <c:pt idx="161">
                  <c:v>22.31538205100864</c:v>
                </c:pt>
                <c:pt idx="162">
                  <c:v>22.003501761888163</c:v>
                </c:pt>
                <c:pt idx="163">
                  <c:v>21.693936575950559</c:v>
                </c:pt>
                <c:pt idx="164">
                  <c:v>21.386701239084161</c:v>
                </c:pt>
                <c:pt idx="165">
                  <c:v>21.081808254297172</c:v>
                </c:pt>
                <c:pt idx="166">
                  <c:v>20.779267849370395</c:v>
                </c:pt>
                <c:pt idx="167">
                  <c:v>20.479087954516444</c:v>
                </c:pt>
                <c:pt idx="168">
                  <c:v>20.181274190313793</c:v>
                </c:pt>
                <c:pt idx="169">
                  <c:v>19.885829866092845</c:v>
                </c:pt>
                <c:pt idx="170">
                  <c:v>19.592755988861427</c:v>
                </c:pt>
                <c:pt idx="171">
                  <c:v>19.302051282762363</c:v>
                </c:pt>
                <c:pt idx="172">
                  <c:v>19.013712218965438</c:v>
                </c:pt>
                <c:pt idx="173">
                  <c:v>18.727733055803327</c:v>
                </c:pt>
                <c:pt idx="174">
                  <c:v>18.444105888873249</c:v>
                </c:pt>
                <c:pt idx="175">
                  <c:v>18.162820710744349</c:v>
                </c:pt>
                <c:pt idx="176">
                  <c:v>17.883865479830355</c:v>
                </c:pt>
                <c:pt idx="177">
                  <c:v>17.607226197917093</c:v>
                </c:pt>
                <c:pt idx="178">
                  <c:v>17.332886995769844</c:v>
                </c:pt>
                <c:pt idx="179">
                  <c:v>17.060830226190276</c:v>
                </c:pt>
                <c:pt idx="180">
                  <c:v>16.791036563846745</c:v>
                </c:pt>
                <c:pt idx="181">
                  <c:v>16.523485111162074</c:v>
                </c:pt>
                <c:pt idx="182">
                  <c:v>16.258153509516816</c:v>
                </c:pt>
                <c:pt idx="183">
                  <c:v>15.995018055008332</c:v>
                </c:pt>
                <c:pt idx="184">
                  <c:v>15.734053817993971</c:v>
                </c:pt>
                <c:pt idx="185">
                  <c:v>15.475234765649626</c:v>
                </c:pt>
                <c:pt idx="186">
                  <c:v>15.218533886781511</c:v>
                </c:pt>
                <c:pt idx="187">
                  <c:v>14.963923318147156</c:v>
                </c:pt>
                <c:pt idx="188">
                  <c:v>14.71137447156285</c:v>
                </c:pt>
                <c:pt idx="189">
                  <c:v>14.460858161108295</c:v>
                </c:pt>
                <c:pt idx="190">
                  <c:v>14.212344729771322</c:v>
                </c:pt>
                <c:pt idx="191">
                  <c:v>13.965804174919933</c:v>
                </c:pt>
                <c:pt idx="192">
                  <c:v>13.721206272029887</c:v>
                </c:pt>
                <c:pt idx="193">
                  <c:v>13.478520696144273</c:v>
                </c:pt>
                <c:pt idx="194">
                  <c:v>13.237717140592487</c:v>
                </c:pt>
                <c:pt idx="195">
                  <c:v>12.998765432542374</c:v>
                </c:pt>
                <c:pt idx="196">
                  <c:v>12.761635645014549</c:v>
                </c:pt>
                <c:pt idx="197">
                  <c:v>12.52629820503266</c:v>
                </c:pt>
                <c:pt idx="198">
                  <c:v>12.292723997638149</c:v>
                </c:pt>
                <c:pt idx="199">
                  <c:v>12.060884465539857</c:v>
                </c:pt>
                <c:pt idx="200">
                  <c:v>11.830751704216308</c:v>
                </c:pt>
                <c:pt idx="201">
                  <c:v>11.602298552332526</c:v>
                </c:pt>
                <c:pt idx="202">
                  <c:v>11.375498677368043</c:v>
                </c:pt>
                <c:pt idx="203">
                  <c:v>11.150326656391698</c:v>
                </c:pt>
                <c:pt idx="204">
                  <c:v>10.926758051951644</c:v>
                </c:pt>
                <c:pt idx="205">
                  <c:v>10.704769483073362</c:v>
                </c:pt>
                <c:pt idx="206">
                  <c:v>10.484338691389619</c:v>
                </c:pt>
                <c:pt idx="207">
                  <c:v>10.265444602441027</c:v>
                </c:pt>
                <c:pt idx="208">
                  <c:v>10.048067382208126</c:v>
                </c:pt>
                <c:pt idx="209">
                  <c:v>9.8321884889458708</c:v>
                </c:pt>
                <c:pt idx="210">
                  <c:v>9.6177907204045407</c:v>
                </c:pt>
                <c:pt idx="211">
                  <c:v>9.404858256526424</c:v>
                </c:pt>
                <c:pt idx="212">
                  <c:v>9.1933766977107005</c:v>
                </c:pt>
                <c:pt idx="213">
                  <c:v>8.983333098741177</c:v>
                </c:pt>
                <c:pt idx="214">
                  <c:v>8.7747159984690164</c:v>
                </c:pt>
                <c:pt idx="215">
                  <c:v>8.5675154453373263</c:v>
                </c:pt>
                <c:pt idx="216">
                  <c:v>8.3617230188290819</c:v>
                </c:pt>
                <c:pt idx="217">
                  <c:v>8.1573318469101022</c:v>
                </c:pt>
                <c:pt idx="218">
                  <c:v>7.9543366195305021</c:v>
                </c:pt>
                <c:pt idx="219">
                  <c:v>7.7527335982327994</c:v>
                </c:pt>
                <c:pt idx="220">
                  <c:v>7.5525206219066892</c:v>
                </c:pt>
                <c:pt idx="221">
                  <c:v>7.3536971087138454</c:v>
                </c:pt>
                <c:pt idx="222">
                  <c:v>7.1562640541923104</c:v>
                </c:pt>
                <c:pt idx="223">
                  <c:v>6.9602240255372099</c:v>
                </c:pt>
                <c:pt idx="224">
                  <c:v>6.765581152038747</c:v>
                </c:pt>
                <c:pt idx="225">
                  <c:v>6.5723411116449304</c:v>
                </c:pt>
                <c:pt idx="226">
                  <c:v>6.3805111136038164</c:v>
                </c:pt>
                <c:pt idx="227">
                  <c:v>6.1900998771254443</c:v>
                </c:pt>
                <c:pt idx="228">
                  <c:v>6.001117605995657</c:v>
                </c:pt>
                <c:pt idx="229">
                  <c:v>5.8135759590595768</c:v>
                </c:pt>
                <c:pt idx="230">
                  <c:v>5.6274880164887033</c:v>
                </c:pt>
                <c:pt idx="231">
                  <c:v>5.4428682417371803</c:v>
                </c:pt>
                <c:pt idx="232">
                  <c:v>5.2597324390866627</c:v>
                </c:pt>
                <c:pt idx="233">
                  <c:v>5.0780977066841659</c:v>
                </c:pt>
                <c:pt idx="234">
                  <c:v>4.8979823849695796</c:v>
                </c:pt>
                <c:pt idx="235">
                  <c:v>4.719406000403314</c:v>
                </c:pt>
                <c:pt idx="236">
                  <c:v>4.5423892044030199</c:v>
                </c:pt>
                <c:pt idx="237">
                  <c:v>4.3669537074168492</c:v>
                </c:pt>
                <c:pt idx="238">
                  <c:v>4.1931222080689139</c:v>
                </c:pt>
                <c:pt idx="239">
                  <c:v>4.0209183173354672</c:v>
                </c:pt>
                <c:pt idx="240">
                  <c:v>3.8503664777286022</c:v>
                </c:pt>
                <c:pt idx="241">
                  <c:v>3.6814918774913252</c:v>
                </c:pt>
                <c:pt idx="242">
                  <c:v>3.514320359837948</c:v>
                </c:pt>
                <c:pt idx="243">
                  <c:v>3.3488783273049223</c:v>
                </c:pt>
                <c:pt idx="244">
                  <c:v>3.1851926413145422</c:v>
                </c:pt>
                <c:pt idx="245">
                  <c:v>3.0232905170941131</c:v>
                </c:pt>
                <c:pt idx="246">
                  <c:v>2.8631994141361878</c:v>
                </c:pt>
                <c:pt idx="247">
                  <c:v>2.7049469224292007</c:v>
                </c:pt>
                <c:pt idx="248">
                  <c:v>2.5485606447376545</c:v>
                </c:pt>
                <c:pt idx="249">
                  <c:v>2.3940680752592298</c:v>
                </c:pt>
                <c:pt idx="250">
                  <c:v>2.241496475035718</c:v>
                </c:pt>
                <c:pt idx="251">
                  <c:v>2.0908727445472111</c:v>
                </c:pt>
                <c:pt idx="252">
                  <c:v>1.9422232939678001</c:v>
                </c:pt>
                <c:pt idx="253">
                  <c:v>1.7955739116093061</c:v>
                </c:pt>
                <c:pt idx="254">
                  <c:v>1.6509496311290992</c:v>
                </c:pt>
                <c:pt idx="255">
                  <c:v>1.5083745981189098</c:v>
                </c:pt>
                <c:pt idx="256">
                  <c:v>1.3678719367336671</c:v>
                </c:pt>
                <c:pt idx="257">
                  <c:v>1.2294636170520317</c:v>
                </c:pt>
                <c:pt idx="258">
                  <c:v>1.0931703238940642</c:v>
                </c:pt>
                <c:pt idx="259">
                  <c:v>0.95901132783768728</c:v>
                </c:pt>
                <c:pt idx="260">
                  <c:v>0.8270043591985845</c:v>
                </c:pt>
                <c:pt idx="261">
                  <c:v>0.69716548573843995</c:v>
                </c:pt>
                <c:pt idx="262">
                  <c:v>0.56950899487145035</c:v>
                </c:pt>
                <c:pt idx="263">
                  <c:v>0.44404728112429825</c:v>
                </c:pt>
                <c:pt idx="264">
                  <c:v>0.32079073958761906</c:v>
                </c:pt>
                <c:pt idx="265">
                  <c:v>0.19974766606814798</c:v>
                </c:pt>
                <c:pt idx="266">
                  <c:v>8.0924164610716554E-2</c:v>
                </c:pt>
                <c:pt idx="267">
                  <c:v>-3.5675936985268837E-2</c:v>
                </c:pt>
                <c:pt idx="268">
                  <c:v>-0.15005116308965039</c:v>
                </c:pt>
                <c:pt idx="269">
                  <c:v>-0.26220245710065787</c:v>
                </c:pt>
                <c:pt idx="270">
                  <c:v>-0.37213323880988131</c:v>
                </c:pt>
                <c:pt idx="271">
                  <c:v>-0.47984945191635342</c:v>
                </c:pt>
                <c:pt idx="272">
                  <c:v>-0.58535960141984733</c:v>
                </c:pt>
                <c:pt idx="273">
                  <c:v>-0.68867478070792754</c:v>
                </c:pt>
                <c:pt idx="274">
                  <c:v>-0.7898086882401103</c:v>
                </c:pt>
                <c:pt idx="275">
                  <c:v>-0.88877763382373209</c:v>
                </c:pt>
                <c:pt idx="276">
                  <c:v>-0.985600534565511</c:v>
                </c:pt>
                <c:pt idx="277">
                  <c:v>-1.0802989006708379</c:v>
                </c:pt>
                <c:pt idx="278">
                  <c:v>-1.1728968113486598</c:v>
                </c:pt>
                <c:pt idx="279">
                  <c:v>-1.2634208811593248</c:v>
                </c:pt>
                <c:pt idx="280">
                  <c:v>-1.3519002172184322</c:v>
                </c:pt>
                <c:pt idx="281">
                  <c:v>-1.4383663677379102</c:v>
                </c:pt>
                <c:pt idx="282">
                  <c:v>-1.5228532624456734</c:v>
                </c:pt>
                <c:pt idx="283">
                  <c:v>-1.6053971454767355</c:v>
                </c:pt>
                <c:pt idx="284">
                  <c:v>-1.6860365013714924</c:v>
                </c:pt>
                <c:pt idx="285">
                  <c:v>-1.7648119748508702</c:v>
                </c:pt>
                <c:pt idx="286">
                  <c:v>-1.8417662850584295</c:v>
                </c:pt>
                <c:pt idx="287">
                  <c:v>-1.9169441349761984</c:v>
                </c:pt>
                <c:pt idx="288">
                  <c:v>-1.9903921167222629</c:v>
                </c:pt>
                <c:pt idx="289">
                  <c:v>-2.0621586134311847</c:v>
                </c:pt>
                <c:pt idx="290">
                  <c:v>-2.1322936984073553</c:v>
                </c:pt>
                <c:pt idx="291">
                  <c:v>-2.2008490322120018</c:v>
                </c:pt>
                <c:pt idx="292">
                  <c:v>-2.2678777583189453</c:v>
                </c:pt>
                <c:pt idx="293">
                  <c:v>-2.3334343979314602</c:v>
                </c:pt>
                <c:pt idx="294">
                  <c:v>-2.3975747445124287</c:v>
                </c:pt>
                <c:pt idx="295">
                  <c:v>-2.4603557585265885</c:v>
                </c:pt>
                <c:pt idx="296">
                  <c:v>-2.5218354628430291</c:v>
                </c:pt>
                <c:pt idx="297">
                  <c:v>-2.5820728391888483</c:v>
                </c:pt>
                <c:pt idx="298">
                  <c:v>-2.6411277259848607</c:v>
                </c:pt>
                <c:pt idx="299">
                  <c:v>-2.699060717834485</c:v>
                </c:pt>
                <c:pt idx="300">
                  <c:v>-2.7559330668777897</c:v>
                </c:pt>
                <c:pt idx="301">
                  <c:v>-2.8118065861594483</c:v>
                </c:pt>
                <c:pt idx="302">
                  <c:v>-2.8667435551035587</c:v>
                </c:pt>
                <c:pt idx="303">
                  <c:v>-2.92080662712997</c:v>
                </c:pt>
                <c:pt idx="304">
                  <c:v>-2.9740587393900784</c:v>
                </c:pt>
                <c:pt idx="305">
                  <c:v>-3.0265630245567809</c:v>
                </c:pt>
                <c:pt idx="306">
                  <c:v>-3.0783827245443729</c:v>
                </c:pt>
                <c:pt idx="307">
                  <c:v>-3.1295811060024858</c:v>
                </c:pt>
                <c:pt idx="308">
                  <c:v>-3.180221377383428</c:v>
                </c:pt>
                <c:pt idx="309">
                  <c:v>-3.2303666073508621</c:v>
                </c:pt>
                <c:pt idx="310">
                  <c:v>-3.2800796442694753</c:v>
                </c:pt>
                <c:pt idx="311">
                  <c:v>-3.3294230364942132</c:v>
                </c:pt>
                <c:pt idx="312">
                  <c:v>-3.3784589531598841</c:v>
                </c:pt>
                <c:pt idx="313">
                  <c:v>-3.4272491051610103</c:v>
                </c:pt>
                <c:pt idx="314">
                  <c:v>-3.4758546660085301</c:v>
                </c:pt>
                <c:pt idx="315">
                  <c:v>-3.5243361922496739</c:v>
                </c:pt>
                <c:pt idx="316">
                  <c:v>-3.5727535431469142</c:v>
                </c:pt>
                <c:pt idx="317">
                  <c:v>-3.6211657993228128</c:v>
                </c:pt>
                <c:pt idx="318">
                  <c:v>-3.6696311800997572</c:v>
                </c:pt>
                <c:pt idx="319">
                  <c:v>-3.7182069592874138</c:v>
                </c:pt>
                <c:pt idx="320">
                  <c:v>-3.7669493792032021</c:v>
                </c:pt>
                <c:pt idx="321">
                  <c:v>-3.8159135627469172</c:v>
                </c:pt>
                <c:pt idx="322">
                  <c:v>-3.865153423394732</c:v>
                </c:pt>
                <c:pt idx="323">
                  <c:v>-3.9147215730231744</c:v>
                </c:pt>
                <c:pt idx="324">
                  <c:v>-3.9646692275277742</c:v>
                </c:pt>
                <c:pt idx="325">
                  <c:v>-4.0150461102567112</c:v>
                </c:pt>
                <c:pt idx="326">
                  <c:v>-4.0659003533400817</c:v>
                </c:pt>
                <c:pt idx="327">
                  <c:v>-4.1172783970604101</c:v>
                </c:pt>
                <c:pt idx="328">
                  <c:v>-4.1692248874734723</c:v>
                </c:pt>
                <c:pt idx="329">
                  <c:v>-4.2217825725612421</c:v>
                </c:pt>
                <c:pt idx="330">
                  <c:v>-4.2749921972635443</c:v>
                </c:pt>
                <c:pt idx="331">
                  <c:v>-4.3288923978088087</c:v>
                </c:pt>
                <c:pt idx="332">
                  <c:v>-4.3835195958302249</c:v>
                </c:pt>
                <c:pt idx="333">
                  <c:v>-4.4389078928234449</c:v>
                </c:pt>
                <c:pt idx="334">
                  <c:v>-4.495088965566957</c:v>
                </c:pt>
                <c:pt idx="335">
                  <c:v>-4.5520919631852212</c:v>
                </c:pt>
                <c:pt idx="336">
                  <c:v>-4.6099434065949128</c:v>
                </c:pt>
                <c:pt idx="337">
                  <c:v>-4.6686670911227592</c:v>
                </c:pt>
                <c:pt idx="338">
                  <c:v>-4.7282839931283966</c:v>
                </c:pt>
                <c:pt idx="339">
                  <c:v>-4.7888121815026174</c:v>
                </c:pt>
                <c:pt idx="340">
                  <c:v>-4.8502667349381161</c:v>
                </c:pt>
                <c:pt idx="341">
                  <c:v>-4.9126596658873405</c:v>
                </c:pt>
                <c:pt idx="342">
                  <c:v>-4.9759998521308386</c:v>
                </c:pt>
                <c:pt idx="343">
                  <c:v>-5.0402929768746851</c:v>
                </c:pt>
                <c:pt idx="344">
                  <c:v>-5.1055414782825368</c:v>
                </c:pt>
                <c:pt idx="345">
                  <c:v>-5.1717445093177483</c:v>
                </c:pt>
                <c:pt idx="346">
                  <c:v>-5.2388979087376981</c:v>
                </c:pt>
                <c:pt idx="347">
                  <c:v>-5.3069941840271024</c:v>
                </c:pt>
                <c:pt idx="348">
                  <c:v>-5.3760225069981837</c:v>
                </c:pt>
                <c:pt idx="349">
                  <c:v>-5.4459687227130971</c:v>
                </c:pt>
                <c:pt idx="350">
                  <c:v>-5.5168153722979021</c:v>
                </c:pt>
                <c:pt idx="351">
                  <c:v>-5.5885417301285178</c:v>
                </c:pt>
                <c:pt idx="352">
                  <c:v>-5.6611238557637487</c:v>
                </c:pt>
                <c:pt idx="353">
                  <c:v>-5.7345346608951244</c:v>
                </c:pt>
                <c:pt idx="354">
                  <c:v>-5.8087439914640822</c:v>
                </c:pt>
                <c:pt idx="355">
                  <c:v>-5.8837187249824749</c:v>
                </c:pt>
                <c:pt idx="356">
                  <c:v>-5.9594228829631124</c:v>
                </c:pt>
                <c:pt idx="357">
                  <c:v>-6.0358177582466377</c:v>
                </c:pt>
                <c:pt idx="358">
                  <c:v>-6.1128620568830661</c:v>
                </c:pt>
                <c:pt idx="359">
                  <c:v>-6.1905120541012071</c:v>
                </c:pt>
                <c:pt idx="360">
                  <c:v>-6.2687217637809418</c:v>
                </c:pt>
                <c:pt idx="361">
                  <c:v>-6.3474431207203796</c:v>
                </c:pt>
                <c:pt idx="362">
                  <c:v>-6.4266261748822107</c:v>
                </c:pt>
                <c:pt idx="363">
                  <c:v>-6.5062192966960133</c:v>
                </c:pt>
                <c:pt idx="364">
                  <c:v>-6.5861693923943365</c:v>
                </c:pt>
                <c:pt idx="365">
                  <c:v>-6.6664221282749541</c:v>
                </c:pt>
                <c:pt idx="366">
                  <c:v>-6.7469221626999936</c:v>
                </c:pt>
                <c:pt idx="367">
                  <c:v>-6.8276133845755025</c:v>
                </c:pt>
                <c:pt idx="368">
                  <c:v>-6.9084391569994548</c:v>
                </c:pt>
                <c:pt idx="369">
                  <c:v>-6.9893425647204648</c:v>
                </c:pt>
                <c:pt idx="370">
                  <c:v>-7.0702666640169838</c:v>
                </c:pt>
                <c:pt idx="371">
                  <c:v>-7.1511547335902756</c:v>
                </c:pt>
                <c:pt idx="372">
                  <c:v>-7.2319505250542191</c:v>
                </c:pt>
                <c:pt idx="373">
                  <c:v>-7.3125985116152652</c:v>
                </c:pt>
                <c:pt idx="374">
                  <c:v>-7.3930441335532739</c:v>
                </c:pt>
                <c:pt idx="375">
                  <c:v>-7.4732340391486076</c:v>
                </c:pt>
                <c:pt idx="376">
                  <c:v>-7.5531163197438378</c:v>
                </c:pt>
                <c:pt idx="377">
                  <c:v>-7.6326407376872023</c:v>
                </c:pt>
                <c:pt idx="378">
                  <c:v>-7.711758945973485</c:v>
                </c:pt>
                <c:pt idx="379">
                  <c:v>-7.7904246984764125</c:v>
                </c:pt>
                <c:pt idx="380">
                  <c:v>-7.8685940497571565</c:v>
                </c:pt>
                <c:pt idx="381">
                  <c:v>-7.946225543532468</c:v>
                </c:pt>
                <c:pt idx="382">
                  <c:v>-8.023280388990397</c:v>
                </c:pt>
                <c:pt idx="383">
                  <c:v>-8.0997226242578328</c:v>
                </c:pt>
                <c:pt idx="384">
                  <c:v>-8.1755192664404657</c:v>
                </c:pt>
                <c:pt idx="385">
                  <c:v>-8.2506404477794018</c:v>
                </c:pt>
                <c:pt idx="386">
                  <c:v>-8.3250595375961609</c:v>
                </c:pt>
                <c:pt idx="387">
                  <c:v>-8.3987532498216471</c:v>
                </c:pt>
                <c:pt idx="388">
                  <c:v>-8.4717017360331468</c:v>
                </c:pt>
                <c:pt idx="389">
                  <c:v>-8.5438886640487457</c:v>
                </c:pt>
                <c:pt idx="390">
                  <c:v>-8.6153012822485611</c:v>
                </c:pt>
                <c:pt idx="391">
                  <c:v>-8.6859304699091435</c:v>
                </c:pt>
                <c:pt idx="392">
                  <c:v>-8.7557707739479724</c:v>
                </c:pt>
                <c:pt idx="393">
                  <c:v>-8.8248204325791502</c:v>
                </c:pt>
                <c:pt idx="394">
                  <c:v>-8.8930813864723284</c:v>
                </c:pt>
                <c:pt idx="395">
                  <c:v>-8.96055927809509</c:v>
                </c:pt>
                <c:pt idx="396">
                  <c:v>-9.0272634399905076</c:v>
                </c:pt>
                <c:pt idx="397">
                  <c:v>-9.0932068728053803</c:v>
                </c:pt>
                <c:pt idx="398">
                  <c:v>-9.1584062139346472</c:v>
                </c:pt>
                <c:pt idx="399">
                  <c:v>-9.222881697687491</c:v>
                </c:pt>
                <c:pt idx="400">
                  <c:v>-9.2866571079057909</c:v>
                </c:pt>
                <c:pt idx="401">
                  <c:v>-9.3497597239806218</c:v>
                </c:pt>
                <c:pt idx="402">
                  <c:v>-9.412220261214939</c:v>
                </c:pt>
                <c:pt idx="403">
                  <c:v>-9.474072806472094</c:v>
                </c:pt>
                <c:pt idx="404">
                  <c:v>-9.5353547500249931</c:v>
                </c:pt>
                <c:pt idx="405">
                  <c:v>-9.5961067144993635</c:v>
                </c:pt>
                <c:pt idx="406">
                  <c:v>-9.6563724817521432</c:v>
                </c:pt>
                <c:pt idx="407">
                  <c:v>-9.7161989184870823</c:v>
                </c:pt>
                <c:pt idx="408">
                  <c:v>-9.775635901345952</c:v>
                </c:pt>
                <c:pt idx="409">
                  <c:v>-9.8347362421529141</c:v>
                </c:pt>
                <c:pt idx="410">
                  <c:v>-9.8935556139170409</c:v>
                </c:pt>
                <c:pt idx="411">
                  <c:v>-9.9521524781233399</c:v>
                </c:pt>
                <c:pt idx="412">
                  <c:v>-10.010588013764053</c:v>
                </c:pt>
                <c:pt idx="413">
                  <c:v>-10.068926048476417</c:v>
                </c:pt>
                <c:pt idx="414">
                  <c:v>-10.127232992069029</c:v>
                </c:pt>
                <c:pt idx="415">
                  <c:v>-10.185577772632401</c:v>
                </c:pt>
                <c:pt idx="416">
                  <c:v>-10.244031775339437</c:v>
                </c:pt>
                <c:pt idx="417">
                  <c:v>-10.302668783953013</c:v>
                </c:pt>
                <c:pt idx="418">
                  <c:v>-10.361564924971862</c:v>
                </c:pt>
                <c:pt idx="419">
                  <c:v>-10.420798614255792</c:v>
                </c:pt>
                <c:pt idx="420">
                  <c:v>-10.480450505887333</c:v>
                </c:pt>
                <c:pt idx="421">
                  <c:v>-10.540603442941499</c:v>
                </c:pt>
                <c:pt idx="422">
                  <c:v>-10.601342409756016</c:v>
                </c:pt>
                <c:pt idx="423">
                  <c:v>-10.662754485211126</c:v>
                </c:pt>
                <c:pt idx="424">
                  <c:v>-10.724928796457586</c:v>
                </c:pt>
                <c:pt idx="425">
                  <c:v>-10.787956472456223</c:v>
                </c:pt>
                <c:pt idx="426">
                  <c:v>-10.851930596623461</c:v>
                </c:pt>
                <c:pt idx="427">
                  <c:v>-10.916946157819524</c:v>
                </c:pt>
                <c:pt idx="428">
                  <c:v>-10.983099998849813</c:v>
                </c:pt>
                <c:pt idx="429">
                  <c:v>-11.050490761606113</c:v>
                </c:pt>
                <c:pt idx="430">
                  <c:v>-11.119218827924371</c:v>
                </c:pt>
                <c:pt idx="431">
                  <c:v>-11.189386255196796</c:v>
                </c:pt>
                <c:pt idx="432">
                  <c:v>-11.261096705751573</c:v>
                </c:pt>
                <c:pt idx="433">
                  <c:v>-11.334455368987866</c:v>
                </c:pt>
                <c:pt idx="434">
                  <c:v>-11.409568875248473</c:v>
                </c:pt>
                <c:pt idx="435">
                  <c:v>-11.486545200410983</c:v>
                </c:pt>
                <c:pt idx="436">
                  <c:v>-11.565493560197291</c:v>
                </c:pt>
                <c:pt idx="437">
                  <c:v>-11.646524293227252</c:v>
                </c:pt>
                <c:pt idx="438">
                  <c:v>-11.729748731888803</c:v>
                </c:pt>
                <c:pt idx="439">
                  <c:v>-11.815279060158106</c:v>
                </c:pt>
                <c:pt idx="440">
                  <c:v>-11.903228157583799</c:v>
                </c:pt>
                <c:pt idx="441">
                  <c:v>-11.993709428747348</c:v>
                </c:pt>
                <c:pt idx="442">
                  <c:v>-12.086836617629743</c:v>
                </c:pt>
                <c:pt idx="443">
                  <c:v>-12.182723606456436</c:v>
                </c:pt>
                <c:pt idx="444">
                  <c:v>-12.281484198750217</c:v>
                </c:pt>
                <c:pt idx="445">
                  <c:v>-12.383231886505211</c:v>
                </c:pt>
                <c:pt idx="446">
                  <c:v>-12.488079601592991</c:v>
                </c:pt>
                <c:pt idx="447">
                  <c:v>-12.596139451738273</c:v>
                </c:pt>
                <c:pt idx="448">
                  <c:v>-12.707522441631554</c:v>
                </c:pt>
                <c:pt idx="449">
                  <c:v>-12.822338180006451</c:v>
                </c:pt>
                <c:pt idx="450">
                  <c:v>-12.940694573769401</c:v>
                </c:pt>
                <c:pt idx="451">
                  <c:v>-13.062697510542804</c:v>
                </c:pt>
                <c:pt idx="452">
                  <c:v>-13.188450531261481</c:v>
                </c:pt>
                <c:pt idx="453">
                  <c:v>-13.318054494733651</c:v>
                </c:pt>
                <c:pt idx="454">
                  <c:v>-13.451607236347725</c:v>
                </c:pt>
                <c:pt idx="455">
                  <c:v>-13.589203223357309</c:v>
                </c:pt>
                <c:pt idx="456">
                  <c:v>-13.730933209413536</c:v>
                </c:pt>
                <c:pt idx="457">
                  <c:v>-13.876883891217513</c:v>
                </c:pt>
                <c:pt idx="458">
                  <c:v>-14.027137570340427</c:v>
                </c:pt>
                <c:pt idx="459">
                  <c:v>-14.181771823391569</c:v>
                </c:pt>
                <c:pt idx="460">
                  <c:v>-14.340859183801452</c:v>
                </c:pt>
                <c:pt idx="461">
                  <c:v>-14.504466838522614</c:v>
                </c:pt>
                <c:pt idx="462">
                  <c:v>-14.672656342932161</c:v>
                </c:pt>
                <c:pt idx="463">
                  <c:v>-14.845483357143451</c:v>
                </c:pt>
                <c:pt idx="464">
                  <c:v>-15.022997406794229</c:v>
                </c:pt>
                <c:pt idx="465">
                  <c:v>-15.205241671184272</c:v>
                </c:pt>
                <c:pt idx="466">
                  <c:v>-15.39225280138192</c:v>
                </c:pt>
                <c:pt idx="467">
                  <c:v>-15.58406077060674</c:v>
                </c:pt>
                <c:pt idx="468">
                  <c:v>-15.780688758839494</c:v>
                </c:pt>
                <c:pt idx="469">
                  <c:v>-15.98215307321178</c:v>
                </c:pt>
                <c:pt idx="470">
                  <c:v>-16.188463105289735</c:v>
                </c:pt>
                <c:pt idx="471">
                  <c:v>-16.399621325906931</c:v>
                </c:pt>
                <c:pt idx="472">
                  <c:v>-16.615623317729927</c:v>
                </c:pt>
                <c:pt idx="473">
                  <c:v>-16.836457845254881</c:v>
                </c:pt>
                <c:pt idx="474">
                  <c:v>-17.062106961465698</c:v>
                </c:pt>
                <c:pt idx="475">
                  <c:v>-17.29254614992491</c:v>
                </c:pt>
                <c:pt idx="476">
                  <c:v>-17.527744500639109</c:v>
                </c:pt>
                <c:pt idx="477">
                  <c:v>-17.767664917648325</c:v>
                </c:pt>
                <c:pt idx="478">
                  <c:v>-18.01226435593729</c:v>
                </c:pt>
                <c:pt idx="479">
                  <c:v>-18.261494084966607</c:v>
                </c:pt>
                <c:pt idx="480">
                  <c:v>-18.51529997587663</c:v>
                </c:pt>
                <c:pt idx="481">
                  <c:v>-18.773622809228758</c:v>
                </c:pt>
                <c:pt idx="482">
                  <c:v>-19.036398600021872</c:v>
                </c:pt>
                <c:pt idx="483">
                  <c:v>-19.303558936651292</c:v>
                </c:pt>
                <c:pt idx="484">
                  <c:v>-19.575031330466516</c:v>
                </c:pt>
                <c:pt idx="485">
                  <c:v>-19.850739572627159</c:v>
                </c:pt>
                <c:pt idx="486">
                  <c:v>-20.130604095045076</c:v>
                </c:pt>
                <c:pt idx="487">
                  <c:v>-20.414542332343935</c:v>
                </c:pt>
                <c:pt idx="488">
                  <c:v>-20.702469081935867</c:v>
                </c:pt>
                <c:pt idx="489">
                  <c:v>-20.994296859522024</c:v>
                </c:pt>
                <c:pt idx="490">
                  <c:v>-21.289936247564263</c:v>
                </c:pt>
                <c:pt idx="491">
                  <c:v>-21.589296234512496</c:v>
                </c:pt>
                <c:pt idx="492">
                  <c:v>-21.892284542845253</c:v>
                </c:pt>
                <c:pt idx="493">
                  <c:v>-22.198807944244709</c:v>
                </c:pt>
                <c:pt idx="494">
                  <c:v>-22.508772560496595</c:v>
                </c:pt>
                <c:pt idx="495">
                  <c:v>-22.822084148969253</c:v>
                </c:pt>
                <c:pt idx="496">
                  <c:v>-23.138648371780882</c:v>
                </c:pt>
                <c:pt idx="497">
                  <c:v>-23.458371048006001</c:v>
                </c:pt>
                <c:pt idx="498">
                  <c:v>-23.781158388499154</c:v>
                </c:pt>
                <c:pt idx="499">
                  <c:v>-24.106917213122014</c:v>
                </c:pt>
                <c:pt idx="500">
                  <c:v>-24.435555150349405</c:v>
                </c:pt>
                <c:pt idx="501">
                  <c:v>-24.766980819400235</c:v>
                </c:pt>
                <c:pt idx="502">
                  <c:v>-25.10110399518716</c:v>
                </c:pt>
                <c:pt idx="503">
                  <c:v>-25.437835756508605</c:v>
                </c:pt>
                <c:pt idx="504">
                  <c:v>-25.777088618012751</c:v>
                </c:pt>
                <c:pt idx="505">
                  <c:v>-26.118776646557194</c:v>
                </c:pt>
                <c:pt idx="506">
                  <c:v>-26.462815562654495</c:v>
                </c:pt>
                <c:pt idx="507">
                  <c:v>-26.80912282775223</c:v>
                </c:pt>
                <c:pt idx="508">
                  <c:v>-27.157617718136635</c:v>
                </c:pt>
                <c:pt idx="509">
                  <c:v>-27.508221386269838</c:v>
                </c:pt>
                <c:pt idx="510">
                  <c:v>-27.860856910392144</c:v>
                </c:pt>
                <c:pt idx="511">
                  <c:v>-28.215449333215389</c:v>
                </c:pt>
                <c:pt idx="512">
                  <c:v>-28.571925690535693</c:v>
                </c:pt>
                <c:pt idx="513">
                  <c:v>-28.930215030572608</c:v>
                </c:pt>
                <c:pt idx="514">
                  <c:v>-29.29024842482459</c:v>
                </c:pt>
                <c:pt idx="515">
                  <c:v>-29.651958971205936</c:v>
                </c:pt>
                <c:pt idx="516">
                  <c:v>-30.015281790195036</c:v>
                </c:pt>
                <c:pt idx="517">
                  <c:v>-30.380154014698178</c:v>
                </c:pt>
                <c:pt idx="518">
                  <c:v>-30.746514774287395</c:v>
                </c:pt>
                <c:pt idx="519">
                  <c:v>-31.114305174444223</c:v>
                </c:pt>
                <c:pt idx="520">
                  <c:v>-31.483468271394134</c:v>
                </c:pt>
                <c:pt idx="521">
                  <c:v>-31.853949043083102</c:v>
                </c:pt>
                <c:pt idx="522">
                  <c:v>-32.22569435680763</c:v>
                </c:pt>
                <c:pt idx="523">
                  <c:v>-32.598652933972666</c:v>
                </c:pt>
                <c:pt idx="524">
                  <c:v>-32.972775312413624</c:v>
                </c:pt>
                <c:pt idx="525">
                  <c:v>-33.348013806685593</c:v>
                </c:pt>
                <c:pt idx="526">
                  <c:v>-33.724322466686132</c:v>
                </c:pt>
                <c:pt idx="527">
                  <c:v>-34.101657034947394</c:v>
                </c:pt>
                <c:pt idx="528">
                  <c:v>-34.479974902900899</c:v>
                </c:pt>
                <c:pt idx="529">
                  <c:v>-34.859235066392976</c:v>
                </c:pt>
                <c:pt idx="530">
                  <c:v>-35.239398080692915</c:v>
                </c:pt>
                <c:pt idx="531">
                  <c:v>-35.620426015222023</c:v>
                </c:pt>
                <c:pt idx="532">
                  <c:v>-36.00228240819596</c:v>
                </c:pt>
                <c:pt idx="533">
                  <c:v>-36.384932221362597</c:v>
                </c:pt>
                <c:pt idx="534">
                  <c:v>-36.768341794984437</c:v>
                </c:pt>
                <c:pt idx="535">
                  <c:v>-37.152478803207103</c:v>
                </c:pt>
                <c:pt idx="536">
                  <c:v>-37.537312209929802</c:v>
                </c:pt>
                <c:pt idx="537">
                  <c:v>-37.922812225284474</c:v>
                </c:pt>
                <c:pt idx="538">
                  <c:v>-38.308950262809191</c:v>
                </c:pt>
                <c:pt idx="539">
                  <c:v>-38.695698897393491</c:v>
                </c:pt>
                <c:pt idx="540">
                  <c:v>-39.08303182405912</c:v>
                </c:pt>
                <c:pt idx="541">
                  <c:v>-39.470923817628666</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55.979442060578251</c:v>
                </c:pt>
                <c:pt idx="1">
                  <c:v>55.385007855048535</c:v>
                </c:pt>
                <c:pt idx="2">
                  <c:v>54.786789956826212</c:v>
                </c:pt>
                <c:pt idx="3">
                  <c:v>54.185077998842402</c:v>
                </c:pt>
                <c:pt idx="4">
                  <c:v>53.580172028230969</c:v>
                </c:pt>
                <c:pt idx="5">
                  <c:v>52.972381988059524</c:v>
                </c:pt>
                <c:pt idx="6">
                  <c:v>52.362027145635267</c:v>
                </c:pt>
                <c:pt idx="7">
                  <c:v>51.749435469535577</c:v>
                </c:pt>
                <c:pt idx="8">
                  <c:v>51.134942958034159</c:v>
                </c:pt>
                <c:pt idx="9">
                  <c:v>50.518892922115491</c:v>
                </c:pt>
                <c:pt idx="10">
                  <c:v>49.901635226760781</c:v>
                </c:pt>
                <c:pt idx="11">
                  <c:v>49.283525494655237</c:v>
                </c:pt>
                <c:pt idx="12">
                  <c:v>48.664924276893437</c:v>
                </c:pt>
                <c:pt idx="13">
                  <c:v>48.046196195639119</c:v>
                </c:pt>
                <c:pt idx="14">
                  <c:v>47.427709064025784</c:v>
                </c:pt>
                <c:pt idx="15">
                  <c:v>46.809832988854744</c:v>
                </c:pt>
                <c:pt idx="16">
                  <c:v>46.192939461853356</c:v>
                </c:pt>
                <c:pt idx="17">
                  <c:v>45.577400445394353</c:v>
                </c:pt>
                <c:pt idx="18">
                  <c:v>44.963587458650565</c:v>
                </c:pt>
                <c:pt idx="19">
                  <c:v>44.351870670146887</c:v>
                </c:pt>
                <c:pt idx="20">
                  <c:v>43.74261800261084</c:v>
                </c:pt>
                <c:pt idx="21">
                  <c:v>43.136194255865021</c:v>
                </c:pt>
                <c:pt idx="22">
                  <c:v>42.532960253305468</c:v>
                </c:pt>
                <c:pt idx="23">
                  <c:v>41.933272017220446</c:v>
                </c:pt>
                <c:pt idx="24">
                  <c:v>41.337479977893281</c:v>
                </c:pt>
                <c:pt idx="25">
                  <c:v>40.745928221019746</c:v>
                </c:pt>
                <c:pt idx="26">
                  <c:v>40.158953777567064</c:v>
                </c:pt>
                <c:pt idx="27">
                  <c:v>39.576885959713891</c:v>
                </c:pt>
                <c:pt idx="28">
                  <c:v>39.000045746031169</c:v>
                </c:pt>
                <c:pt idx="29">
                  <c:v>38.428745218528547</c:v>
                </c:pt>
                <c:pt idx="30">
                  <c:v>37.863287053676721</c:v>
                </c:pt>
                <c:pt idx="31">
                  <c:v>37.303964068974459</c:v>
                </c:pt>
                <c:pt idx="32">
                  <c:v>36.751058826098465</c:v>
                </c:pt>
                <c:pt idx="33">
                  <c:v>36.204843291157758</c:v>
                </c:pt>
                <c:pt idx="34">
                  <c:v>35.665578552072098</c:v>
                </c:pt>
                <c:pt idx="35">
                  <c:v>35.133514592620052</c:v>
                </c:pt>
                <c:pt idx="36">
                  <c:v>34.608890122250465</c:v>
                </c:pt>
                <c:pt idx="37">
                  <c:v>34.091932460344843</c:v>
                </c:pt>
                <c:pt idx="38">
                  <c:v>33.582857473239507</c:v>
                </c:pt>
                <c:pt idx="39">
                  <c:v>33.081869561983815</c:v>
                </c:pt>
                <c:pt idx="40">
                  <c:v>32.589161698518737</c:v>
                </c:pt>
                <c:pt idx="41">
                  <c:v>32.104915507709244</c:v>
                </c:pt>
                <c:pt idx="42">
                  <c:v>31.629301392466097</c:v>
                </c:pt>
                <c:pt idx="43">
                  <c:v>31.162478699017164</c:v>
                </c:pt>
                <c:pt idx="44">
                  <c:v>30.704595919280543</c:v>
                </c:pt>
                <c:pt idx="45">
                  <c:v>30.255790927202234</c:v>
                </c:pt>
                <c:pt idx="46">
                  <c:v>29.816191245877729</c:v>
                </c:pt>
                <c:pt idx="47">
                  <c:v>29.385914342270734</c:v>
                </c:pt>
                <c:pt idx="48">
                  <c:v>28.965067946359877</c:v>
                </c:pt>
                <c:pt idx="49">
                  <c:v>28.553750391599532</c:v>
                </c:pt>
                <c:pt idx="50">
                  <c:v>28.152050973650873</c:v>
                </c:pt>
                <c:pt idx="51">
                  <c:v>27.760050324444951</c:v>
                </c:pt>
                <c:pt idx="52">
                  <c:v>27.37782079874539</c:v>
                </c:pt>
                <c:pt idx="53">
                  <c:v>27.005426870519429</c:v>
                </c:pt>
                <c:pt idx="54">
                  <c:v>26.642925536567017</c:v>
                </c:pt>
                <c:pt idx="55">
                  <c:v>26.290366725003334</c:v>
                </c:pt>
                <c:pt idx="56">
                  <c:v>25.947793706363985</c:v>
                </c:pt>
                <c:pt idx="57">
                  <c:v>25.615243505250266</c:v>
                </c:pt>
                <c:pt idx="58">
                  <c:v>25.292747310607417</c:v>
                </c:pt>
                <c:pt idx="59">
                  <c:v>24.98033088289116</c:v>
                </c:pt>
                <c:pt idx="60">
                  <c:v>24.678014956535499</c:v>
                </c:pt>
                <c:pt idx="61">
                  <c:v>24.385815636300734</c:v>
                </c:pt>
                <c:pt idx="62">
                  <c:v>24.103744786229303</c:v>
                </c:pt>
                <c:pt idx="63">
                  <c:v>23.831810410086074</c:v>
                </c:pt>
                <c:pt idx="64">
                  <c:v>23.570017022301112</c:v>
                </c:pt>
                <c:pt idx="65">
                  <c:v>23.318366008563537</c:v>
                </c:pt>
                <c:pt idx="66">
                  <c:v>23.076855975340969</c:v>
                </c:pt>
                <c:pt idx="67">
                  <c:v>22.845483087714339</c:v>
                </c:pt>
                <c:pt idx="68">
                  <c:v>22.624241395024161</c:v>
                </c:pt>
                <c:pt idx="69">
                  <c:v>22.413123143924064</c:v>
                </c:pt>
                <c:pt idx="70">
                  <c:v>22.212119078522601</c:v>
                </c:pt>
                <c:pt idx="71">
                  <c:v>22.021218727379583</c:v>
                </c:pt>
                <c:pt idx="72">
                  <c:v>21.84041067719166</c:v>
                </c:pt>
                <c:pt idx="73">
                  <c:v>21.669682833064947</c:v>
                </c:pt>
                <c:pt idx="74">
                  <c:v>21.509022665330459</c:v>
                </c:pt>
                <c:pt idx="75">
                  <c:v>21.358417442903662</c:v>
                </c:pt>
                <c:pt idx="76">
                  <c:v>21.217854453231435</c:v>
                </c:pt>
                <c:pt idx="77">
                  <c:v>21.087321208903276</c:v>
                </c:pt>
                <c:pt idx="78">
                  <c:v>20.966805641030302</c:v>
                </c:pt>
                <c:pt idx="79">
                  <c:v>20.856296279518855</c:v>
                </c:pt>
                <c:pt idx="80">
                  <c:v>20.755782420380196</c:v>
                </c:pt>
                <c:pt idx="81">
                  <c:v>20.665254280228694</c:v>
                </c:pt>
                <c:pt idx="82">
                  <c:v>20.584703138130315</c:v>
                </c:pt>
                <c:pt idx="83">
                  <c:v>20.514121464960194</c:v>
                </c:pt>
                <c:pt idx="84">
                  <c:v>20.453503040432224</c:v>
                </c:pt>
                <c:pt idx="85">
                  <c:v>20.402843057953493</c:v>
                </c:pt>
                <c:pt idx="86">
                  <c:v>20.362138217454323</c:v>
                </c:pt>
                <c:pt idx="87">
                  <c:v>20.331386806325945</c:v>
                </c:pt>
                <c:pt idx="88">
                  <c:v>20.310588768594474</c:v>
                </c:pt>
                <c:pt idx="89">
                  <c:v>20.299745762435855</c:v>
                </c:pt>
                <c:pt idx="90">
                  <c:v>20.298861206126954</c:v>
                </c:pt>
                <c:pt idx="91">
                  <c:v>20.307940312504257</c:v>
                </c:pt>
                <c:pt idx="92">
                  <c:v>20.326990111987701</c:v>
                </c:pt>
                <c:pt idx="93">
                  <c:v>20.356019464203342</c:v>
                </c:pt>
                <c:pt idx="94">
                  <c:v>20.395039058219972</c:v>
                </c:pt>
                <c:pt idx="95">
                  <c:v>20.444061401394674</c:v>
                </c:pt>
                <c:pt idx="96">
                  <c:v>20.503100796802492</c:v>
                </c:pt>
                <c:pt idx="97">
                  <c:v>20.572173309201634</c:v>
                </c:pt>
                <c:pt idx="98">
                  <c:v>20.651296719471731</c:v>
                </c:pt>
                <c:pt idx="99">
                  <c:v>20.740490467441031</c:v>
                </c:pt>
                <c:pt idx="100">
                  <c:v>20.839775583000787</c:v>
                </c:pt>
                <c:pt idx="101">
                  <c:v>20.949174605392784</c:v>
                </c:pt>
                <c:pt idx="102">
                  <c:v>21.068711490538465</c:v>
                </c:pt>
                <c:pt idx="103">
                  <c:v>21.198411506270332</c:v>
                </c:pt>
                <c:pt idx="104">
                  <c:v>21.338301115314806</c:v>
                </c:pt>
                <c:pt idx="105">
                  <c:v>21.488407845869251</c:v>
                </c:pt>
                <c:pt idx="106">
                  <c:v>21.648760149619598</c:v>
                </c:pt>
                <c:pt idx="107">
                  <c:v>21.819387247034204</c:v>
                </c:pt>
                <c:pt idx="108">
                  <c:v>22.000318959789197</c:v>
                </c:pt>
                <c:pt idx="109">
                  <c:v>22.191585530176393</c:v>
                </c:pt>
                <c:pt idx="110">
                  <c:v>22.393217427369489</c:v>
                </c:pt>
                <c:pt idx="111">
                  <c:v>22.605245140439081</c:v>
                </c:pt>
                <c:pt idx="112">
                  <c:v>22.82769895803559</c:v>
                </c:pt>
                <c:pt idx="113">
                  <c:v>23.060608734685605</c:v>
                </c:pt>
                <c:pt idx="114">
                  <c:v>23.304003643694546</c:v>
                </c:pt>
                <c:pt idx="115">
                  <c:v>23.5579119166864</c:v>
                </c:pt>
                <c:pt idx="116">
                  <c:v>23.822360569866056</c:v>
                </c:pt>
                <c:pt idx="117">
                  <c:v>24.097375117155721</c:v>
                </c:pt>
                <c:pt idx="118">
                  <c:v>24.382979270418442</c:v>
                </c:pt>
                <c:pt idx="119">
                  <c:v>24.67919462706401</c:v>
                </c:pt>
                <c:pt idx="120">
                  <c:v>24.986040345419433</c:v>
                </c:pt>
                <c:pt idx="121">
                  <c:v>25.303532808337099</c:v>
                </c:pt>
                <c:pt idx="122">
                  <c:v>25.631685275623212</c:v>
                </c:pt>
                <c:pt idx="123">
                  <c:v>25.970507525975751</c:v>
                </c:pt>
                <c:pt idx="124">
                  <c:v>26.320005489249649</c:v>
                </c:pt>
                <c:pt idx="125">
                  <c:v>26.680180869991823</c:v>
                </c:pt>
                <c:pt idx="126">
                  <c:v>27.051030763328381</c:v>
                </c:pt>
                <c:pt idx="127">
                  <c:v>27.432547264431719</c:v>
                </c:pt>
                <c:pt idx="128">
                  <c:v>27.824717072946299</c:v>
                </c:pt>
                <c:pt idx="129">
                  <c:v>28.227521093911118</c:v>
                </c:pt>
                <c:pt idx="130">
                  <c:v>28.640934036873873</c:v>
                </c:pt>
                <c:pt idx="131">
                  <c:v>29.064924015059809</c:v>
                </c:pt>
                <c:pt idx="132">
                  <c:v>29.499452146621135</c:v>
                </c:pt>
                <c:pt idx="133">
                  <c:v>29.944472160158664</c:v>
                </c:pt>
                <c:pt idx="134">
                  <c:v>30.39993000686189</c:v>
                </c:pt>
                <c:pt idx="135">
                  <c:v>30.865763481777531</c:v>
                </c:pt>
                <c:pt idx="136">
                  <c:v>31.341901856855884</c:v>
                </c:pt>
                <c:pt idx="137">
                  <c:v>31.828265528561182</c:v>
                </c:pt>
                <c:pt idx="138">
                  <c:v>32.324765682951437</c:v>
                </c:pt>
                <c:pt idx="139">
                  <c:v>32.831303981242272</c:v>
                </c:pt>
                <c:pt idx="140">
                  <c:v>33.347772268940311</c:v>
                </c:pt>
                <c:pt idx="141">
                  <c:v>33.874052311700737</c:v>
                </c:pt>
                <c:pt idx="142">
                  <c:v>34.410015561084236</c:v>
                </c:pt>
                <c:pt idx="143">
                  <c:v>34.955522953393846</c:v>
                </c:pt>
                <c:pt idx="144">
                  <c:v>35.510424744737414</c:v>
                </c:pt>
                <c:pt idx="145">
                  <c:v>36.074560385383165</c:v>
                </c:pt>
                <c:pt idx="146">
                  <c:v>36.647758436378162</c:v>
                </c:pt>
                <c:pt idx="147">
                  <c:v>37.229836531232529</c:v>
                </c:pt>
                <c:pt idx="148">
                  <c:v>37.820601385293891</c:v>
                </c:pt>
                <c:pt idx="149">
                  <c:v>38.419848855188789</c:v>
                </c:pt>
                <c:pt idx="150">
                  <c:v>39.027364050427451</c:v>
                </c:pt>
                <c:pt idx="151">
                  <c:v>39.642921498958131</c:v>
                </c:pt>
                <c:pt idx="152">
                  <c:v>40.266285368070676</c:v>
                </c:pt>
                <c:pt idx="153">
                  <c:v>40.897209741667794</c:v>
                </c:pt>
                <c:pt idx="154">
                  <c:v>41.535438954467928</c:v>
                </c:pt>
                <c:pt idx="155">
                  <c:v>42.18070798324532</c:v>
                </c:pt>
                <c:pt idx="156">
                  <c:v>42.832742894703095</c:v>
                </c:pt>
                <c:pt idx="157">
                  <c:v>43.491261349076936</c:v>
                </c:pt>
                <c:pt idx="158">
                  <c:v>44.155973158017773</c:v>
                </c:pt>
                <c:pt idx="159">
                  <c:v>44.826580894781614</c:v>
                </c:pt>
                <c:pt idx="160">
                  <c:v>45.502780554207511</c:v>
                </c:pt>
                <c:pt idx="161">
                  <c:v>46.184262259450392</c:v>
                </c:pt>
                <c:pt idx="162">
                  <c:v>46.870711011922403</c:v>
                </c:pt>
                <c:pt idx="163">
                  <c:v>47.561807480417585</c:v>
                </c:pt>
                <c:pt idx="164">
                  <c:v>48.257228824950332</c:v>
                </c:pt>
                <c:pt idx="165">
                  <c:v>48.956649550437461</c:v>
                </c:pt>
                <c:pt idx="166">
                  <c:v>49.659742384996207</c:v>
                </c:pt>
                <c:pt idx="167">
                  <c:v>50.366179177337671</c:v>
                </c:pt>
                <c:pt idx="168">
                  <c:v>51.075631807500301</c:v>
                </c:pt>
                <c:pt idx="169">
                  <c:v>51.787773104997314</c:v>
                </c:pt>
                <c:pt idx="170">
                  <c:v>52.502277768351036</c:v>
                </c:pt>
                <c:pt idx="171">
                  <c:v>53.21882327996412</c:v>
                </c:pt>
                <c:pt idx="172">
                  <c:v>53.937090810313002</c:v>
                </c:pt>
                <c:pt idx="173">
                  <c:v>54.656766105567847</c:v>
                </c:pt>
                <c:pt idx="174">
                  <c:v>55.377540352916839</c:v>
                </c:pt>
                <c:pt idx="175">
                  <c:v>56.099111018131403</c:v>
                </c:pt>
                <c:pt idx="176">
                  <c:v>56.821182650199013</c:v>
                </c:pt>
                <c:pt idx="177">
                  <c:v>57.54346764822062</c:v>
                </c:pt>
                <c:pt idx="178">
                  <c:v>58.265686986174522</c:v>
                </c:pt>
                <c:pt idx="179">
                  <c:v>58.987570891589392</c:v>
                </c:pt>
                <c:pt idx="180">
                  <c:v>59.708859474659882</c:v>
                </c:pt>
                <c:pt idx="181">
                  <c:v>60.429303304825531</c:v>
                </c:pt>
                <c:pt idx="182">
                  <c:v>61.148663932362375</c:v>
                </c:pt>
                <c:pt idx="183">
                  <c:v>61.866714353058775</c:v>
                </c:pt>
                <c:pt idx="184">
                  <c:v>62.583239414563671</c:v>
                </c:pt>
                <c:pt idx="185">
                  <c:v>63.298036163516379</c:v>
                </c:pt>
                <c:pt idx="186">
                  <c:v>64.010914133063906</c:v>
                </c:pt>
                <c:pt idx="187">
                  <c:v>64.721695570841419</c:v>
                </c:pt>
                <c:pt idx="188">
                  <c:v>65.430215607943893</c:v>
                </c:pt>
                <c:pt idx="189">
                  <c:v>66.136322369832357</c:v>
                </c:pt>
                <c:pt idx="190">
                  <c:v>66.839877030486349</c:v>
                </c:pt>
                <c:pt idx="191">
                  <c:v>67.540753811462338</c:v>
                </c:pt>
                <c:pt idx="192">
                  <c:v>68.238839927807376</c:v>
                </c:pt>
                <c:pt idx="193">
                  <c:v>68.934035483026719</c:v>
                </c:pt>
                <c:pt idx="194">
                  <c:v>69.626253315521438</c:v>
                </c:pt>
                <c:pt idx="195">
                  <c:v>70.315418799070514</c:v>
                </c:pt>
                <c:pt idx="196">
                  <c:v>71.001469600056069</c:v>
                </c:pt>
                <c:pt idx="197">
                  <c:v>71.684355394220248</c:v>
                </c:pt>
                <c:pt idx="198">
                  <c:v>72.364037545780491</c:v>
                </c:pt>
                <c:pt idx="199">
                  <c:v>73.040488751742203</c:v>
                </c:pt>
                <c:pt idx="200">
                  <c:v>73.713692654231423</c:v>
                </c:pt>
                <c:pt idx="201">
                  <c:v>74.383643423609684</c:v>
                </c:pt>
                <c:pt idx="202">
                  <c:v>75.050345315064234</c:v>
                </c:pt>
                <c:pt idx="203">
                  <c:v>75.713812201263423</c:v>
                </c:pt>
                <c:pt idx="204">
                  <c:v>76.374067083554195</c:v>
                </c:pt>
                <c:pt idx="205">
                  <c:v>77.031141584038977</c:v>
                </c:pt>
                <c:pt idx="206">
                  <c:v>77.685075420735458</c:v>
                </c:pt>
                <c:pt idx="207">
                  <c:v>78.335915867858319</c:v>
                </c:pt>
                <c:pt idx="208">
                  <c:v>78.983717203116001</c:v>
                </c:pt>
                <c:pt idx="209">
                  <c:v>79.628540143744942</c:v>
                </c:pt>
                <c:pt idx="210">
                  <c:v>80.270451272853478</c:v>
                </c:pt>
                <c:pt idx="211">
                  <c:v>80.909522457482581</c:v>
                </c:pt>
                <c:pt idx="212">
                  <c:v>81.54583025964358</c:v>
                </c:pt>
                <c:pt idx="213">
                  <c:v>82.179455341448431</c:v>
                </c:pt>
                <c:pt idx="214">
                  <c:v>82.810481865309185</c:v>
                </c:pt>
                <c:pt idx="215">
                  <c:v>83.438996890061034</c:v>
                </c:pt>
                <c:pt idx="216">
                  <c:v>84.065089763750223</c:v>
                </c:pt>
                <c:pt idx="217">
                  <c:v>84.688851513726064</c:v>
                </c:pt>
                <c:pt idx="218">
                  <c:v>85.310374234591279</c:v>
                </c:pt>
                <c:pt idx="219">
                  <c:v>85.929750474496586</c:v>
                </c:pt>
                <c:pt idx="220">
                  <c:v>86.547072620205242</c:v>
                </c:pt>
                <c:pt idx="221">
                  <c:v>87.16243228131988</c:v>
                </c:pt>
                <c:pt idx="222">
                  <c:v>87.77591967403464</c:v>
                </c:pt>
                <c:pt idx="223">
                  <c:v>88.387623004777566</c:v>
                </c:pt>
                <c:pt idx="224">
                  <c:v>88.997627854112793</c:v>
                </c:pt>
                <c:pt idx="225">
                  <c:v>89.606016561300549</c:v>
                </c:pt>
                <c:pt idx="226">
                  <c:v>90.212867609963098</c:v>
                </c:pt>
                <c:pt idx="227">
                  <c:v>90.818255015352491</c:v>
                </c:pt>
                <c:pt idx="228">
                  <c:v>91.422247713805348</c:v>
                </c:pt>
                <c:pt idx="229">
                  <c:v>92.024908955052112</c:v>
                </c:pt>
                <c:pt idx="230">
                  <c:v>92.626295698151409</c:v>
                </c:pt>
                <c:pt idx="231">
                  <c:v>93.226458011947983</c:v>
                </c:pt>
                <c:pt idx="232">
                  <c:v>93.825438481063301</c:v>
                </c:pt>
                <c:pt idx="233">
                  <c:v>94.423271618593773</c:v>
                </c:pt>
                <c:pt idx="234">
                  <c:v>95.019983286811296</c:v>
                </c:pt>
                <c:pt idx="235">
                  <c:v>95.615590127336105</c:v>
                </c:pt>
                <c:pt idx="236">
                  <c:v>96.210099002407929</c:v>
                </c:pt>
                <c:pt idx="237">
                  <c:v>96.803506449034089</c:v>
                </c:pt>
                <c:pt idx="238">
                  <c:v>97.395798147970382</c:v>
                </c:pt>
                <c:pt idx="239">
                  <c:v>97.986948409636582</c:v>
                </c:pt>
                <c:pt idx="240">
                  <c:v>98.576919679233256</c:v>
                </c:pt>
                <c:pt idx="241">
                  <c:v>99.16566206346458</c:v>
                </c:pt>
                <c:pt idx="242">
                  <c:v>99.753112881406736</c:v>
                </c:pt>
                <c:pt idx="243">
                  <c:v>100.33919624218099</c:v>
                </c:pt>
                <c:pt idx="244">
                  <c:v>100.92382265218406</c:v>
                </c:pt>
                <c:pt idx="245">
                  <c:v>101.50688865471099</c:v>
                </c:pt>
                <c:pt idx="246">
                  <c:v>102.08827650484706</c:v>
                </c:pt>
                <c:pt idx="247">
                  <c:v>102.66785388253182</c:v>
                </c:pt>
                <c:pt idx="248">
                  <c:v>103.24547364668427</c:v>
                </c:pt>
                <c:pt idx="249">
                  <c:v>103.82097363322609</c:v>
                </c:pt>
                <c:pt idx="250">
                  <c:v>104.39417649976139</c:v>
                </c:pt>
                <c:pt idx="251">
                  <c:v>104.96488961953582</c:v>
                </c:pt>
                <c:pt idx="252">
                  <c:v>105.53290502713621</c:v>
                </c:pt>
                <c:pt idx="253">
                  <c:v>106.09799941817781</c:v>
                </c:pt>
                <c:pt idx="254">
                  <c:v>106.65993420497081</c:v>
                </c:pt>
                <c:pt idx="255">
                  <c:v>107.21845562986437</c:v>
                </c:pt>
                <c:pt idx="256">
                  <c:v>107.77329493762052</c:v>
                </c:pt>
                <c:pt idx="257">
                  <c:v>108.32416860780691</c:v>
                </c:pt>
                <c:pt idx="258">
                  <c:v>108.87077864776481</c:v>
                </c:pt>
                <c:pt idx="259">
                  <c:v>109.41281294628553</c:v>
                </c:pt>
                <c:pt idx="260">
                  <c:v>109.94994568763752</c:v>
                </c:pt>
                <c:pt idx="261">
                  <c:v>110.4818378251087</c:v>
                </c:pt>
                <c:pt idx="262">
                  <c:v>111.00813761271181</c:v>
                </c:pt>
                <c:pt idx="263">
                  <c:v>111.52848119319594</c:v>
                </c:pt>
                <c:pt idx="264">
                  <c:v>112.04249323998283</c:v>
                </c:pt>
                <c:pt idx="265">
                  <c:v>112.54978765015484</c:v>
                </c:pt>
                <c:pt idx="266">
                  <c:v>113.04996828512309</c:v>
                </c:pt>
                <c:pt idx="267">
                  <c:v>113.54262975515371</c:v>
                </c:pt>
                <c:pt idx="268">
                  <c:v>114.027358243492</c:v>
                </c:pt>
                <c:pt idx="269">
                  <c:v>114.5037323654479</c:v>
                </c:pt>
                <c:pt idx="270">
                  <c:v>114.97132405746331</c:v>
                </c:pt>
                <c:pt idx="271">
                  <c:v>115.42969949090482</c:v>
                </c:pt>
                <c:pt idx="272">
                  <c:v>115.8784200051021</c:v>
                </c:pt>
                <c:pt idx="273">
                  <c:v>116.31704305400071</c:v>
                </c:pt>
                <c:pt idx="274">
                  <c:v>116.74512316071171</c:v>
                </c:pt>
                <c:pt idx="275">
                  <c:v>117.1622128742254</c:v>
                </c:pt>
                <c:pt idx="276">
                  <c:v>117.56786372261489</c:v>
                </c:pt>
                <c:pt idx="277">
                  <c:v>117.96162715718046</c:v>
                </c:pt>
                <c:pt idx="278">
                  <c:v>118.34305548218441</c:v>
                </c:pt>
                <c:pt idx="279">
                  <c:v>118.71170276508646</c:v>
                </c:pt>
                <c:pt idx="280">
                  <c:v>119.0671257225073</c:v>
                </c:pt>
                <c:pt idx="281">
                  <c:v>119.40888457752988</c:v>
                </c:pt>
                <c:pt idx="282">
                  <c:v>119.73654388436773</c:v>
                </c:pt>
                <c:pt idx="283">
                  <c:v>120.0496733168912</c:v>
                </c:pt>
                <c:pt idx="284">
                  <c:v>120.34784841800276</c:v>
                </c:pt>
                <c:pt idx="285">
                  <c:v>120.63065130737029</c:v>
                </c:pt>
                <c:pt idx="286">
                  <c:v>120.89767134555657</c:v>
                </c:pt>
                <c:pt idx="287">
                  <c:v>121.14850575313483</c:v>
                </c:pt>
                <c:pt idx="288">
                  <c:v>121.38276018390425</c:v>
                </c:pt>
                <c:pt idx="289">
                  <c:v>121.60004925186129</c:v>
                </c:pt>
                <c:pt idx="290">
                  <c:v>121.79999701208422</c:v>
                </c:pt>
                <c:pt idx="291">
                  <c:v>121.98223739617626</c:v>
                </c:pt>
                <c:pt idx="292">
                  <c:v>122.14641460337204</c:v>
                </c:pt>
                <c:pt idx="293">
                  <c:v>122.29218344882729</c:v>
                </c:pt>
                <c:pt idx="294">
                  <c:v>122.41920967098679</c:v>
                </c:pt>
                <c:pt idx="295">
                  <c:v>122.52717020027065</c:v>
                </c:pt>
                <c:pt idx="296">
                  <c:v>122.6157533915996</c:v>
                </c:pt>
                <c:pt idx="297">
                  <c:v>122.68465922351685</c:v>
                </c:pt>
                <c:pt idx="298">
                  <c:v>122.73359946686152</c:v>
                </c:pt>
                <c:pt idx="299">
                  <c:v>122.76229782608472</c:v>
                </c:pt>
                <c:pt idx="300">
                  <c:v>122.77049005639108</c:v>
                </c:pt>
                <c:pt idx="301">
                  <c:v>122.75792405992968</c:v>
                </c:pt>
                <c:pt idx="302">
                  <c:v>122.72435996426127</c:v>
                </c:pt>
                <c:pt idx="303">
                  <c:v>122.669570186275</c:v>
                </c:pt>
                <c:pt idx="304">
                  <c:v>122.59333948464263</c:v>
                </c:pt>
                <c:pt idx="305">
                  <c:v>122.49546500377147</c:v>
                </c:pt>
                <c:pt idx="306">
                  <c:v>122.37575631205252</c:v>
                </c:pt>
                <c:pt idx="307">
                  <c:v>122.23403543700667</c:v>
                </c:pt>
                <c:pt idx="308">
                  <c:v>122.07013689970988</c:v>
                </c:pt>
                <c:pt idx="309">
                  <c:v>121.88390775061987</c:v>
                </c:pt>
                <c:pt idx="310">
                  <c:v>121.67520760867727</c:v>
                </c:pt>
                <c:pt idx="311">
                  <c:v>121.44390870523793</c:v>
                </c:pt>
                <c:pt idx="312">
                  <c:v>121.18989593410979</c:v>
                </c:pt>
                <c:pt idx="313">
                  <c:v>120.91306690864958</c:v>
                </c:pt>
                <c:pt idx="314">
                  <c:v>120.61333202654508</c:v>
                </c:pt>
                <c:pt idx="315">
                  <c:v>120.29061454258992</c:v>
                </c:pt>
                <c:pt idx="316">
                  <c:v>119.94485064943058</c:v>
                </c:pt>
                <c:pt idx="317">
                  <c:v>119.57598956594234</c:v>
                </c:pt>
                <c:pt idx="318">
                  <c:v>119.1839936325642</c:v>
                </c:pt>
                <c:pt idx="319">
                  <c:v>118.76883841263761</c:v>
                </c:pt>
                <c:pt idx="320">
                  <c:v>118.33051279847103</c:v>
                </c:pt>
                <c:pt idx="321">
                  <c:v>117.86901912060451</c:v>
                </c:pt>
                <c:pt idx="322">
                  <c:v>117.38437325846566</c:v>
                </c:pt>
                <c:pt idx="323">
                  <c:v>116.87660475039347</c:v>
                </c:pt>
                <c:pt idx="324">
                  <c:v>116.3457569007886</c:v>
                </c:pt>
                <c:pt idx="325">
                  <c:v>115.79188688197769</c:v>
                </c:pt>
                <c:pt idx="326">
                  <c:v>115.21506582822627</c:v>
                </c:pt>
                <c:pt idx="327">
                  <c:v>114.61537891923739</c:v>
                </c:pt>
                <c:pt idx="328">
                  <c:v>113.99292545039133</c:v>
                </c:pt>
                <c:pt idx="329">
                  <c:v>113.34781888694994</c:v>
                </c:pt>
                <c:pt idx="330">
                  <c:v>112.68018689947367</c:v>
                </c:pt>
                <c:pt idx="331">
                  <c:v>111.99017137773041</c:v>
                </c:pt>
                <c:pt idx="332">
                  <c:v>111.27792842049045</c:v>
                </c:pt>
                <c:pt idx="333">
                  <c:v>110.54362829873153</c:v>
                </c:pt>
                <c:pt idx="334">
                  <c:v>109.7874553899611</c:v>
                </c:pt>
                <c:pt idx="335">
                  <c:v>109.00960808158962</c:v>
                </c:pt>
                <c:pt idx="336">
                  <c:v>108.21029864155869</c:v>
                </c:pt>
                <c:pt idx="337">
                  <c:v>107.38975305469505</c:v>
                </c:pt>
                <c:pt idx="338">
                  <c:v>106.54821082363773</c:v>
                </c:pt>
                <c:pt idx="339">
                  <c:v>105.68592473350293</c:v>
                </c:pt>
                <c:pt idx="340">
                  <c:v>104.80316057984822</c:v>
                </c:pt>
                <c:pt idx="341">
                  <c:v>103.90019685988507</c:v>
                </c:pt>
                <c:pt idx="342">
                  <c:v>102.97732442729151</c:v>
                </c:pt>
                <c:pt idx="343">
                  <c:v>102.03484611137856</c:v>
                </c:pt>
                <c:pt idx="344">
                  <c:v>101.0730763017493</c:v>
                </c:pt>
                <c:pt idx="345">
                  <c:v>100.09234049998604</c:v>
                </c:pt>
                <c:pt idx="346">
                  <c:v>99.092974840238611</c:v>
                </c:pt>
                <c:pt idx="347">
                  <c:v>98.075325580923902</c:v>
                </c:pt>
                <c:pt idx="348">
                  <c:v>97.039748570026788</c:v>
                </c:pt>
                <c:pt idx="349">
                  <c:v>95.986608686739814</c:v>
                </c:pt>
                <c:pt idx="350">
                  <c:v>94.916279262369656</c:v>
                </c:pt>
                <c:pt idx="351">
                  <c:v>93.829141483570496</c:v>
                </c:pt>
                <c:pt idx="352">
                  <c:v>92.725583781050815</c:v>
                </c:pt>
                <c:pt idx="353">
                  <c:v>91.606001206916503</c:v>
                </c:pt>
                <c:pt idx="354">
                  <c:v>90.470794803746841</c:v>
                </c:pt>
                <c:pt idx="355">
                  <c:v>89.320370968446028</c:v>
                </c:pt>
                <c:pt idx="356">
                  <c:v>88.155140813688604</c:v>
                </c:pt>
                <c:pt idx="357">
                  <c:v>86.975519529609485</c:v>
                </c:pt>
                <c:pt idx="358">
                  <c:v>85.781925748097393</c:v>
                </c:pt>
                <c:pt idx="359">
                  <c:v>84.574780911756548</c:v>
                </c:pt>
                <c:pt idx="360">
                  <c:v>83.35450864924438</c:v>
                </c:pt>
                <c:pt idx="361">
                  <c:v>82.121534158361214</c:v>
                </c:pt>
                <c:pt idx="362">
                  <c:v>80.876283597841322</c:v>
                </c:pt>
                <c:pt idx="363">
                  <c:v>79.619183488452407</c:v>
                </c:pt>
                <c:pt idx="364">
                  <c:v>78.350660123604825</c:v>
                </c:pt>
                <c:pt idx="365">
                  <c:v>77.071138989330763</c:v>
                </c:pt>
                <c:pt idx="366">
                  <c:v>75.781044193129915</c:v>
                </c:pt>
                <c:pt idx="367">
                  <c:v>74.480797900916002</c:v>
                </c:pt>
                <c:pt idx="368">
                  <c:v>73.170819781007665</c:v>
                </c:pt>
                <c:pt idx="369">
                  <c:v>71.8515264539284</c:v>
                </c:pt>
                <c:pt idx="370">
                  <c:v>70.523330946628548</c:v>
                </c:pt>
                <c:pt idx="371">
                  <c:v>69.18664214965483</c:v>
                </c:pt>
                <c:pt idx="372">
                  <c:v>67.841864275778676</c:v>
                </c:pt>
                <c:pt idx="373">
                  <c:v>66.489396318649924</c:v>
                </c:pt>
                <c:pt idx="374">
                  <c:v>65.129631510144776</c:v>
                </c:pt>
                <c:pt idx="375">
                  <c:v>63.76295677526182</c:v>
                </c:pt>
                <c:pt idx="376">
                  <c:v>62.389752183652945</c:v>
                </c:pt>
                <c:pt idx="377">
                  <c:v>61.010390397164421</c:v>
                </c:pt>
                <c:pt idx="378">
                  <c:v>59.625236113092505</c:v>
                </c:pt>
                <c:pt idx="379">
                  <c:v>58.23464550324092</c:v>
                </c:pt>
                <c:pt idx="380">
                  <c:v>56.838965649248074</c:v>
                </c:pt>
                <c:pt idx="381">
                  <c:v>55.438533975088397</c:v>
                </c:pt>
                <c:pt idx="382">
                  <c:v>54.033677678058446</c:v>
                </c:pt>
                <c:pt idx="383">
                  <c:v>52.624713159987749</c:v>
                </c:pt>
                <c:pt idx="384">
                  <c:v>51.211945460830272</c:v>
                </c:pt>
                <c:pt idx="385">
                  <c:v>49.795667697155672</c:v>
                </c:pt>
                <c:pt idx="386">
                  <c:v>48.376160508433571</c:v>
                </c:pt>
                <c:pt idx="387">
                  <c:v>46.953691514305142</c:v>
                </c:pt>
                <c:pt idx="388">
                  <c:v>45.528514786300597</c:v>
                </c:pt>
                <c:pt idx="389">
                  <c:v>44.100870337683162</c:v>
                </c:pt>
                <c:pt idx="390">
                  <c:v>42.670983635241868</c:v>
                </c:pt>
                <c:pt idx="391">
                  <c:v>41.239065136966239</c:v>
                </c:pt>
                <c:pt idx="392">
                  <c:v>39.805309859555308</c:v>
                </c:pt>
                <c:pt idx="393">
                  <c:v>38.369896979707825</c:v>
                </c:pt>
                <c:pt idx="394">
                  <c:v>36.932989473036869</c:v>
                </c:pt>
                <c:pt idx="395">
                  <c:v>35.494733794333513</c:v>
                </c:pt>
                <c:pt idx="396">
                  <c:v>34.055259602701277</c:v>
                </c:pt>
                <c:pt idx="397">
                  <c:v>32.614679534858084</c:v>
                </c:pt>
                <c:pt idx="398">
                  <c:v>31.173089029629743</c:v>
                </c:pt>
                <c:pt idx="399">
                  <c:v>29.73056620634673</c:v>
                </c:pt>
                <c:pt idx="400">
                  <c:v>28.287171799541674</c:v>
                </c:pt>
                <c:pt idx="401">
                  <c:v>26.842949151985909</c:v>
                </c:pt>
                <c:pt idx="402">
                  <c:v>25.397924267755439</c:v>
                </c:pt>
                <c:pt idx="403">
                  <c:v>23.952105926655321</c:v>
                </c:pt>
                <c:pt idx="404">
                  <c:v>22.505485860978915</c:v>
                </c:pt>
                <c:pt idx="405">
                  <c:v>21.058038995236831</c:v>
                </c:pt>
                <c:pt idx="406">
                  <c:v>19.609723749158032</c:v>
                </c:pt>
                <c:pt idx="407">
                  <c:v>18.160482403963321</c:v>
                </c:pt>
                <c:pt idx="408">
                  <c:v>16.710241531626949</c:v>
                </c:pt>
                <c:pt idx="409">
                  <c:v>15.258912486586315</c:v>
                </c:pt>
                <c:pt idx="410">
                  <c:v>13.806391959134563</c:v>
                </c:pt>
                <c:pt idx="411">
                  <c:v>12.352562589535131</c:v>
                </c:pt>
                <c:pt idx="412">
                  <c:v>10.897293641727403</c:v>
                </c:pt>
                <c:pt idx="413">
                  <c:v>9.4404417353631249</c:v>
                </c:pt>
                <c:pt idx="414">
                  <c:v>7.9818516347939594</c:v>
                </c:pt>
                <c:pt idx="415">
                  <c:v>6.5213570935530187</c:v>
                </c:pt>
                <c:pt idx="416">
                  <c:v>5.0587817528044985</c:v>
                </c:pt>
                <c:pt idx="417">
                  <c:v>3.5939400921939306</c:v>
                </c:pt>
                <c:pt idx="418">
                  <c:v>2.1266384314937805</c:v>
                </c:pt>
                <c:pt idx="419">
                  <c:v>0.65667598141487438</c:v>
                </c:pt>
                <c:pt idx="420">
                  <c:v>-0.81615405806415886</c:v>
                </c:pt>
                <c:pt idx="421">
                  <c:v>-2.2920633535280648</c:v>
                </c:pt>
                <c:pt idx="422">
                  <c:v>-3.7712672498205402</c:v>
                </c:pt>
                <c:pt idx="423">
                  <c:v>-5.2539835393704779</c:v>
                </c:pt>
                <c:pt idx="424">
                  <c:v>-6.7404311909602246</c:v>
                </c:pt>
                <c:pt idx="425">
                  <c:v>-8.2308290398613337</c:v>
                </c:pt>
                <c:pt idx="426">
                  <c:v>-9.7253944413812601</c:v>
                </c:pt>
                <c:pt idx="427">
                  <c:v>-11.224341890008976</c:v>
                </c:pt>
                <c:pt idx="428">
                  <c:v>-12.727881606579535</c:v>
                </c:pt>
                <c:pt idx="429">
                  <c:v>-14.236218096100146</c:v>
                </c:pt>
                <c:pt idx="430">
                  <c:v>-15.749548679181471</c:v>
                </c:pt>
                <c:pt idx="431">
                  <c:v>-17.268062000375288</c:v>
                </c:pt>
                <c:pt idx="432">
                  <c:v>-18.79193651710726</c:v>
                </c:pt>
                <c:pt idx="433">
                  <c:v>-20.32133897336616</c:v>
                </c:pt>
                <c:pt idx="434">
                  <c:v>-21.856422862796514</c:v>
                </c:pt>
                <c:pt idx="435">
                  <c:v>-23.397326886430239</c:v>
                </c:pt>
                <c:pt idx="436">
                  <c:v>-24.944173410882897</c:v>
                </c:pt>
                <c:pt idx="437">
                  <c:v>-26.497066933501205</c:v>
                </c:pt>
                <c:pt idx="438">
                  <c:v>-28.05609256164038</c:v>
                </c:pt>
                <c:pt idx="439">
                  <c:v>-29.621314513955308</c:v>
                </c:pt>
                <c:pt idx="440">
                  <c:v>-31.192774652333753</c:v>
                </c:pt>
                <c:pt idx="441">
                  <c:v>-32.77049105382266</c:v>
                </c:pt>
                <c:pt idx="442">
                  <c:v>-34.354456632620384</c:v>
                </c:pt>
                <c:pt idx="443">
                  <c:v>-35.944637822891181</c:v>
                </c:pt>
                <c:pt idx="444">
                  <c:v>-37.540973333798782</c:v>
                </c:pt>
                <c:pt idx="445">
                  <c:v>-39.143372988704023</c:v>
                </c:pt>
                <c:pt idx="446">
                  <c:v>-40.75171666094073</c:v>
                </c:pt>
                <c:pt idx="447">
                  <c:v>-42.365853318922817</c:v>
                </c:pt>
                <c:pt idx="448">
                  <c:v>-43.985600193521861</c:v>
                </c:pt>
                <c:pt idx="449">
                  <c:v>-45.61074208068348</c:v>
                </c:pt>
                <c:pt idx="450">
                  <c:v>-47.24103079207373</c:v>
                </c:pt>
                <c:pt idx="451">
                  <c:v>-48.876184766153763</c:v>
                </c:pt>
                <c:pt idx="452">
                  <c:v>-50.515888851462357</c:v>
                </c:pt>
                <c:pt idx="453">
                  <c:v>-52.159794273008899</c:v>
                </c:pt>
                <c:pt idx="454">
                  <c:v>-53.807518791547828</c:v>
                </c:pt>
                <c:pt idx="455">
                  <c:v>-55.45864706410795</c:v>
                </c:pt>
                <c:pt idx="456">
                  <c:v>-57.112731212491965</c:v>
                </c:pt>
                <c:pt idx="457">
                  <c:v>-58.769291604568096</c:v>
                </c:pt>
                <c:pt idx="458">
                  <c:v>-60.427817851018126</c:v>
                </c:pt>
                <c:pt idx="459">
                  <c:v>-62.087770017891145</c:v>
                </c:pt>
                <c:pt idx="460">
                  <c:v>-63.748580052770656</c:v>
                </c:pt>
                <c:pt idx="461">
                  <c:v>-65.409653419753283</c:v>
                </c:pt>
                <c:pt idx="462">
                  <c:v>-67.070370935698222</c:v>
                </c:pt>
                <c:pt idx="463">
                  <c:v>-68.730090797477999</c:v>
                </c:pt>
                <c:pt idx="464">
                  <c:v>-70.388150787254489</c:v>
                </c:pt>
                <c:pt idx="465">
                  <c:v>-72.043870640193802</c:v>
                </c:pt>
                <c:pt idx="466">
                  <c:v>-73.696554556607524</c:v>
                </c:pt>
                <c:pt idx="467">
                  <c:v>-75.345493838265483</c:v>
                </c:pt>
                <c:pt idx="468">
                  <c:v>-76.989969626707008</c:v>
                </c:pt>
                <c:pt idx="469">
                  <c:v>-78.629255719759342</c:v>
                </c:pt>
                <c:pt idx="470">
                  <c:v>-80.262621441247845</c:v>
                </c:pt>
                <c:pt idx="471">
                  <c:v>-81.889334538064503</c:v>
                </c:pt>
                <c:pt idx="472">
                  <c:v>-83.508664078365612</c:v>
                </c:pt>
                <c:pt idx="473">
                  <c:v>-85.119883324749196</c:v>
                </c:pt>
                <c:pt idx="474">
                  <c:v>-86.722272556745025</c:v>
                </c:pt>
                <c:pt idx="475">
                  <c:v>-88.31512181789391</c:v>
                </c:pt>
                <c:pt idx="476">
                  <c:v>-89.897733564030659</c:v>
                </c:pt>
                <c:pt idx="477">
                  <c:v>-91.469425191083516</c:v>
                </c:pt>
                <c:pt idx="478">
                  <c:v>-93.029531422734138</c:v>
                </c:pt>
                <c:pt idx="479">
                  <c:v>-94.577406540578977</c:v>
                </c:pt>
                <c:pt idx="480">
                  <c:v>-96.112426441933493</c:v>
                </c:pt>
                <c:pt idx="481">
                  <c:v>-97.633990513078984</c:v>
                </c:pt>
                <c:pt idx="482">
                  <c:v>-99.141523308490392</c:v>
                </c:pt>
                <c:pt idx="483">
                  <c:v>-100.6344760293413</c:v>
                </c:pt>
                <c:pt idx="484">
                  <c:v>-102.11232779731388</c:v>
                </c:pt>
                <c:pt idx="485">
                  <c:v>-103.5745867223722</c:v>
                </c:pt>
                <c:pt idx="486">
                  <c:v>-105.02079076565489</c:v>
                </c:pt>
                <c:pt idx="487">
                  <c:v>-106.45050840096502</c:v>
                </c:pt>
                <c:pt idx="488">
                  <c:v>-107.86333908042442</c:v>
                </c:pt>
                <c:pt idx="489">
                  <c:v>-109.2589135117492</c:v>
                </c:pt>
                <c:pt idx="490">
                  <c:v>-110.63689375618331</c:v>
                </c:pt>
                <c:pt idx="491">
                  <c:v>-111.99697315750166</c:v>
                </c:pt>
                <c:pt idx="492">
                  <c:v>-113.33887611355219</c:v>
                </c:pt>
                <c:pt idx="493">
                  <c:v>-114.66235770263539</c:v>
                </c:pt>
                <c:pt idx="494">
                  <c:v>-115.96720317758673</c:v>
                </c:pt>
                <c:pt idx="495">
                  <c:v>-117.25322734075277</c:v>
                </c:pt>
                <c:pt idx="496">
                  <c:v>-118.5202738131716</c:v>
                </c:pt>
                <c:pt idx="497">
                  <c:v>-119.76821421118663</c:v>
                </c:pt>
                <c:pt idx="498">
                  <c:v>-120.99694724346405</c:v>
                </c:pt>
                <c:pt idx="499">
                  <c:v>-122.20639774098933</c:v>
                </c:pt>
                <c:pt idx="500">
                  <c:v>-123.39651563209158</c:v>
                </c:pt>
                <c:pt idx="501">
                  <c:v>-124.56727487391248</c:v>
                </c:pt>
                <c:pt idx="502">
                  <c:v>-125.71867235104642</c:v>
                </c:pt>
                <c:pt idx="503">
                  <c:v>-126.85072675130984</c:v>
                </c:pt>
                <c:pt idx="504">
                  <c:v>-127.96347742780381</c:v>
                </c:pt>
                <c:pt idx="505">
                  <c:v>-129.05698325562881</c:v>
                </c:pt>
                <c:pt idx="506">
                  <c:v>-130.13132149077705</c:v>
                </c:pt>
                <c:pt idx="507">
                  <c:v>-131.18658663793283</c:v>
                </c:pt>
                <c:pt idx="508">
                  <c:v>-132.22288933311455</c:v>
                </c:pt>
                <c:pt idx="509">
                  <c:v>-133.24035524633109</c:v>
                </c:pt>
                <c:pt idx="510">
                  <c:v>-134.23912400870617</c:v>
                </c:pt>
                <c:pt idx="511">
                  <c:v>-135.21934816784005</c:v>
                </c:pt>
                <c:pt idx="512">
                  <c:v>-136.18119217453778</c:v>
                </c:pt>
                <c:pt idx="513">
                  <c:v>-137.12483140344983</c:v>
                </c:pt>
                <c:pt idx="514">
                  <c:v>-138.05045120962217</c:v>
                </c:pt>
                <c:pt idx="515">
                  <c:v>-138.95824602247097</c:v>
                </c:pt>
                <c:pt idx="516">
                  <c:v>-139.84841847824484</c:v>
                </c:pt>
                <c:pt idx="517">
                  <c:v>-140.72117859165036</c:v>
                </c:pt>
                <c:pt idx="518">
                  <c:v>-141.57674296695293</c:v>
                </c:pt>
                <c:pt idx="519">
                  <c:v>-142.41533404857492</c:v>
                </c:pt>
                <c:pt idx="520">
                  <c:v>-143.23717941092508</c:v>
                </c:pt>
                <c:pt idx="521">
                  <c:v>-144.04251108698054</c:v>
                </c:pt>
                <c:pt idx="522">
                  <c:v>-144.83156493493541</c:v>
                </c:pt>
                <c:pt idx="523">
                  <c:v>-145.60458004206643</c:v>
                </c:pt>
                <c:pt idx="524">
                  <c:v>-146.36179816484426</c:v>
                </c:pt>
                <c:pt idx="525">
                  <c:v>-147.10346320418967</c:v>
                </c:pt>
                <c:pt idx="526">
                  <c:v>-147.82982071470352</c:v>
                </c:pt>
                <c:pt idx="527">
                  <c:v>-148.54111744662879</c:v>
                </c:pt>
                <c:pt idx="528">
                  <c:v>-149.23760091925445</c:v>
                </c:pt>
                <c:pt idx="529">
                  <c:v>-149.91951902445169</c:v>
                </c:pt>
                <c:pt idx="530">
                  <c:v>-150.58711965898868</c:v>
                </c:pt>
                <c:pt idx="531">
                  <c:v>-151.24065038430939</c:v>
                </c:pt>
                <c:pt idx="532">
                  <c:v>-151.88035811241974</c:v>
                </c:pt>
                <c:pt idx="533">
                  <c:v>-152.50648881657966</c:v>
                </c:pt>
                <c:pt idx="534">
                  <c:v>-153.11928726549246</c:v>
                </c:pt>
                <c:pt idx="535">
                  <c:v>-153.71899677972843</c:v>
                </c:pt>
                <c:pt idx="536">
                  <c:v>-154.30585900914474</c:v>
                </c:pt>
                <c:pt idx="537">
                  <c:v>-154.88011373010059</c:v>
                </c:pt>
                <c:pt idx="538">
                  <c:v>-155.44199866131115</c:v>
                </c:pt>
                <c:pt idx="539">
                  <c:v>-155.9917492972198</c:v>
                </c:pt>
                <c:pt idx="540">
                  <c:v>-156.52959875781332</c:v>
                </c:pt>
                <c:pt idx="541">
                  <c:v>-157.05577765385434</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29.216392483004157</c:v>
                </c:pt>
                <c:pt idx="2">
                  <c:v>45.087715064061697</c:v>
                </c:pt>
                <c:pt idx="3">
                  <c:v>55.055427695776629</c:v>
                </c:pt>
                <c:pt idx="4">
                  <c:v>61.895513978317659</c:v>
                </c:pt>
                <c:pt idx="5">
                  <c:v>66.879363754040611</c:v>
                </c:pt>
                <c:pt idx="6">
                  <c:v>70.671499768055284</c:v>
                </c:pt>
                <c:pt idx="7">
                  <c:v>73.653066847876744</c:v>
                </c:pt>
                <c:pt idx="8">
                  <c:v>76.058333506718341</c:v>
                </c:pt>
                <c:pt idx="9">
                  <c:v>78.039224472389634</c:v>
                </c:pt>
                <c:pt idx="10">
                  <c:v>79.698577408565882</c:v>
                </c:pt>
                <c:pt idx="11">
                  <c:v>81.108486332188022</c:v>
                </c:pt>
                <c:pt idx="12">
                  <c:v>82.320991321597674</c:v>
                </c:pt>
                <c:pt idx="13">
                  <c:v>83.374597993279835</c:v>
                </c:pt>
                <c:pt idx="14">
                  <c:v>84.298408895032935</c:v>
                </c:pt>
                <c:pt idx="15">
                  <c:v>85.114828643198877</c:v>
                </c:pt>
                <c:pt idx="16">
                  <c:v>85.84138599110473</c:v>
                </c:pt>
                <c:pt idx="17">
                  <c:v>86.491991790256236</c:v>
                </c:pt>
                <c:pt idx="18">
                  <c:v>87.077826600247093</c:v>
                </c:pt>
                <c:pt idx="19">
                  <c:v>87.60797920352897</c:v>
                </c:pt>
                <c:pt idx="20">
                  <c:v>88.089913936762017</c:v>
                </c:pt>
                <c:pt idx="21">
                  <c:v>88.529818091219596</c:v>
                </c:pt>
                <c:pt idx="22">
                  <c:v>88.932863816860504</c:v>
                </c:pt>
                <c:pt idx="23">
                  <c:v>89.303408110597758</c:v>
                </c:pt>
                <c:pt idx="24">
                  <c:v>89.645147318265685</c:v>
                </c:pt>
                <c:pt idx="25">
                  <c:v>89.961237779353041</c:v>
                </c:pt>
                <c:pt idx="26">
                  <c:v>90.254390965469355</c:v>
                </c:pt>
                <c:pt idx="27">
                  <c:v>90.526949189594916</c:v>
                </c:pt>
                <c:pt idx="28">
                  <c:v>90.780946362888997</c:v>
                </c:pt>
                <c:pt idx="29">
                  <c:v>91.018157134525651</c:v>
                </c:pt>
                <c:pt idx="30">
                  <c:v>91.240136925945222</c:v>
                </c:pt>
                <c:pt idx="31">
                  <c:v>91.448254769019627</c:v>
                </c:pt>
                <c:pt idx="32">
                  <c:v>91.643720413302574</c:v>
                </c:pt>
                <c:pt idx="33">
                  <c:v>91.827606836236001</c:v>
                </c:pt>
                <c:pt idx="34">
                  <c:v>92.00086904084533</c:v>
                </c:pt>
                <c:pt idx="35">
                  <c:v>92.164359836150041</c:v>
                </c:pt>
                <c:pt idx="36">
                  <c:v>92.318843150601353</c:v>
                </c:pt>
                <c:pt idx="37">
                  <c:v>92.465005317064481</c:v>
                </c:pt>
                <c:pt idx="38">
                  <c:v>92.603464680984175</c:v>
                </c:pt>
                <c:pt idx="39">
                  <c:v>92.734779815390098</c:v>
                </c:pt>
                <c:pt idx="40">
                  <c:v>92.859456572853645</c:v>
                </c:pt>
                <c:pt idx="41">
                  <c:v>92.977954162070574</c:v>
                </c:pt>
                <c:pt idx="42">
                  <c:v>93.090690402914461</c:v>
                </c:pt>
                <c:pt idx="43">
                  <c:v>93.198046286683635</c:v>
                </c:pt>
                <c:pt idx="44">
                  <c:v>93.300369946407372</c:v>
                </c:pt>
                <c:pt idx="45">
                  <c:v>93.397980124369312</c:v>
                </c:pt>
                <c:pt idx="46">
                  <c:v>93.491169209595597</c:v>
                </c:pt>
                <c:pt idx="47">
                  <c:v>93.580205906267594</c:v>
                </c:pt>
                <c:pt idx="48">
                  <c:v>93.665337584340818</c:v>
                </c:pt>
                <c:pt idx="49">
                  <c:v>93.746792355665619</c:v>
                </c:pt>
                <c:pt idx="50">
                  <c:v>93.824780912293591</c:v>
                </c:pt>
                <c:pt idx="51">
                  <c:v>93.899498158155353</c:v>
                </c:pt>
                <c:pt idx="52">
                  <c:v>93.971124660707687</c:v>
                </c:pt>
                <c:pt idx="53">
                  <c:v>94.039827945305959</c:v>
                </c:pt>
                <c:pt idx="54">
                  <c:v>94.105763651828525</c:v>
                </c:pt>
                <c:pt idx="55">
                  <c:v>94.169076570357447</c:v>
                </c:pt>
                <c:pt idx="56">
                  <c:v>94.229901570417411</c:v>
                </c:pt>
                <c:pt idx="57">
                  <c:v>94.288364436320364</c:v>
                </c:pt>
                <c:pt idx="58">
                  <c:v>94.344582619501637</c:v>
                </c:pt>
                <c:pt idx="59">
                  <c:v>94.398665917313679</c:v>
                </c:pt>
                <c:pt idx="60">
                  <c:v>94.450717086530531</c:v>
                </c:pt>
                <c:pt idx="61">
                  <c:v>94.500832398773582</c:v>
                </c:pt>
                <c:pt idx="62">
                  <c:v>94.549102144173318</c:v>
                </c:pt>
                <c:pt idx="63">
                  <c:v>94.595611088809733</c:v>
                </c:pt>
                <c:pt idx="64">
                  <c:v>94.640438890805129</c:v>
                </c:pt>
                <c:pt idx="65">
                  <c:v>94.683660479365102</c:v>
                </c:pt>
                <c:pt idx="66">
                  <c:v>94.725346400560611</c:v>
                </c:pt>
                <c:pt idx="67">
                  <c:v>94.765563133206783</c:v>
                </c:pt>
                <c:pt idx="68">
                  <c:v>94.804373377812396</c:v>
                </c:pt>
                <c:pt idx="69">
                  <c:v>94.841836321241317</c:v>
                </c:pt>
                <c:pt idx="70">
                  <c:v>94.87800787943452</c:v>
                </c:pt>
                <c:pt idx="71">
                  <c:v>94.912940920285678</c:v>
                </c:pt>
                <c:pt idx="72">
                  <c:v>94.946685468538021</c:v>
                </c:pt>
                <c:pt idx="73">
                  <c:v>94.979288894372246</c:v>
                </c:pt>
                <c:pt idx="74">
                  <c:v>95.010796087179827</c:v>
                </c:pt>
                <c:pt idx="75">
                  <c:v>95.041249615862071</c:v>
                </c:pt>
                <c:pt idx="76">
                  <c:v>95.070689876858367</c:v>
                </c:pt>
                <c:pt idx="77">
                  <c:v>95.099155230985531</c:v>
                </c:pt>
                <c:pt idx="78">
                  <c:v>95.126682130062676</c:v>
                </c:pt>
                <c:pt idx="79">
                  <c:v>95.153305234200303</c:v>
                </c:pt>
                <c:pt idx="80">
                  <c:v>95.179057520546948</c:v>
                </c:pt>
                <c:pt idx="81">
                  <c:v>95.203970384210322</c:v>
                </c:pt>
                <c:pt idx="82">
                  <c:v>95.228073732002244</c:v>
                </c:pt>
                <c:pt idx="83">
                  <c:v>95.251396069595941</c:v>
                </c:pt>
                <c:pt idx="84">
                  <c:v>95.273964582629091</c:v>
                </c:pt>
                <c:pt idx="85">
                  <c:v>95.295805212238065</c:v>
                </c:pt>
                <c:pt idx="86">
                  <c:v>95.316942725464259</c:v>
                </c:pt>
                <c:pt idx="87">
                  <c:v>95.337400780933905</c:v>
                </c:pt>
                <c:pt idx="88">
                  <c:v>95.357201990177884</c:v>
                </c:pt>
                <c:pt idx="89">
                  <c:v>95.376367974925174</c:v>
                </c:pt>
                <c:pt idx="90">
                  <c:v>95.394919420675137</c:v>
                </c:pt>
                <c:pt idx="91">
                  <c:v>95.412876126827612</c:v>
                </c:pt>
                <c:pt idx="92">
                  <c:v>95.430257053626107</c:v>
                </c:pt>
                <c:pt idx="93">
                  <c:v>95.447080366147958</c:v>
                </c:pt>
                <c:pt idx="94">
                  <c:v>95.463363475555894</c:v>
                </c:pt>
                <c:pt idx="95">
                  <c:v>95.479123077808111</c:v>
                </c:pt>
                <c:pt idx="96">
                  <c:v>95.494375190007176</c:v>
                </c:pt>
                <c:pt idx="97">
                  <c:v>95.509135184554694</c:v>
                </c:pt>
                <c:pt idx="98">
                  <c:v>95.523417821264275</c:v>
                </c:pt>
                <c:pt idx="99">
                  <c:v>95.537237277574064</c:v>
                </c:pt>
                <c:pt idx="100">
                  <c:v>95.550607176988478</c:v>
                </c:pt>
                <c:pt idx="101">
                  <c:v>95.563540615869485</c:v>
                </c:pt>
                <c:pt idx="102">
                  <c:v>95.576050188687702</c:v>
                </c:pt>
                <c:pt idx="103">
                  <c:v>95.588148011835713</c:v>
                </c:pt>
                <c:pt idx="104">
                  <c:v>95.599845746098509</c:v>
                </c:pt>
                <c:pt idx="105">
                  <c:v>95.61115461786811</c:v>
                </c:pt>
                <c:pt idx="106">
                  <c:v>95.622085439183905</c:v>
                </c:pt>
                <c:pt idx="107">
                  <c:v>95.632648626673628</c:v>
                </c:pt>
                <c:pt idx="108">
                  <c:v>95.642854219464709</c:v>
                </c:pt>
                <c:pt idx="109">
                  <c:v>95.652711896130782</c:v>
                </c:pt>
                <c:pt idx="110">
                  <c:v>95.662230990733462</c:v>
                </c:pt>
                <c:pt idx="111">
                  <c:v>95.671420508015117</c:v>
                </c:pt>
                <c:pt idx="112">
                  <c:v>95.680289137794716</c:v>
                </c:pt>
                <c:pt idx="113">
                  <c:v>95.688845268615054</c:v>
                </c:pt>
                <c:pt idx="114">
                  <c:v>95.697097000686441</c:v>
                </c:pt>
                <c:pt idx="115">
                  <c:v>95.70505215816867</c:v>
                </c:pt>
                <c:pt idx="116">
                  <c:v>95.712718300830545</c:v>
                </c:pt>
                <c:pt idx="117">
                  <c:v>95.72010273512339</c:v>
                </c:pt>
                <c:pt idx="118">
                  <c:v>95.727212524702693</c:v>
                </c:pt>
                <c:pt idx="119">
                  <c:v>95.734054500429423</c:v>
                </c:pt>
                <c:pt idx="120">
                  <c:v>95.740635269881381</c:v>
                </c:pt>
                <c:pt idx="121">
                  <c:v>95.746961226401652</c:v>
                </c:pt>
                <c:pt idx="122">
                  <c:v>95.753038557710752</c:v>
                </c:pt>
                <c:pt idx="123">
                  <c:v>95.758873254106675</c:v>
                </c:pt>
                <c:pt idx="124">
                  <c:v>95.764471116275473</c:v>
                </c:pt>
                <c:pt idx="125">
                  <c:v>95.769837762734085</c:v>
                </c:pt>
                <c:pt idx="126">
                  <c:v>95.774978636925212</c:v>
                </c:pt>
                <c:pt idx="127">
                  <c:v>95.779899013983325</c:v>
                </c:pt>
                <c:pt idx="128">
                  <c:v>95.78460400718906</c:v>
                </c:pt>
                <c:pt idx="129">
                  <c:v>95.789098574129085</c:v>
                </c:pt>
                <c:pt idx="130">
                  <c:v>95.793387522576623</c:v>
                </c:pt>
                <c:pt idx="131">
                  <c:v>95.797475516107482</c:v>
                </c:pt>
                <c:pt idx="132">
                  <c:v>95.801367079465479</c:v>
                </c:pt>
                <c:pt idx="133">
                  <c:v>95.805066603689724</c:v>
                </c:pt>
                <c:pt idx="134">
                  <c:v>95.808578351016678</c:v>
                </c:pt>
                <c:pt idx="135">
                  <c:v>95.811906459568036</c:v>
                </c:pt>
                <c:pt idx="136">
                  <c:v>95.815054947835122</c:v>
                </c:pt>
                <c:pt idx="137">
                  <c:v>95.818027718970583</c:v>
                </c:pt>
                <c:pt idx="138">
                  <c:v>95.82082856489636</c:v>
                </c:pt>
                <c:pt idx="139">
                  <c:v>95.823461170237579</c:v>
                </c:pt>
                <c:pt idx="140">
                  <c:v>95.825929116090322</c:v>
                </c:pt>
                <c:pt idx="141">
                  <c:v>95.828235883632189</c:v>
                </c:pt>
                <c:pt idx="142">
                  <c:v>95.830384857582359</c:v>
                </c:pt>
                <c:pt idx="143">
                  <c:v>95.832379329519142</c:v>
                </c:pt>
                <c:pt idx="144">
                  <c:v>95.834222501061447</c:v>
                </c:pt>
                <c:pt idx="145">
                  <c:v>95.835917486920792</c:v>
                </c:pt>
                <c:pt idx="146">
                  <c:v>95.837467317829748</c:v>
                </c:pt>
                <c:pt idx="147">
                  <c:v>95.838874943352934</c:v>
                </c:pt>
                <c:pt idx="148">
                  <c:v>95.840143234585796</c:v>
                </c:pt>
                <c:pt idx="149">
                  <c:v>95.841274986746342</c:v>
                </c:pt>
                <c:pt idx="150">
                  <c:v>95.842272921664929</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1.2557155921353457E-2</c:v>
                </c:pt>
                <c:pt idx="1">
                  <c:v>3.8474733501741659E-2</c:v>
                </c:pt>
                <c:pt idx="2">
                  <c:v>6.4512119082129893E-2</c:v>
                </c:pt>
                <c:pt idx="3">
                  <c:v>9.066931266251807E-2</c:v>
                </c:pt>
                <c:pt idx="4">
                  <c:v>0.1169463142429063</c:v>
                </c:pt>
                <c:pt idx="5">
                  <c:v>0.14334312382329448</c:v>
                </c:pt>
                <c:pt idx="6">
                  <c:v>0.16985974140368271</c:v>
                </c:pt>
                <c:pt idx="7">
                  <c:v>0.19649616698407094</c:v>
                </c:pt>
                <c:pt idx="8">
                  <c:v>0.22325240056445914</c:v>
                </c:pt>
                <c:pt idx="9">
                  <c:v>0.25012844214484736</c:v>
                </c:pt>
                <c:pt idx="10">
                  <c:v>0.27712429172523551</c:v>
                </c:pt>
                <c:pt idx="11">
                  <c:v>0.30423994930562376</c:v>
                </c:pt>
                <c:pt idx="12">
                  <c:v>0.33147541488601195</c:v>
                </c:pt>
                <c:pt idx="13">
                  <c:v>0.3588306884664002</c:v>
                </c:pt>
                <c:pt idx="14">
                  <c:v>0.38630577004678834</c:v>
                </c:pt>
                <c:pt idx="15">
                  <c:v>0.41390065962717654</c:v>
                </c:pt>
                <c:pt idx="16">
                  <c:v>0.44161535720756484</c:v>
                </c:pt>
                <c:pt idx="17">
                  <c:v>0.46944986278795303</c:v>
                </c:pt>
                <c:pt idx="18">
                  <c:v>0.49740417636834128</c:v>
                </c:pt>
                <c:pt idx="19">
                  <c:v>0.52547829794872947</c:v>
                </c:pt>
                <c:pt idx="20">
                  <c:v>0.5536722275291176</c:v>
                </c:pt>
                <c:pt idx="21">
                  <c:v>0.58198596510950584</c:v>
                </c:pt>
                <c:pt idx="22">
                  <c:v>0.61041951068989397</c:v>
                </c:pt>
                <c:pt idx="23">
                  <c:v>0.63897286427028221</c:v>
                </c:pt>
                <c:pt idx="24">
                  <c:v>0.66764602585067045</c:v>
                </c:pt>
                <c:pt idx="25">
                  <c:v>0.69643899543105869</c:v>
                </c:pt>
                <c:pt idx="26">
                  <c:v>0.72535177301144693</c:v>
                </c:pt>
                <c:pt idx="27">
                  <c:v>0.75438435859183528</c:v>
                </c:pt>
                <c:pt idx="28">
                  <c:v>0.78353675217222329</c:v>
                </c:pt>
                <c:pt idx="29">
                  <c:v>0.81280895375261142</c:v>
                </c:pt>
                <c:pt idx="30">
                  <c:v>0.84220096333299965</c:v>
                </c:pt>
                <c:pt idx="31">
                  <c:v>0.87171278091338777</c:v>
                </c:pt>
                <c:pt idx="32">
                  <c:v>0.90134440649377623</c:v>
                </c:pt>
                <c:pt idx="33">
                  <c:v>0.93109584007416435</c:v>
                </c:pt>
                <c:pt idx="34">
                  <c:v>0.96096708165455258</c:v>
                </c:pt>
                <c:pt idx="35">
                  <c:v>0.99095813123494081</c:v>
                </c:pt>
                <c:pt idx="36">
                  <c:v>1.021068988815329</c:v>
                </c:pt>
                <c:pt idx="37">
                  <c:v>1.0512996543957172</c:v>
                </c:pt>
                <c:pt idx="38">
                  <c:v>1.0816501279761055</c:v>
                </c:pt>
                <c:pt idx="39">
                  <c:v>1.1121204095564936</c:v>
                </c:pt>
                <c:pt idx="40">
                  <c:v>1.1427104991368817</c:v>
                </c:pt>
                <c:pt idx="41">
                  <c:v>1.1734203967172701</c:v>
                </c:pt>
                <c:pt idx="42">
                  <c:v>1.2042501022976584</c:v>
                </c:pt>
                <c:pt idx="43">
                  <c:v>1.2351996158780463</c:v>
                </c:pt>
                <c:pt idx="44">
                  <c:v>1.2662689374584346</c:v>
                </c:pt>
                <c:pt idx="45">
                  <c:v>1.2974580670388229</c:v>
                </c:pt>
                <c:pt idx="46">
                  <c:v>1.3287670046192108</c:v>
                </c:pt>
                <c:pt idx="47">
                  <c:v>1.3601957501995994</c:v>
                </c:pt>
                <c:pt idx="48">
                  <c:v>1.3917443037799875</c:v>
                </c:pt>
                <c:pt idx="49">
                  <c:v>1.4234126653603758</c:v>
                </c:pt>
                <c:pt idx="50">
                  <c:v>1.4552008349407639</c:v>
                </c:pt>
                <c:pt idx="51">
                  <c:v>1.4871088125211518</c:v>
                </c:pt>
                <c:pt idx="52">
                  <c:v>1.5191365981015406</c:v>
                </c:pt>
                <c:pt idx="53">
                  <c:v>1.5512841916819289</c:v>
                </c:pt>
                <c:pt idx="54">
                  <c:v>1.583551593262317</c:v>
                </c:pt>
                <c:pt idx="55">
                  <c:v>1.6159388028427053</c:v>
                </c:pt>
                <c:pt idx="56">
                  <c:v>1.6484458204230932</c:v>
                </c:pt>
                <c:pt idx="57">
                  <c:v>1.6810726460034817</c:v>
                </c:pt>
                <c:pt idx="58">
                  <c:v>1.7138192795838694</c:v>
                </c:pt>
                <c:pt idx="59">
                  <c:v>1.7466857211642579</c:v>
                </c:pt>
                <c:pt idx="60">
                  <c:v>1.779671970744646</c:v>
                </c:pt>
                <c:pt idx="61">
                  <c:v>1.8127780283250339</c:v>
                </c:pt>
                <c:pt idx="62">
                  <c:v>1.8460038939054222</c:v>
                </c:pt>
                <c:pt idx="63">
                  <c:v>1.8793495674858107</c:v>
                </c:pt>
                <c:pt idx="64">
                  <c:v>1.912815049066199</c:v>
                </c:pt>
                <c:pt idx="65">
                  <c:v>1.9464003386465873</c:v>
                </c:pt>
                <c:pt idx="66">
                  <c:v>1.9801054362269752</c:v>
                </c:pt>
                <c:pt idx="67">
                  <c:v>2.0139303418073631</c:v>
                </c:pt>
                <c:pt idx="68">
                  <c:v>2.0478750553877521</c:v>
                </c:pt>
                <c:pt idx="69">
                  <c:v>2.0819395769681401</c:v>
                </c:pt>
                <c:pt idx="70">
                  <c:v>2.1161239065485282</c:v>
                </c:pt>
                <c:pt idx="71">
                  <c:v>2.1504280441289159</c:v>
                </c:pt>
                <c:pt idx="72">
                  <c:v>2.1848519897093044</c:v>
                </c:pt>
                <c:pt idx="73">
                  <c:v>2.2193957432896929</c:v>
                </c:pt>
                <c:pt idx="74">
                  <c:v>2.254059304870081</c:v>
                </c:pt>
                <c:pt idx="75">
                  <c:v>2.2888426744504691</c:v>
                </c:pt>
                <c:pt idx="76">
                  <c:v>2.3237458520308572</c:v>
                </c:pt>
                <c:pt idx="77">
                  <c:v>2.3587688376112457</c:v>
                </c:pt>
                <c:pt idx="78">
                  <c:v>2.3939116311916337</c:v>
                </c:pt>
                <c:pt idx="79">
                  <c:v>2.4291742327720223</c:v>
                </c:pt>
                <c:pt idx="80">
                  <c:v>2.4645566423524103</c:v>
                </c:pt>
                <c:pt idx="81">
                  <c:v>2.500058859932798</c:v>
                </c:pt>
                <c:pt idx="82">
                  <c:v>2.5356808855131869</c:v>
                </c:pt>
                <c:pt idx="83">
                  <c:v>2.5714227190935754</c:v>
                </c:pt>
                <c:pt idx="84">
                  <c:v>2.6072843606739631</c:v>
                </c:pt>
                <c:pt idx="85">
                  <c:v>2.6432658102543511</c:v>
                </c:pt>
                <c:pt idx="86">
                  <c:v>2.6793670678347388</c:v>
                </c:pt>
                <c:pt idx="87">
                  <c:v>2.7155881334151277</c:v>
                </c:pt>
                <c:pt idx="88">
                  <c:v>2.7519290069955158</c:v>
                </c:pt>
                <c:pt idx="89">
                  <c:v>2.7883896885759043</c:v>
                </c:pt>
                <c:pt idx="90">
                  <c:v>2.8249701781562924</c:v>
                </c:pt>
                <c:pt idx="91">
                  <c:v>2.8616704757366813</c:v>
                </c:pt>
                <c:pt idx="92">
                  <c:v>2.898490581317068</c:v>
                </c:pt>
                <c:pt idx="93">
                  <c:v>2.9354304948974574</c:v>
                </c:pt>
                <c:pt idx="94">
                  <c:v>2.9724902164778459</c:v>
                </c:pt>
                <c:pt idx="95">
                  <c:v>3.0096697460582336</c:v>
                </c:pt>
                <c:pt idx="96">
                  <c:v>3.0469690836386212</c:v>
                </c:pt>
                <c:pt idx="97">
                  <c:v>3.0843882292190097</c:v>
                </c:pt>
                <c:pt idx="98">
                  <c:v>3.1219271827993982</c:v>
                </c:pt>
                <c:pt idx="99">
                  <c:v>3.1595859443797867</c:v>
                </c:pt>
                <c:pt idx="100">
                  <c:v>3.1973645139601747</c:v>
                </c:pt>
                <c:pt idx="101">
                  <c:v>3.2352628915405628</c:v>
                </c:pt>
                <c:pt idx="102">
                  <c:v>3.2732810771209504</c:v>
                </c:pt>
                <c:pt idx="103">
                  <c:v>3.3114190707013389</c:v>
                </c:pt>
                <c:pt idx="104">
                  <c:v>3.3496768722817278</c:v>
                </c:pt>
                <c:pt idx="105">
                  <c:v>3.3880544818621159</c:v>
                </c:pt>
                <c:pt idx="106">
                  <c:v>3.4265518994425044</c:v>
                </c:pt>
                <c:pt idx="107">
                  <c:v>3.4651691250228915</c:v>
                </c:pt>
                <c:pt idx="108">
                  <c:v>3.5039061586032809</c:v>
                </c:pt>
                <c:pt idx="109">
                  <c:v>3.542763000183669</c:v>
                </c:pt>
                <c:pt idx="110">
                  <c:v>3.5817396497640575</c:v>
                </c:pt>
                <c:pt idx="111">
                  <c:v>3.6208361073444451</c:v>
                </c:pt>
                <c:pt idx="112">
                  <c:v>3.6600523729248327</c:v>
                </c:pt>
                <c:pt idx="113">
                  <c:v>3.6993884465052211</c:v>
                </c:pt>
                <c:pt idx="114">
                  <c:v>3.7388443280856101</c:v>
                </c:pt>
                <c:pt idx="115">
                  <c:v>3.7784200176659981</c:v>
                </c:pt>
                <c:pt idx="116">
                  <c:v>3.8181155152463848</c:v>
                </c:pt>
                <c:pt idx="117">
                  <c:v>3.8579308208267733</c:v>
                </c:pt>
                <c:pt idx="118">
                  <c:v>3.8978659344071627</c:v>
                </c:pt>
                <c:pt idx="119">
                  <c:v>3.9379208559875494</c:v>
                </c:pt>
                <c:pt idx="120">
                  <c:v>3.9780955855679379</c:v>
                </c:pt>
                <c:pt idx="121">
                  <c:v>4.0183901231483272</c:v>
                </c:pt>
                <c:pt idx="122">
                  <c:v>4.0588044687287148</c:v>
                </c:pt>
                <c:pt idx="123">
                  <c:v>4.0993386223091033</c:v>
                </c:pt>
                <c:pt idx="124">
                  <c:v>4.1399925838894909</c:v>
                </c:pt>
                <c:pt idx="125">
                  <c:v>4.1807663534698793</c:v>
                </c:pt>
                <c:pt idx="126">
                  <c:v>4.2216599310502687</c:v>
                </c:pt>
                <c:pt idx="127">
                  <c:v>4.2626733166306554</c:v>
                </c:pt>
                <c:pt idx="128">
                  <c:v>4.3038065102110448</c:v>
                </c:pt>
                <c:pt idx="129">
                  <c:v>4.3450595117914323</c:v>
                </c:pt>
                <c:pt idx="130">
                  <c:v>4.3864323213718217</c:v>
                </c:pt>
                <c:pt idx="131">
                  <c:v>4.4279249389522093</c:v>
                </c:pt>
                <c:pt idx="132">
                  <c:v>4.4695373645325969</c:v>
                </c:pt>
                <c:pt idx="133">
                  <c:v>4.5112695981129853</c:v>
                </c:pt>
                <c:pt idx="134">
                  <c:v>4.5531216396933729</c:v>
                </c:pt>
                <c:pt idx="135">
                  <c:v>4.5950934892737614</c:v>
                </c:pt>
                <c:pt idx="136">
                  <c:v>4.6371851468541507</c:v>
                </c:pt>
                <c:pt idx="137">
                  <c:v>4.6793966124345392</c:v>
                </c:pt>
                <c:pt idx="138">
                  <c:v>4.7217278860149277</c:v>
                </c:pt>
                <c:pt idx="139">
                  <c:v>4.7641789675953143</c:v>
                </c:pt>
                <c:pt idx="140">
                  <c:v>4.8067498571757028</c:v>
                </c:pt>
                <c:pt idx="141">
                  <c:v>4.8494405547560904</c:v>
                </c:pt>
                <c:pt idx="142">
                  <c:v>4.8922510603364788</c:v>
                </c:pt>
                <c:pt idx="143">
                  <c:v>4.9351813739168664</c:v>
                </c:pt>
                <c:pt idx="144">
                  <c:v>4.9782314954972549</c:v>
                </c:pt>
                <c:pt idx="145">
                  <c:v>5.0214014250776442</c:v>
                </c:pt>
                <c:pt idx="146">
                  <c:v>5.0646911626580318</c:v>
                </c:pt>
                <c:pt idx="147">
                  <c:v>5.1081007082384202</c:v>
                </c:pt>
                <c:pt idx="148">
                  <c:v>5.1516300618188087</c:v>
                </c:pt>
                <c:pt idx="149">
                  <c:v>5.1952792233991962</c:v>
                </c:pt>
                <c:pt idx="150">
                  <c:v>5.2390481929795847</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4.816300868770005E-2</c:v>
                </c:pt>
                <c:pt idx="1">
                  <c:v>4.9914048687700045E-2</c:v>
                </c:pt>
                <c:pt idx="2">
                  <c:v>5.1711168687700051E-2</c:v>
                </c:pt>
                <c:pt idx="3">
                  <c:v>5.3554368687700048E-2</c:v>
                </c:pt>
                <c:pt idx="4">
                  <c:v>5.5443648687700055E-2</c:v>
                </c:pt>
                <c:pt idx="5">
                  <c:v>5.7379008687700052E-2</c:v>
                </c:pt>
                <c:pt idx="6">
                  <c:v>5.9360448687700053E-2</c:v>
                </c:pt>
                <c:pt idx="7">
                  <c:v>6.1387968687700058E-2</c:v>
                </c:pt>
                <c:pt idx="8">
                  <c:v>6.346156868770006E-2</c:v>
                </c:pt>
                <c:pt idx="9">
                  <c:v>6.5581248687700044E-2</c:v>
                </c:pt>
                <c:pt idx="10">
                  <c:v>6.7747008687700047E-2</c:v>
                </c:pt>
                <c:pt idx="11">
                  <c:v>6.9958848687700054E-2</c:v>
                </c:pt>
                <c:pt idx="12">
                  <c:v>7.221676868770005E-2</c:v>
                </c:pt>
                <c:pt idx="13">
                  <c:v>7.4520768687700051E-2</c:v>
                </c:pt>
                <c:pt idx="14">
                  <c:v>7.6870848687700041E-2</c:v>
                </c:pt>
                <c:pt idx="15">
                  <c:v>7.926700868770005E-2</c:v>
                </c:pt>
                <c:pt idx="16">
                  <c:v>8.1709248687700048E-2</c:v>
                </c:pt>
                <c:pt idx="17">
                  <c:v>8.419756868770005E-2</c:v>
                </c:pt>
                <c:pt idx="18">
                  <c:v>8.6731968687700056E-2</c:v>
                </c:pt>
                <c:pt idx="19">
                  <c:v>8.9312448687700052E-2</c:v>
                </c:pt>
                <c:pt idx="20">
                  <c:v>9.1939008687700052E-2</c:v>
                </c:pt>
                <c:pt idx="21">
                  <c:v>9.4611648687700056E-2</c:v>
                </c:pt>
                <c:pt idx="22">
                  <c:v>9.7330368687700064E-2</c:v>
                </c:pt>
                <c:pt idx="23">
                  <c:v>0.10009516868770005</c:v>
                </c:pt>
                <c:pt idx="24">
                  <c:v>0.10290604868770004</c:v>
                </c:pt>
                <c:pt idx="25">
                  <c:v>0.10576300868770006</c:v>
                </c:pt>
                <c:pt idx="26">
                  <c:v>0.10866604868770005</c:v>
                </c:pt>
                <c:pt idx="27">
                  <c:v>0.11161516868770006</c:v>
                </c:pt>
                <c:pt idx="28">
                  <c:v>0.11461036868770005</c:v>
                </c:pt>
                <c:pt idx="29">
                  <c:v>0.11765164868770006</c:v>
                </c:pt>
                <c:pt idx="30">
                  <c:v>0.12073900868770004</c:v>
                </c:pt>
                <c:pt idx="31">
                  <c:v>0.12387244868770006</c:v>
                </c:pt>
                <c:pt idx="32">
                  <c:v>0.12705196868770005</c:v>
                </c:pt>
                <c:pt idx="33">
                  <c:v>0.13027756868770007</c:v>
                </c:pt>
                <c:pt idx="34">
                  <c:v>0.13354924868770005</c:v>
                </c:pt>
                <c:pt idx="35">
                  <c:v>0.13686700868770008</c:v>
                </c:pt>
                <c:pt idx="36">
                  <c:v>0.14023084868770003</c:v>
                </c:pt>
                <c:pt idx="37">
                  <c:v>0.14364076868770007</c:v>
                </c:pt>
                <c:pt idx="38">
                  <c:v>0.14709676868770005</c:v>
                </c:pt>
                <c:pt idx="39">
                  <c:v>0.15059884868770007</c:v>
                </c:pt>
                <c:pt idx="40">
                  <c:v>0.15414700868770009</c:v>
                </c:pt>
                <c:pt idx="41">
                  <c:v>0.15774124868770004</c:v>
                </c:pt>
                <c:pt idx="42">
                  <c:v>0.16138156868770004</c:v>
                </c:pt>
                <c:pt idx="43">
                  <c:v>0.16506796868770005</c:v>
                </c:pt>
                <c:pt idx="44">
                  <c:v>0.16880044868770006</c:v>
                </c:pt>
                <c:pt idx="45">
                  <c:v>0.17257900868770004</c:v>
                </c:pt>
                <c:pt idx="46">
                  <c:v>0.17640364868770006</c:v>
                </c:pt>
                <c:pt idx="47">
                  <c:v>0.18027436868770005</c:v>
                </c:pt>
                <c:pt idx="48">
                  <c:v>0.18419116868770005</c:v>
                </c:pt>
                <c:pt idx="49">
                  <c:v>0.18815404868770008</c:v>
                </c:pt>
                <c:pt idx="50">
                  <c:v>0.19216300868770006</c:v>
                </c:pt>
                <c:pt idx="51">
                  <c:v>0.19621804868769999</c:v>
                </c:pt>
                <c:pt idx="52">
                  <c:v>0.20031916868770011</c:v>
                </c:pt>
                <c:pt idx="53">
                  <c:v>0.20446636868770007</c:v>
                </c:pt>
                <c:pt idx="54">
                  <c:v>0.20865964868770009</c:v>
                </c:pt>
                <c:pt idx="55">
                  <c:v>0.21289900868770009</c:v>
                </c:pt>
                <c:pt idx="56">
                  <c:v>0.21718444868770004</c:v>
                </c:pt>
                <c:pt idx="57">
                  <c:v>0.2215159686877001</c:v>
                </c:pt>
                <c:pt idx="58">
                  <c:v>0.2258935686877</c:v>
                </c:pt>
                <c:pt idx="59">
                  <c:v>0.23031724868770004</c:v>
                </c:pt>
                <c:pt idx="60">
                  <c:v>0.23478700868770003</c:v>
                </c:pt>
                <c:pt idx="61">
                  <c:v>0.23930284868769996</c:v>
                </c:pt>
                <c:pt idx="62">
                  <c:v>0.24386476868769999</c:v>
                </c:pt>
                <c:pt idx="63">
                  <c:v>0.24847276868770007</c:v>
                </c:pt>
                <c:pt idx="64">
                  <c:v>0.25312684868770008</c:v>
                </c:pt>
                <c:pt idx="65">
                  <c:v>0.25782700868770009</c:v>
                </c:pt>
                <c:pt idx="66">
                  <c:v>0.26257324868769999</c:v>
                </c:pt>
                <c:pt idx="67">
                  <c:v>0.26736556868770001</c:v>
                </c:pt>
                <c:pt idx="68">
                  <c:v>0.27220396868770014</c:v>
                </c:pt>
                <c:pt idx="69">
                  <c:v>0.27708844868770005</c:v>
                </c:pt>
                <c:pt idx="70">
                  <c:v>0.28201900868770008</c:v>
                </c:pt>
                <c:pt idx="71">
                  <c:v>0.2869956486877</c:v>
                </c:pt>
                <c:pt idx="72">
                  <c:v>0.29201836868769998</c:v>
                </c:pt>
                <c:pt idx="73">
                  <c:v>0.29708716868770008</c:v>
                </c:pt>
                <c:pt idx="74">
                  <c:v>0.30220204868770006</c:v>
                </c:pt>
                <c:pt idx="75">
                  <c:v>0.30736300868770006</c:v>
                </c:pt>
                <c:pt idx="76">
                  <c:v>0.3125700486877</c:v>
                </c:pt>
                <c:pt idx="77">
                  <c:v>0.3178231686877</c:v>
                </c:pt>
                <c:pt idx="78">
                  <c:v>0.32312236868770006</c:v>
                </c:pt>
                <c:pt idx="79">
                  <c:v>0.32846764868770012</c:v>
                </c:pt>
                <c:pt idx="80">
                  <c:v>0.33385900868770013</c:v>
                </c:pt>
                <c:pt idx="81">
                  <c:v>0.33929644868769993</c:v>
                </c:pt>
                <c:pt idx="82">
                  <c:v>0.3447799686877</c:v>
                </c:pt>
                <c:pt idx="83">
                  <c:v>0.35030956868770013</c:v>
                </c:pt>
                <c:pt idx="84">
                  <c:v>0.35588524868770005</c:v>
                </c:pt>
                <c:pt idx="85">
                  <c:v>0.36150700868770008</c:v>
                </c:pt>
                <c:pt idx="86">
                  <c:v>0.36717484868769995</c:v>
                </c:pt>
                <c:pt idx="87">
                  <c:v>0.37288876868770005</c:v>
                </c:pt>
                <c:pt idx="88">
                  <c:v>0.37864876868770003</c:v>
                </c:pt>
                <c:pt idx="89">
                  <c:v>0.38445484868770019</c:v>
                </c:pt>
                <c:pt idx="90">
                  <c:v>0.39030700868770007</c:v>
                </c:pt>
                <c:pt idx="91">
                  <c:v>0.39620524868770013</c:v>
                </c:pt>
                <c:pt idx="92">
                  <c:v>0.40214956868770008</c:v>
                </c:pt>
                <c:pt idx="93">
                  <c:v>0.40813996868770014</c:v>
                </c:pt>
                <c:pt idx="94">
                  <c:v>0.41417644868770015</c:v>
                </c:pt>
                <c:pt idx="95">
                  <c:v>0.42025900868770016</c:v>
                </c:pt>
                <c:pt idx="96">
                  <c:v>0.42638764868770007</c:v>
                </c:pt>
                <c:pt idx="97">
                  <c:v>0.43256236868770004</c:v>
                </c:pt>
                <c:pt idx="98">
                  <c:v>0.43878316868770012</c:v>
                </c:pt>
                <c:pt idx="99">
                  <c:v>0.44505004868770009</c:v>
                </c:pt>
                <c:pt idx="100">
                  <c:v>0.45136300868770018</c:v>
                </c:pt>
                <c:pt idx="101">
                  <c:v>0.45772204868770006</c:v>
                </c:pt>
                <c:pt idx="102">
                  <c:v>0.46412716868769999</c:v>
                </c:pt>
                <c:pt idx="103">
                  <c:v>0.47057836868770009</c:v>
                </c:pt>
                <c:pt idx="104">
                  <c:v>0.47707564868770019</c:v>
                </c:pt>
                <c:pt idx="105">
                  <c:v>0.48361900868770014</c:v>
                </c:pt>
                <c:pt idx="106">
                  <c:v>0.49020844868770019</c:v>
                </c:pt>
                <c:pt idx="107">
                  <c:v>0.49684396868770009</c:v>
                </c:pt>
                <c:pt idx="108">
                  <c:v>0.50352556868770015</c:v>
                </c:pt>
                <c:pt idx="109">
                  <c:v>0.51025324868770006</c:v>
                </c:pt>
                <c:pt idx="110">
                  <c:v>0.51702700868770024</c:v>
                </c:pt>
                <c:pt idx="111">
                  <c:v>0.52384684868770015</c:v>
                </c:pt>
                <c:pt idx="112">
                  <c:v>0.53071276868770001</c:v>
                </c:pt>
                <c:pt idx="113">
                  <c:v>0.53762476868770004</c:v>
                </c:pt>
                <c:pt idx="114">
                  <c:v>0.54458284868770035</c:v>
                </c:pt>
                <c:pt idx="115">
                  <c:v>0.55158700868770016</c:v>
                </c:pt>
                <c:pt idx="116">
                  <c:v>0.55863724868769993</c:v>
                </c:pt>
                <c:pt idx="117">
                  <c:v>0.56573356868769997</c:v>
                </c:pt>
                <c:pt idx="118">
                  <c:v>0.57287596868770008</c:v>
                </c:pt>
                <c:pt idx="119">
                  <c:v>0.58006444868769991</c:v>
                </c:pt>
                <c:pt idx="120">
                  <c:v>0.58729900868770002</c:v>
                </c:pt>
                <c:pt idx="121">
                  <c:v>0.59457964868769997</c:v>
                </c:pt>
                <c:pt idx="122">
                  <c:v>0.60190636868769998</c:v>
                </c:pt>
                <c:pt idx="123">
                  <c:v>0.60927916868770016</c:v>
                </c:pt>
                <c:pt idx="124">
                  <c:v>0.61669804868770006</c:v>
                </c:pt>
                <c:pt idx="125">
                  <c:v>0.62416300868770014</c:v>
                </c:pt>
                <c:pt idx="126">
                  <c:v>0.63167404868770016</c:v>
                </c:pt>
                <c:pt idx="127">
                  <c:v>0.63923116868770014</c:v>
                </c:pt>
                <c:pt idx="128">
                  <c:v>0.64683436868770006</c:v>
                </c:pt>
                <c:pt idx="129">
                  <c:v>0.65448364868770015</c:v>
                </c:pt>
                <c:pt idx="130">
                  <c:v>0.66217900868770008</c:v>
                </c:pt>
                <c:pt idx="131">
                  <c:v>0.66992044868769995</c:v>
                </c:pt>
                <c:pt idx="132">
                  <c:v>0.67770796868769989</c:v>
                </c:pt>
                <c:pt idx="133">
                  <c:v>0.68554156868770022</c:v>
                </c:pt>
                <c:pt idx="134">
                  <c:v>0.69342124868769983</c:v>
                </c:pt>
                <c:pt idx="135">
                  <c:v>0.70134700868770006</c:v>
                </c:pt>
                <c:pt idx="136">
                  <c:v>0.70931884868770023</c:v>
                </c:pt>
                <c:pt idx="137">
                  <c:v>0.71733676868770013</c:v>
                </c:pt>
                <c:pt idx="138">
                  <c:v>0.72540076868770043</c:v>
                </c:pt>
                <c:pt idx="139">
                  <c:v>0.73351084868770022</c:v>
                </c:pt>
                <c:pt idx="140">
                  <c:v>0.74166700868770019</c:v>
                </c:pt>
                <c:pt idx="141">
                  <c:v>0.74986924868769989</c:v>
                </c:pt>
                <c:pt idx="142">
                  <c:v>0.75811756868769997</c:v>
                </c:pt>
                <c:pt idx="143">
                  <c:v>0.76641196868770001</c:v>
                </c:pt>
                <c:pt idx="144">
                  <c:v>0.77475244868769999</c:v>
                </c:pt>
                <c:pt idx="145">
                  <c:v>0.78313900868770014</c:v>
                </c:pt>
                <c:pt idx="146">
                  <c:v>0.79157164868770002</c:v>
                </c:pt>
                <c:pt idx="147">
                  <c:v>0.80005036868769985</c:v>
                </c:pt>
                <c:pt idx="148">
                  <c:v>0.8085751686877003</c:v>
                </c:pt>
                <c:pt idx="149">
                  <c:v>0.81714604868770002</c:v>
                </c:pt>
                <c:pt idx="150">
                  <c:v>0.82576300868770014</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6.520061728395061E-3</c:v>
                </c:pt>
                <c:pt idx="1">
                  <c:v>6.5511657283950642E-3</c:v>
                </c:pt>
                <c:pt idx="2">
                  <c:v>6.6444777283950632E-3</c:v>
                </c:pt>
                <c:pt idx="3">
                  <c:v>6.7999977283950625E-3</c:v>
                </c:pt>
                <c:pt idx="4">
                  <c:v>7.0177257283950628E-3</c:v>
                </c:pt>
                <c:pt idx="5">
                  <c:v>7.2976617283950617E-3</c:v>
                </c:pt>
                <c:pt idx="6">
                  <c:v>7.6398057283950634E-3</c:v>
                </c:pt>
                <c:pt idx="7">
                  <c:v>8.0441577283950644E-3</c:v>
                </c:pt>
                <c:pt idx="8">
                  <c:v>8.510717728395064E-3</c:v>
                </c:pt>
                <c:pt idx="9">
                  <c:v>9.0394857283950594E-3</c:v>
                </c:pt>
                <c:pt idx="10">
                  <c:v>9.6304617283950629E-3</c:v>
                </c:pt>
                <c:pt idx="11">
                  <c:v>1.0283645728395061E-2</c:v>
                </c:pt>
                <c:pt idx="12">
                  <c:v>1.0999037728395061E-2</c:v>
                </c:pt>
                <c:pt idx="13">
                  <c:v>1.1776637728395064E-2</c:v>
                </c:pt>
                <c:pt idx="14">
                  <c:v>1.2616445728395063E-2</c:v>
                </c:pt>
                <c:pt idx="15">
                  <c:v>1.351846172839506E-2</c:v>
                </c:pt>
                <c:pt idx="16">
                  <c:v>1.4482685728395065E-2</c:v>
                </c:pt>
                <c:pt idx="17">
                  <c:v>1.5509117728395064E-2</c:v>
                </c:pt>
                <c:pt idx="18">
                  <c:v>1.6597757728395061E-2</c:v>
                </c:pt>
                <c:pt idx="19">
                  <c:v>1.7748605728395064E-2</c:v>
                </c:pt>
                <c:pt idx="20">
                  <c:v>1.8961661728395061E-2</c:v>
                </c:pt>
                <c:pt idx="21">
                  <c:v>2.0236925728395066E-2</c:v>
                </c:pt>
                <c:pt idx="22">
                  <c:v>2.1574397728395065E-2</c:v>
                </c:pt>
                <c:pt idx="23">
                  <c:v>2.2974077728395062E-2</c:v>
                </c:pt>
                <c:pt idx="24">
                  <c:v>2.443596572839506E-2</c:v>
                </c:pt>
                <c:pt idx="25">
                  <c:v>2.5960061728395059E-2</c:v>
                </c:pt>
                <c:pt idx="26">
                  <c:v>2.7546365728395063E-2</c:v>
                </c:pt>
                <c:pt idx="27">
                  <c:v>2.9194877728395064E-2</c:v>
                </c:pt>
                <c:pt idx="28">
                  <c:v>3.090559772839507E-2</c:v>
                </c:pt>
                <c:pt idx="29">
                  <c:v>3.2678525728395053E-2</c:v>
                </c:pt>
                <c:pt idx="30">
                  <c:v>3.4513661728395054E-2</c:v>
                </c:pt>
                <c:pt idx="31">
                  <c:v>3.6411005728395063E-2</c:v>
                </c:pt>
                <c:pt idx="32">
                  <c:v>3.8370557728395066E-2</c:v>
                </c:pt>
                <c:pt idx="33">
                  <c:v>4.0392317728395064E-2</c:v>
                </c:pt>
                <c:pt idx="34">
                  <c:v>4.2476285728395076E-2</c:v>
                </c:pt>
                <c:pt idx="35">
                  <c:v>4.4622461728395076E-2</c:v>
                </c:pt>
                <c:pt idx="36">
                  <c:v>4.6830845728395062E-2</c:v>
                </c:pt>
                <c:pt idx="37">
                  <c:v>4.9101437728395071E-2</c:v>
                </c:pt>
                <c:pt idx="38">
                  <c:v>5.143423772839506E-2</c:v>
                </c:pt>
                <c:pt idx="39">
                  <c:v>5.3829245728395064E-2</c:v>
                </c:pt>
                <c:pt idx="40">
                  <c:v>5.6286461728395062E-2</c:v>
                </c:pt>
                <c:pt idx="41">
                  <c:v>5.8805885728395055E-2</c:v>
                </c:pt>
                <c:pt idx="42">
                  <c:v>6.1387517728395055E-2</c:v>
                </c:pt>
                <c:pt idx="43">
                  <c:v>6.403135772839505E-2</c:v>
                </c:pt>
                <c:pt idx="44">
                  <c:v>6.6737405728395066E-2</c:v>
                </c:pt>
                <c:pt idx="45">
                  <c:v>6.9505661728395091E-2</c:v>
                </c:pt>
                <c:pt idx="46">
                  <c:v>7.2336125728395068E-2</c:v>
                </c:pt>
                <c:pt idx="47">
                  <c:v>7.5228797728395067E-2</c:v>
                </c:pt>
                <c:pt idx="48">
                  <c:v>7.818367772839506E-2</c:v>
                </c:pt>
                <c:pt idx="49">
                  <c:v>8.1200765728395061E-2</c:v>
                </c:pt>
                <c:pt idx="50">
                  <c:v>8.4280061728395084E-2</c:v>
                </c:pt>
                <c:pt idx="51">
                  <c:v>8.7421565728395059E-2</c:v>
                </c:pt>
                <c:pt idx="52">
                  <c:v>9.0625277728395071E-2</c:v>
                </c:pt>
                <c:pt idx="53">
                  <c:v>9.3891197728395076E-2</c:v>
                </c:pt>
                <c:pt idx="54">
                  <c:v>9.7219325728395076E-2</c:v>
                </c:pt>
                <c:pt idx="55">
                  <c:v>0.10060966172839507</c:v>
                </c:pt>
                <c:pt idx="56">
                  <c:v>0.10406220572839506</c:v>
                </c:pt>
                <c:pt idx="57">
                  <c:v>0.10757695772839512</c:v>
                </c:pt>
                <c:pt idx="58">
                  <c:v>0.111153917728395</c:v>
                </c:pt>
                <c:pt idx="59">
                  <c:v>0.1147930857283951</c:v>
                </c:pt>
                <c:pt idx="60">
                  <c:v>0.11849446172839501</c:v>
                </c:pt>
                <c:pt idx="61">
                  <c:v>0.12225804572839501</c:v>
                </c:pt>
                <c:pt idx="62">
                  <c:v>0.12608383772839504</c:v>
                </c:pt>
                <c:pt idx="63">
                  <c:v>0.12997183772839507</c:v>
                </c:pt>
                <c:pt idx="64">
                  <c:v>0.13392204572839508</c:v>
                </c:pt>
                <c:pt idx="65">
                  <c:v>0.1379344617283951</c:v>
                </c:pt>
                <c:pt idx="66">
                  <c:v>0.14200908572839507</c:v>
                </c:pt>
                <c:pt idx="67">
                  <c:v>0.14614591772839508</c:v>
                </c:pt>
                <c:pt idx="68">
                  <c:v>0.1503449577283951</c:v>
                </c:pt>
                <c:pt idx="69">
                  <c:v>0.15460620572839509</c:v>
                </c:pt>
                <c:pt idx="70">
                  <c:v>0.15892966172839512</c:v>
                </c:pt>
                <c:pt idx="71">
                  <c:v>0.16331532572839502</c:v>
                </c:pt>
                <c:pt idx="72">
                  <c:v>0.16776319772839501</c:v>
                </c:pt>
                <c:pt idx="73">
                  <c:v>0.17227327772839507</c:v>
                </c:pt>
                <c:pt idx="74">
                  <c:v>0.1768455657283951</c:v>
                </c:pt>
                <c:pt idx="75">
                  <c:v>0.18148006172839509</c:v>
                </c:pt>
                <c:pt idx="76">
                  <c:v>0.18617676572839503</c:v>
                </c:pt>
                <c:pt idx="77">
                  <c:v>0.19093567772839504</c:v>
                </c:pt>
                <c:pt idx="78">
                  <c:v>0.19575679772839508</c:v>
                </c:pt>
                <c:pt idx="79">
                  <c:v>0.2006401257283951</c:v>
                </c:pt>
                <c:pt idx="80">
                  <c:v>0.2055856617283951</c:v>
                </c:pt>
                <c:pt idx="81">
                  <c:v>0.21059340572839505</c:v>
                </c:pt>
                <c:pt idx="82">
                  <c:v>0.21566335772839507</c:v>
                </c:pt>
                <c:pt idx="83">
                  <c:v>0.22079551772839515</c:v>
                </c:pt>
                <c:pt idx="84">
                  <c:v>0.2259898857283951</c:v>
                </c:pt>
                <c:pt idx="85">
                  <c:v>0.23124646172839511</c:v>
                </c:pt>
                <c:pt idx="86">
                  <c:v>0.23656524572839499</c:v>
                </c:pt>
                <c:pt idx="87">
                  <c:v>0.24194623772839502</c:v>
                </c:pt>
                <c:pt idx="88">
                  <c:v>0.24738943772839508</c:v>
                </c:pt>
                <c:pt idx="89">
                  <c:v>0.2528948457283951</c:v>
                </c:pt>
                <c:pt idx="90">
                  <c:v>0.2584624617283951</c:v>
                </c:pt>
                <c:pt idx="91">
                  <c:v>0.2640922857283951</c:v>
                </c:pt>
                <c:pt idx="92">
                  <c:v>0.26978431772839506</c:v>
                </c:pt>
                <c:pt idx="93">
                  <c:v>0.27553855772839508</c:v>
                </c:pt>
                <c:pt idx="94">
                  <c:v>0.28135500572839506</c:v>
                </c:pt>
                <c:pt idx="95">
                  <c:v>0.28723366172839515</c:v>
                </c:pt>
                <c:pt idx="96">
                  <c:v>0.29317452572839503</c:v>
                </c:pt>
                <c:pt idx="97">
                  <c:v>0.29917759772839503</c:v>
                </c:pt>
                <c:pt idx="98">
                  <c:v>0.30524287772839509</c:v>
                </c:pt>
                <c:pt idx="99">
                  <c:v>0.31137036572839505</c:v>
                </c:pt>
                <c:pt idx="100">
                  <c:v>0.31756006172839507</c:v>
                </c:pt>
                <c:pt idx="101">
                  <c:v>0.32381196572839505</c:v>
                </c:pt>
                <c:pt idx="102">
                  <c:v>0.33012607772839497</c:v>
                </c:pt>
                <c:pt idx="103">
                  <c:v>0.33650239772839513</c:v>
                </c:pt>
                <c:pt idx="104">
                  <c:v>0.34294092572839513</c:v>
                </c:pt>
                <c:pt idx="105">
                  <c:v>0.34944166172839508</c:v>
                </c:pt>
                <c:pt idx="106">
                  <c:v>0.35600460572839515</c:v>
                </c:pt>
                <c:pt idx="107">
                  <c:v>0.36262975772839501</c:v>
                </c:pt>
                <c:pt idx="108">
                  <c:v>0.36931711772839509</c:v>
                </c:pt>
                <c:pt idx="109">
                  <c:v>0.37606668572839513</c:v>
                </c:pt>
                <c:pt idx="110">
                  <c:v>0.38287846172839513</c:v>
                </c:pt>
                <c:pt idx="111">
                  <c:v>0.38975244572839512</c:v>
                </c:pt>
                <c:pt idx="112">
                  <c:v>0.39668863772839519</c:v>
                </c:pt>
                <c:pt idx="113">
                  <c:v>0.40368703772839515</c:v>
                </c:pt>
                <c:pt idx="114">
                  <c:v>0.41074764572839523</c:v>
                </c:pt>
                <c:pt idx="115">
                  <c:v>0.41787046172839509</c:v>
                </c:pt>
                <c:pt idx="116">
                  <c:v>0.42505548572839491</c:v>
                </c:pt>
                <c:pt idx="117">
                  <c:v>0.43230271772839507</c:v>
                </c:pt>
                <c:pt idx="118">
                  <c:v>0.43961215772839513</c:v>
                </c:pt>
                <c:pt idx="119">
                  <c:v>0.44698380572839513</c:v>
                </c:pt>
                <c:pt idx="120">
                  <c:v>0.45441766172839504</c:v>
                </c:pt>
                <c:pt idx="121">
                  <c:v>0.46191372572839501</c:v>
                </c:pt>
                <c:pt idx="122">
                  <c:v>0.46947199772839487</c:v>
                </c:pt>
                <c:pt idx="123">
                  <c:v>0.47709247772839497</c:v>
                </c:pt>
                <c:pt idx="124">
                  <c:v>0.48477516572839502</c:v>
                </c:pt>
                <c:pt idx="125">
                  <c:v>0.49252006172839508</c:v>
                </c:pt>
                <c:pt idx="126">
                  <c:v>0.50032716572839508</c:v>
                </c:pt>
                <c:pt idx="127">
                  <c:v>0.50819647772839516</c:v>
                </c:pt>
                <c:pt idx="128">
                  <c:v>0.51612799772839524</c:v>
                </c:pt>
                <c:pt idx="129">
                  <c:v>0.52412172572839522</c:v>
                </c:pt>
                <c:pt idx="130">
                  <c:v>0.5321776617283952</c:v>
                </c:pt>
                <c:pt idx="131">
                  <c:v>0.54029580572839497</c:v>
                </c:pt>
                <c:pt idx="132">
                  <c:v>0.54847615772839509</c:v>
                </c:pt>
                <c:pt idx="133">
                  <c:v>0.5567187177283951</c:v>
                </c:pt>
                <c:pt idx="134">
                  <c:v>0.565023485728395</c:v>
                </c:pt>
                <c:pt idx="135">
                  <c:v>0.57339046172839503</c:v>
                </c:pt>
                <c:pt idx="136">
                  <c:v>0.58181964572839517</c:v>
                </c:pt>
                <c:pt idx="137">
                  <c:v>0.59031103772839522</c:v>
                </c:pt>
                <c:pt idx="138">
                  <c:v>0.59886463772839527</c:v>
                </c:pt>
                <c:pt idx="139">
                  <c:v>0.60748044572839521</c:v>
                </c:pt>
                <c:pt idx="140">
                  <c:v>0.61615846172839528</c:v>
                </c:pt>
                <c:pt idx="141">
                  <c:v>0.62489868572839502</c:v>
                </c:pt>
                <c:pt idx="142">
                  <c:v>0.63370111772839499</c:v>
                </c:pt>
                <c:pt idx="143">
                  <c:v>0.64256575772839497</c:v>
                </c:pt>
                <c:pt idx="144">
                  <c:v>0.65149260572839496</c:v>
                </c:pt>
                <c:pt idx="145">
                  <c:v>0.66048166172839495</c:v>
                </c:pt>
                <c:pt idx="146">
                  <c:v>0.66953292572839507</c:v>
                </c:pt>
                <c:pt idx="147">
                  <c:v>0.67864639772839497</c:v>
                </c:pt>
                <c:pt idx="148">
                  <c:v>0.6878220777283951</c:v>
                </c:pt>
                <c:pt idx="149">
                  <c:v>0.69705996572839501</c:v>
                </c:pt>
                <c:pt idx="150">
                  <c:v>0.70636006172839527</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29.216392483004157</c:v>
                </c:pt>
                <c:pt idx="2">
                  <c:v>45.087715064061697</c:v>
                </c:pt>
                <c:pt idx="3">
                  <c:v>55.055427695776629</c:v>
                </c:pt>
                <c:pt idx="4">
                  <c:v>61.895513978317659</c:v>
                </c:pt>
                <c:pt idx="5">
                  <c:v>66.879363754040611</c:v>
                </c:pt>
                <c:pt idx="6">
                  <c:v>70.671499768055284</c:v>
                </c:pt>
                <c:pt idx="7">
                  <c:v>73.653066847876744</c:v>
                </c:pt>
                <c:pt idx="8">
                  <c:v>76.058333506718341</c:v>
                </c:pt>
                <c:pt idx="9">
                  <c:v>78.039224472389634</c:v>
                </c:pt>
                <c:pt idx="10">
                  <c:v>79.698577408565882</c:v>
                </c:pt>
                <c:pt idx="11">
                  <c:v>81.108486332188022</c:v>
                </c:pt>
                <c:pt idx="12">
                  <c:v>82.320991321597674</c:v>
                </c:pt>
                <c:pt idx="13">
                  <c:v>83.374597993279835</c:v>
                </c:pt>
                <c:pt idx="14">
                  <c:v>84.298408895032935</c:v>
                </c:pt>
                <c:pt idx="15">
                  <c:v>85.114828643198877</c:v>
                </c:pt>
                <c:pt idx="16">
                  <c:v>85.84138599110473</c:v>
                </c:pt>
                <c:pt idx="17">
                  <c:v>86.491991790256236</c:v>
                </c:pt>
                <c:pt idx="18">
                  <c:v>87.077826600247093</c:v>
                </c:pt>
                <c:pt idx="19">
                  <c:v>87.60797920352897</c:v>
                </c:pt>
                <c:pt idx="20">
                  <c:v>88.089913936762017</c:v>
                </c:pt>
                <c:pt idx="21">
                  <c:v>88.529818091219596</c:v>
                </c:pt>
                <c:pt idx="22">
                  <c:v>88.932863816860504</c:v>
                </c:pt>
                <c:pt idx="23">
                  <c:v>89.303408110597758</c:v>
                </c:pt>
                <c:pt idx="24">
                  <c:v>89.645147318265685</c:v>
                </c:pt>
                <c:pt idx="25">
                  <c:v>89.961237779353041</c:v>
                </c:pt>
                <c:pt idx="26">
                  <c:v>90.254390965469355</c:v>
                </c:pt>
                <c:pt idx="27">
                  <c:v>90.526949189594916</c:v>
                </c:pt>
                <c:pt idx="28">
                  <c:v>90.780946362888997</c:v>
                </c:pt>
                <c:pt idx="29">
                  <c:v>91.018157134525651</c:v>
                </c:pt>
                <c:pt idx="30">
                  <c:v>91.240136925945222</c:v>
                </c:pt>
                <c:pt idx="31">
                  <c:v>91.448254769019627</c:v>
                </c:pt>
                <c:pt idx="32">
                  <c:v>91.643720413302574</c:v>
                </c:pt>
                <c:pt idx="33">
                  <c:v>91.827606836236001</c:v>
                </c:pt>
                <c:pt idx="34">
                  <c:v>92.00086904084533</c:v>
                </c:pt>
                <c:pt idx="35">
                  <c:v>92.164359836150041</c:v>
                </c:pt>
                <c:pt idx="36">
                  <c:v>92.318843150601353</c:v>
                </c:pt>
                <c:pt idx="37">
                  <c:v>92.465005317064481</c:v>
                </c:pt>
                <c:pt idx="38">
                  <c:v>92.603464680984175</c:v>
                </c:pt>
                <c:pt idx="39">
                  <c:v>92.734779815390098</c:v>
                </c:pt>
                <c:pt idx="40">
                  <c:v>92.859456572853645</c:v>
                </c:pt>
                <c:pt idx="41">
                  <c:v>92.977954162070574</c:v>
                </c:pt>
                <c:pt idx="42">
                  <c:v>93.090690402914461</c:v>
                </c:pt>
                <c:pt idx="43">
                  <c:v>93.198046286683635</c:v>
                </c:pt>
                <c:pt idx="44">
                  <c:v>93.300369946407372</c:v>
                </c:pt>
                <c:pt idx="45">
                  <c:v>93.397980124369312</c:v>
                </c:pt>
                <c:pt idx="46">
                  <c:v>93.491169209595597</c:v>
                </c:pt>
                <c:pt idx="47">
                  <c:v>93.580205906267594</c:v>
                </c:pt>
                <c:pt idx="48">
                  <c:v>93.665337584340818</c:v>
                </c:pt>
                <c:pt idx="49">
                  <c:v>93.746792355665619</c:v>
                </c:pt>
                <c:pt idx="50">
                  <c:v>93.824780912293591</c:v>
                </c:pt>
                <c:pt idx="51">
                  <c:v>93.899498158155353</c:v>
                </c:pt>
                <c:pt idx="52">
                  <c:v>93.971124660707687</c:v>
                </c:pt>
                <c:pt idx="53">
                  <c:v>94.039827945305959</c:v>
                </c:pt>
                <c:pt idx="54">
                  <c:v>94.105763651828525</c:v>
                </c:pt>
                <c:pt idx="55">
                  <c:v>94.169076570357447</c:v>
                </c:pt>
                <c:pt idx="56">
                  <c:v>94.229901570417411</c:v>
                </c:pt>
                <c:pt idx="57">
                  <c:v>94.288364436320364</c:v>
                </c:pt>
                <c:pt idx="58">
                  <c:v>94.344582619501637</c:v>
                </c:pt>
                <c:pt idx="59">
                  <c:v>94.398665917313679</c:v>
                </c:pt>
                <c:pt idx="60">
                  <c:v>94.450717086530531</c:v>
                </c:pt>
                <c:pt idx="61">
                  <c:v>94.500832398773582</c:v>
                </c:pt>
                <c:pt idx="62">
                  <c:v>94.549102144173318</c:v>
                </c:pt>
                <c:pt idx="63">
                  <c:v>94.595611088809733</c:v>
                </c:pt>
                <c:pt idx="64">
                  <c:v>94.640438890805129</c:v>
                </c:pt>
                <c:pt idx="65">
                  <c:v>94.683660479365102</c:v>
                </c:pt>
                <c:pt idx="66">
                  <c:v>94.725346400560611</c:v>
                </c:pt>
                <c:pt idx="67">
                  <c:v>94.765563133206783</c:v>
                </c:pt>
                <c:pt idx="68">
                  <c:v>94.804373377812396</c:v>
                </c:pt>
                <c:pt idx="69">
                  <c:v>94.841836321241317</c:v>
                </c:pt>
                <c:pt idx="70">
                  <c:v>94.87800787943452</c:v>
                </c:pt>
                <c:pt idx="71">
                  <c:v>94.912940920285678</c:v>
                </c:pt>
                <c:pt idx="72">
                  <c:v>94.946685468538021</c:v>
                </c:pt>
                <c:pt idx="73">
                  <c:v>94.979288894372246</c:v>
                </c:pt>
                <c:pt idx="74">
                  <c:v>95.010796087179827</c:v>
                </c:pt>
                <c:pt idx="75">
                  <c:v>95.041249615862071</c:v>
                </c:pt>
                <c:pt idx="76">
                  <c:v>95.070689876858367</c:v>
                </c:pt>
                <c:pt idx="77">
                  <c:v>95.099155230985531</c:v>
                </c:pt>
                <c:pt idx="78">
                  <c:v>95.126682130062676</c:v>
                </c:pt>
                <c:pt idx="79">
                  <c:v>95.153305234200303</c:v>
                </c:pt>
                <c:pt idx="80">
                  <c:v>95.179057520546948</c:v>
                </c:pt>
                <c:pt idx="81">
                  <c:v>95.203970384210322</c:v>
                </c:pt>
                <c:pt idx="82">
                  <c:v>95.228073732002244</c:v>
                </c:pt>
                <c:pt idx="83">
                  <c:v>95.251396069595941</c:v>
                </c:pt>
                <c:pt idx="84">
                  <c:v>95.273964582629091</c:v>
                </c:pt>
                <c:pt idx="85">
                  <c:v>95.295805212238065</c:v>
                </c:pt>
                <c:pt idx="86">
                  <c:v>95.316942725464259</c:v>
                </c:pt>
                <c:pt idx="87">
                  <c:v>95.337400780933905</c:v>
                </c:pt>
                <c:pt idx="88">
                  <c:v>95.357201990177884</c:v>
                </c:pt>
                <c:pt idx="89">
                  <c:v>95.376367974925174</c:v>
                </c:pt>
                <c:pt idx="90">
                  <c:v>95.394919420675137</c:v>
                </c:pt>
                <c:pt idx="91">
                  <c:v>95.412876126827612</c:v>
                </c:pt>
                <c:pt idx="92">
                  <c:v>95.430257053626107</c:v>
                </c:pt>
                <c:pt idx="93">
                  <c:v>95.447080366147958</c:v>
                </c:pt>
                <c:pt idx="94">
                  <c:v>95.463363475555894</c:v>
                </c:pt>
                <c:pt idx="95">
                  <c:v>95.479123077808111</c:v>
                </c:pt>
                <c:pt idx="96">
                  <c:v>95.494375190007176</c:v>
                </c:pt>
                <c:pt idx="97">
                  <c:v>95.509135184554694</c:v>
                </c:pt>
                <c:pt idx="98">
                  <c:v>95.523417821264275</c:v>
                </c:pt>
                <c:pt idx="99">
                  <c:v>95.537237277574064</c:v>
                </c:pt>
                <c:pt idx="100">
                  <c:v>95.550607176988478</c:v>
                </c:pt>
                <c:pt idx="101">
                  <c:v>95.563540615869485</c:v>
                </c:pt>
                <c:pt idx="102">
                  <c:v>95.576050188687702</c:v>
                </c:pt>
                <c:pt idx="103">
                  <c:v>95.588148011835713</c:v>
                </c:pt>
                <c:pt idx="104">
                  <c:v>95.599845746098509</c:v>
                </c:pt>
                <c:pt idx="105">
                  <c:v>95.61115461786811</c:v>
                </c:pt>
                <c:pt idx="106">
                  <c:v>95.622085439183905</c:v>
                </c:pt>
                <c:pt idx="107">
                  <c:v>95.632648626673628</c:v>
                </c:pt>
                <c:pt idx="108">
                  <c:v>95.642854219464709</c:v>
                </c:pt>
                <c:pt idx="109">
                  <c:v>95.652711896130782</c:v>
                </c:pt>
                <c:pt idx="110">
                  <c:v>95.662230990733462</c:v>
                </c:pt>
                <c:pt idx="111">
                  <c:v>95.671420508015117</c:v>
                </c:pt>
                <c:pt idx="112">
                  <c:v>95.680289137794716</c:v>
                </c:pt>
                <c:pt idx="113">
                  <c:v>95.688845268615054</c:v>
                </c:pt>
                <c:pt idx="114">
                  <c:v>95.697097000686441</c:v>
                </c:pt>
                <c:pt idx="115">
                  <c:v>95.70505215816867</c:v>
                </c:pt>
                <c:pt idx="116">
                  <c:v>95.712718300830545</c:v>
                </c:pt>
                <c:pt idx="117">
                  <c:v>95.72010273512339</c:v>
                </c:pt>
                <c:pt idx="118">
                  <c:v>95.727212524702693</c:v>
                </c:pt>
                <c:pt idx="119">
                  <c:v>95.734054500429423</c:v>
                </c:pt>
                <c:pt idx="120">
                  <c:v>95.740635269881381</c:v>
                </c:pt>
                <c:pt idx="121">
                  <c:v>95.746961226401652</c:v>
                </c:pt>
                <c:pt idx="122">
                  <c:v>95.753038557710752</c:v>
                </c:pt>
                <c:pt idx="123">
                  <c:v>95.758873254106675</c:v>
                </c:pt>
                <c:pt idx="124">
                  <c:v>95.764471116275473</c:v>
                </c:pt>
                <c:pt idx="125">
                  <c:v>95.769837762734085</c:v>
                </c:pt>
                <c:pt idx="126">
                  <c:v>95.774978636925212</c:v>
                </c:pt>
                <c:pt idx="127">
                  <c:v>95.779899013983325</c:v>
                </c:pt>
                <c:pt idx="128">
                  <c:v>95.78460400718906</c:v>
                </c:pt>
                <c:pt idx="129">
                  <c:v>95.789098574129085</c:v>
                </c:pt>
                <c:pt idx="130">
                  <c:v>95.793387522576623</c:v>
                </c:pt>
                <c:pt idx="131">
                  <c:v>95.797475516107482</c:v>
                </c:pt>
                <c:pt idx="132">
                  <c:v>95.801367079465479</c:v>
                </c:pt>
                <c:pt idx="133">
                  <c:v>95.805066603689724</c:v>
                </c:pt>
                <c:pt idx="134">
                  <c:v>95.808578351016678</c:v>
                </c:pt>
                <c:pt idx="135">
                  <c:v>95.811906459568036</c:v>
                </c:pt>
                <c:pt idx="136">
                  <c:v>95.815054947835122</c:v>
                </c:pt>
                <c:pt idx="137">
                  <c:v>95.818027718970583</c:v>
                </c:pt>
                <c:pt idx="138">
                  <c:v>95.82082856489636</c:v>
                </c:pt>
                <c:pt idx="139">
                  <c:v>95.823461170237579</c:v>
                </c:pt>
                <c:pt idx="140">
                  <c:v>95.825929116090322</c:v>
                </c:pt>
                <c:pt idx="141">
                  <c:v>95.828235883632189</c:v>
                </c:pt>
                <c:pt idx="142">
                  <c:v>95.830384857582359</c:v>
                </c:pt>
                <c:pt idx="143">
                  <c:v>95.832379329519142</c:v>
                </c:pt>
                <c:pt idx="144">
                  <c:v>95.834222501061447</c:v>
                </c:pt>
                <c:pt idx="145">
                  <c:v>95.835917486920792</c:v>
                </c:pt>
                <c:pt idx="146">
                  <c:v>95.837467317829748</c:v>
                </c:pt>
                <c:pt idx="147">
                  <c:v>95.838874943352934</c:v>
                </c:pt>
                <c:pt idx="148">
                  <c:v>95.840143234585796</c:v>
                </c:pt>
                <c:pt idx="149">
                  <c:v>95.841274986746342</c:v>
                </c:pt>
                <c:pt idx="150">
                  <c:v>95.842272921664929</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1.2557155921353457E-2</c:v>
                </c:pt>
                <c:pt idx="1">
                  <c:v>3.8474733501741659E-2</c:v>
                </c:pt>
                <c:pt idx="2">
                  <c:v>6.4512119082129893E-2</c:v>
                </c:pt>
                <c:pt idx="3">
                  <c:v>9.066931266251807E-2</c:v>
                </c:pt>
                <c:pt idx="4">
                  <c:v>0.1169463142429063</c:v>
                </c:pt>
                <c:pt idx="5">
                  <c:v>0.14334312382329448</c:v>
                </c:pt>
                <c:pt idx="6">
                  <c:v>0.16985974140368271</c:v>
                </c:pt>
                <c:pt idx="7">
                  <c:v>0.19649616698407094</c:v>
                </c:pt>
                <c:pt idx="8">
                  <c:v>0.22325240056445914</c:v>
                </c:pt>
                <c:pt idx="9">
                  <c:v>0.25012844214484736</c:v>
                </c:pt>
                <c:pt idx="10">
                  <c:v>0.27712429172523551</c:v>
                </c:pt>
                <c:pt idx="11">
                  <c:v>0.30423994930562376</c:v>
                </c:pt>
                <c:pt idx="12">
                  <c:v>0.33147541488601195</c:v>
                </c:pt>
                <c:pt idx="13">
                  <c:v>0.3588306884664002</c:v>
                </c:pt>
                <c:pt idx="14">
                  <c:v>0.38630577004678834</c:v>
                </c:pt>
                <c:pt idx="15">
                  <c:v>0.41390065962717654</c:v>
                </c:pt>
                <c:pt idx="16">
                  <c:v>0.44161535720756484</c:v>
                </c:pt>
                <c:pt idx="17">
                  <c:v>0.46944986278795303</c:v>
                </c:pt>
                <c:pt idx="18">
                  <c:v>0.49740417636834128</c:v>
                </c:pt>
                <c:pt idx="19">
                  <c:v>0.52547829794872947</c:v>
                </c:pt>
                <c:pt idx="20">
                  <c:v>0.5536722275291176</c:v>
                </c:pt>
                <c:pt idx="21">
                  <c:v>0.58198596510950584</c:v>
                </c:pt>
                <c:pt idx="22">
                  <c:v>0.61041951068989397</c:v>
                </c:pt>
                <c:pt idx="23">
                  <c:v>0.63897286427028221</c:v>
                </c:pt>
                <c:pt idx="24">
                  <c:v>0.66764602585067045</c:v>
                </c:pt>
                <c:pt idx="25">
                  <c:v>0.69643899543105869</c:v>
                </c:pt>
                <c:pt idx="26">
                  <c:v>0.72535177301144693</c:v>
                </c:pt>
                <c:pt idx="27">
                  <c:v>0.75438435859183528</c:v>
                </c:pt>
                <c:pt idx="28">
                  <c:v>0.78353675217222329</c:v>
                </c:pt>
                <c:pt idx="29">
                  <c:v>0.81280895375261142</c:v>
                </c:pt>
                <c:pt idx="30">
                  <c:v>0.84220096333299965</c:v>
                </c:pt>
                <c:pt idx="31">
                  <c:v>0.87171278091338777</c:v>
                </c:pt>
                <c:pt idx="32">
                  <c:v>0.90134440649377623</c:v>
                </c:pt>
                <c:pt idx="33">
                  <c:v>0.93109584007416435</c:v>
                </c:pt>
                <c:pt idx="34">
                  <c:v>0.96096708165455258</c:v>
                </c:pt>
                <c:pt idx="35">
                  <c:v>0.99095813123494081</c:v>
                </c:pt>
                <c:pt idx="36">
                  <c:v>1.021068988815329</c:v>
                </c:pt>
                <c:pt idx="37">
                  <c:v>1.0512996543957172</c:v>
                </c:pt>
                <c:pt idx="38">
                  <c:v>1.0816501279761055</c:v>
                </c:pt>
                <c:pt idx="39">
                  <c:v>1.1121204095564936</c:v>
                </c:pt>
                <c:pt idx="40">
                  <c:v>1.1427104991368817</c:v>
                </c:pt>
                <c:pt idx="41">
                  <c:v>1.1734203967172701</c:v>
                </c:pt>
                <c:pt idx="42">
                  <c:v>1.2042501022976584</c:v>
                </c:pt>
                <c:pt idx="43">
                  <c:v>1.2351996158780463</c:v>
                </c:pt>
                <c:pt idx="44">
                  <c:v>1.2662689374584346</c:v>
                </c:pt>
                <c:pt idx="45">
                  <c:v>1.2974580670388229</c:v>
                </c:pt>
                <c:pt idx="46">
                  <c:v>1.3287670046192108</c:v>
                </c:pt>
                <c:pt idx="47">
                  <c:v>1.3601957501995994</c:v>
                </c:pt>
                <c:pt idx="48">
                  <c:v>1.3917443037799875</c:v>
                </c:pt>
                <c:pt idx="49">
                  <c:v>1.4234126653603758</c:v>
                </c:pt>
                <c:pt idx="50">
                  <c:v>1.4552008349407639</c:v>
                </c:pt>
                <c:pt idx="51">
                  <c:v>1.4871088125211518</c:v>
                </c:pt>
                <c:pt idx="52">
                  <c:v>1.5191365981015406</c:v>
                </c:pt>
                <c:pt idx="53">
                  <c:v>1.5512841916819289</c:v>
                </c:pt>
                <c:pt idx="54">
                  <c:v>1.583551593262317</c:v>
                </c:pt>
                <c:pt idx="55">
                  <c:v>1.6159388028427053</c:v>
                </c:pt>
                <c:pt idx="56">
                  <c:v>1.6484458204230932</c:v>
                </c:pt>
                <c:pt idx="57">
                  <c:v>1.6810726460034817</c:v>
                </c:pt>
                <c:pt idx="58">
                  <c:v>1.7138192795838694</c:v>
                </c:pt>
                <c:pt idx="59">
                  <c:v>1.7466857211642579</c:v>
                </c:pt>
                <c:pt idx="60">
                  <c:v>1.779671970744646</c:v>
                </c:pt>
                <c:pt idx="61">
                  <c:v>1.8127780283250339</c:v>
                </c:pt>
                <c:pt idx="62">
                  <c:v>1.8460038939054222</c:v>
                </c:pt>
                <c:pt idx="63">
                  <c:v>1.8793495674858107</c:v>
                </c:pt>
                <c:pt idx="64">
                  <c:v>1.912815049066199</c:v>
                </c:pt>
                <c:pt idx="65">
                  <c:v>1.9464003386465873</c:v>
                </c:pt>
                <c:pt idx="66">
                  <c:v>1.9801054362269752</c:v>
                </c:pt>
                <c:pt idx="67">
                  <c:v>2.0139303418073631</c:v>
                </c:pt>
                <c:pt idx="68">
                  <c:v>2.0478750553877521</c:v>
                </c:pt>
                <c:pt idx="69">
                  <c:v>2.0819395769681401</c:v>
                </c:pt>
                <c:pt idx="70">
                  <c:v>2.1161239065485282</c:v>
                </c:pt>
                <c:pt idx="71">
                  <c:v>2.1504280441289159</c:v>
                </c:pt>
                <c:pt idx="72">
                  <c:v>2.1848519897093044</c:v>
                </c:pt>
                <c:pt idx="73">
                  <c:v>2.2193957432896929</c:v>
                </c:pt>
                <c:pt idx="74">
                  <c:v>2.254059304870081</c:v>
                </c:pt>
                <c:pt idx="75">
                  <c:v>2.2888426744504691</c:v>
                </c:pt>
                <c:pt idx="76">
                  <c:v>2.3237458520308572</c:v>
                </c:pt>
                <c:pt idx="77">
                  <c:v>2.3587688376112457</c:v>
                </c:pt>
                <c:pt idx="78">
                  <c:v>2.3939116311916337</c:v>
                </c:pt>
                <c:pt idx="79">
                  <c:v>2.4291742327720223</c:v>
                </c:pt>
                <c:pt idx="80">
                  <c:v>2.4645566423524103</c:v>
                </c:pt>
                <c:pt idx="81">
                  <c:v>2.500058859932798</c:v>
                </c:pt>
                <c:pt idx="82">
                  <c:v>2.5356808855131869</c:v>
                </c:pt>
                <c:pt idx="83">
                  <c:v>2.5714227190935754</c:v>
                </c:pt>
                <c:pt idx="84">
                  <c:v>2.6072843606739631</c:v>
                </c:pt>
                <c:pt idx="85">
                  <c:v>2.6432658102543511</c:v>
                </c:pt>
                <c:pt idx="86">
                  <c:v>2.6793670678347388</c:v>
                </c:pt>
                <c:pt idx="87">
                  <c:v>2.7155881334151277</c:v>
                </c:pt>
                <c:pt idx="88">
                  <c:v>2.7519290069955158</c:v>
                </c:pt>
                <c:pt idx="89">
                  <c:v>2.7883896885759043</c:v>
                </c:pt>
                <c:pt idx="90">
                  <c:v>2.8249701781562924</c:v>
                </c:pt>
                <c:pt idx="91">
                  <c:v>2.8616704757366813</c:v>
                </c:pt>
                <c:pt idx="92">
                  <c:v>2.898490581317068</c:v>
                </c:pt>
                <c:pt idx="93">
                  <c:v>2.9354304948974574</c:v>
                </c:pt>
                <c:pt idx="94">
                  <c:v>2.9724902164778459</c:v>
                </c:pt>
                <c:pt idx="95">
                  <c:v>3.0096697460582336</c:v>
                </c:pt>
                <c:pt idx="96">
                  <c:v>3.0469690836386212</c:v>
                </c:pt>
                <c:pt idx="97">
                  <c:v>3.0843882292190097</c:v>
                </c:pt>
                <c:pt idx="98">
                  <c:v>3.1219271827993982</c:v>
                </c:pt>
                <c:pt idx="99">
                  <c:v>3.1595859443797867</c:v>
                </c:pt>
                <c:pt idx="100">
                  <c:v>3.1973645139601747</c:v>
                </c:pt>
                <c:pt idx="101">
                  <c:v>3.2352628915405628</c:v>
                </c:pt>
                <c:pt idx="102">
                  <c:v>3.2732810771209504</c:v>
                </c:pt>
                <c:pt idx="103">
                  <c:v>3.3114190707013389</c:v>
                </c:pt>
                <c:pt idx="104">
                  <c:v>3.3496768722817278</c:v>
                </c:pt>
                <c:pt idx="105">
                  <c:v>3.3880544818621159</c:v>
                </c:pt>
                <c:pt idx="106">
                  <c:v>3.4265518994425044</c:v>
                </c:pt>
                <c:pt idx="107">
                  <c:v>3.4651691250228915</c:v>
                </c:pt>
                <c:pt idx="108">
                  <c:v>3.5039061586032809</c:v>
                </c:pt>
                <c:pt idx="109">
                  <c:v>3.542763000183669</c:v>
                </c:pt>
                <c:pt idx="110">
                  <c:v>3.5817396497640575</c:v>
                </c:pt>
                <c:pt idx="111">
                  <c:v>3.6208361073444451</c:v>
                </c:pt>
                <c:pt idx="112">
                  <c:v>3.6600523729248327</c:v>
                </c:pt>
                <c:pt idx="113">
                  <c:v>3.6993884465052211</c:v>
                </c:pt>
                <c:pt idx="114">
                  <c:v>3.7388443280856101</c:v>
                </c:pt>
                <c:pt idx="115">
                  <c:v>3.7784200176659981</c:v>
                </c:pt>
                <c:pt idx="116">
                  <c:v>3.8181155152463848</c:v>
                </c:pt>
                <c:pt idx="117">
                  <c:v>3.8579308208267733</c:v>
                </c:pt>
                <c:pt idx="118">
                  <c:v>3.8978659344071627</c:v>
                </c:pt>
                <c:pt idx="119">
                  <c:v>3.9379208559875494</c:v>
                </c:pt>
                <c:pt idx="120">
                  <c:v>3.9780955855679379</c:v>
                </c:pt>
                <c:pt idx="121">
                  <c:v>4.0183901231483272</c:v>
                </c:pt>
                <c:pt idx="122">
                  <c:v>4.0588044687287148</c:v>
                </c:pt>
                <c:pt idx="123">
                  <c:v>4.0993386223091033</c:v>
                </c:pt>
                <c:pt idx="124">
                  <c:v>4.1399925838894909</c:v>
                </c:pt>
                <c:pt idx="125">
                  <c:v>4.1807663534698793</c:v>
                </c:pt>
                <c:pt idx="126">
                  <c:v>4.2216599310502687</c:v>
                </c:pt>
                <c:pt idx="127">
                  <c:v>4.2626733166306554</c:v>
                </c:pt>
                <c:pt idx="128">
                  <c:v>4.3038065102110448</c:v>
                </c:pt>
                <c:pt idx="129">
                  <c:v>4.3450595117914323</c:v>
                </c:pt>
                <c:pt idx="130">
                  <c:v>4.3864323213718217</c:v>
                </c:pt>
                <c:pt idx="131">
                  <c:v>4.4279249389522093</c:v>
                </c:pt>
                <c:pt idx="132">
                  <c:v>4.4695373645325969</c:v>
                </c:pt>
                <c:pt idx="133">
                  <c:v>4.5112695981129853</c:v>
                </c:pt>
                <c:pt idx="134">
                  <c:v>4.5531216396933729</c:v>
                </c:pt>
                <c:pt idx="135">
                  <c:v>4.5950934892737614</c:v>
                </c:pt>
                <c:pt idx="136">
                  <c:v>4.6371851468541507</c:v>
                </c:pt>
                <c:pt idx="137">
                  <c:v>4.6793966124345392</c:v>
                </c:pt>
                <c:pt idx="138">
                  <c:v>4.7217278860149277</c:v>
                </c:pt>
                <c:pt idx="139">
                  <c:v>4.7641789675953143</c:v>
                </c:pt>
                <c:pt idx="140">
                  <c:v>4.8067498571757028</c:v>
                </c:pt>
                <c:pt idx="141">
                  <c:v>4.8494405547560904</c:v>
                </c:pt>
                <c:pt idx="142">
                  <c:v>4.8922510603364788</c:v>
                </c:pt>
                <c:pt idx="143">
                  <c:v>4.9351813739168664</c:v>
                </c:pt>
                <c:pt idx="144">
                  <c:v>4.9782314954972549</c:v>
                </c:pt>
                <c:pt idx="145">
                  <c:v>5.0214014250776442</c:v>
                </c:pt>
                <c:pt idx="146">
                  <c:v>5.0646911626580318</c:v>
                </c:pt>
                <c:pt idx="147">
                  <c:v>5.1081007082384202</c:v>
                </c:pt>
                <c:pt idx="148">
                  <c:v>5.1516300618188087</c:v>
                </c:pt>
                <c:pt idx="149">
                  <c:v>5.1952792233991962</c:v>
                </c:pt>
                <c:pt idx="150">
                  <c:v>5.2390481929795847</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4.816300868770005E-2</c:v>
                </c:pt>
                <c:pt idx="1">
                  <c:v>4.9914048687700045E-2</c:v>
                </c:pt>
                <c:pt idx="2">
                  <c:v>5.1711168687700051E-2</c:v>
                </c:pt>
                <c:pt idx="3">
                  <c:v>5.3554368687700048E-2</c:v>
                </c:pt>
                <c:pt idx="4">
                  <c:v>5.5443648687700055E-2</c:v>
                </c:pt>
                <c:pt idx="5">
                  <c:v>5.7379008687700052E-2</c:v>
                </c:pt>
                <c:pt idx="6">
                  <c:v>5.9360448687700053E-2</c:v>
                </c:pt>
                <c:pt idx="7">
                  <c:v>6.1387968687700058E-2</c:v>
                </c:pt>
                <c:pt idx="8">
                  <c:v>6.346156868770006E-2</c:v>
                </c:pt>
                <c:pt idx="9">
                  <c:v>6.5581248687700044E-2</c:v>
                </c:pt>
                <c:pt idx="10">
                  <c:v>6.7747008687700047E-2</c:v>
                </c:pt>
                <c:pt idx="11">
                  <c:v>6.9958848687700054E-2</c:v>
                </c:pt>
                <c:pt idx="12">
                  <c:v>7.221676868770005E-2</c:v>
                </c:pt>
                <c:pt idx="13">
                  <c:v>7.4520768687700051E-2</c:v>
                </c:pt>
                <c:pt idx="14">
                  <c:v>7.6870848687700041E-2</c:v>
                </c:pt>
                <c:pt idx="15">
                  <c:v>7.926700868770005E-2</c:v>
                </c:pt>
                <c:pt idx="16">
                  <c:v>8.1709248687700048E-2</c:v>
                </c:pt>
                <c:pt idx="17">
                  <c:v>8.419756868770005E-2</c:v>
                </c:pt>
                <c:pt idx="18">
                  <c:v>8.6731968687700056E-2</c:v>
                </c:pt>
                <c:pt idx="19">
                  <c:v>8.9312448687700052E-2</c:v>
                </c:pt>
                <c:pt idx="20">
                  <c:v>9.1939008687700052E-2</c:v>
                </c:pt>
                <c:pt idx="21">
                  <c:v>9.4611648687700056E-2</c:v>
                </c:pt>
                <c:pt idx="22">
                  <c:v>9.7330368687700064E-2</c:v>
                </c:pt>
                <c:pt idx="23">
                  <c:v>0.10009516868770005</c:v>
                </c:pt>
                <c:pt idx="24">
                  <c:v>0.10290604868770004</c:v>
                </c:pt>
                <c:pt idx="25">
                  <c:v>0.10576300868770006</c:v>
                </c:pt>
                <c:pt idx="26">
                  <c:v>0.10866604868770005</c:v>
                </c:pt>
                <c:pt idx="27">
                  <c:v>0.11161516868770006</c:v>
                </c:pt>
                <c:pt idx="28">
                  <c:v>0.11461036868770005</c:v>
                </c:pt>
                <c:pt idx="29">
                  <c:v>0.11765164868770006</c:v>
                </c:pt>
                <c:pt idx="30">
                  <c:v>0.12073900868770004</c:v>
                </c:pt>
                <c:pt idx="31">
                  <c:v>0.12387244868770006</c:v>
                </c:pt>
                <c:pt idx="32">
                  <c:v>0.12705196868770005</c:v>
                </c:pt>
                <c:pt idx="33">
                  <c:v>0.13027756868770007</c:v>
                </c:pt>
                <c:pt idx="34">
                  <c:v>0.13354924868770005</c:v>
                </c:pt>
                <c:pt idx="35">
                  <c:v>0.13686700868770008</c:v>
                </c:pt>
                <c:pt idx="36">
                  <c:v>0.14023084868770003</c:v>
                </c:pt>
                <c:pt idx="37">
                  <c:v>0.14364076868770007</c:v>
                </c:pt>
                <c:pt idx="38">
                  <c:v>0.14709676868770005</c:v>
                </c:pt>
                <c:pt idx="39">
                  <c:v>0.15059884868770007</c:v>
                </c:pt>
                <c:pt idx="40">
                  <c:v>0.15414700868770009</c:v>
                </c:pt>
                <c:pt idx="41">
                  <c:v>0.15774124868770004</c:v>
                </c:pt>
                <c:pt idx="42">
                  <c:v>0.16138156868770004</c:v>
                </c:pt>
                <c:pt idx="43">
                  <c:v>0.16506796868770005</c:v>
                </c:pt>
                <c:pt idx="44">
                  <c:v>0.16880044868770006</c:v>
                </c:pt>
                <c:pt idx="45">
                  <c:v>0.17257900868770004</c:v>
                </c:pt>
                <c:pt idx="46">
                  <c:v>0.17640364868770006</c:v>
                </c:pt>
                <c:pt idx="47">
                  <c:v>0.18027436868770005</c:v>
                </c:pt>
                <c:pt idx="48">
                  <c:v>0.18419116868770005</c:v>
                </c:pt>
                <c:pt idx="49">
                  <c:v>0.18815404868770008</c:v>
                </c:pt>
                <c:pt idx="50">
                  <c:v>0.19216300868770006</c:v>
                </c:pt>
                <c:pt idx="51">
                  <c:v>0.19621804868769999</c:v>
                </c:pt>
                <c:pt idx="52">
                  <c:v>0.20031916868770011</c:v>
                </c:pt>
                <c:pt idx="53">
                  <c:v>0.20446636868770007</c:v>
                </c:pt>
                <c:pt idx="54">
                  <c:v>0.20865964868770009</c:v>
                </c:pt>
                <c:pt idx="55">
                  <c:v>0.21289900868770009</c:v>
                </c:pt>
                <c:pt idx="56">
                  <c:v>0.21718444868770004</c:v>
                </c:pt>
                <c:pt idx="57">
                  <c:v>0.2215159686877001</c:v>
                </c:pt>
                <c:pt idx="58">
                  <c:v>0.2258935686877</c:v>
                </c:pt>
                <c:pt idx="59">
                  <c:v>0.23031724868770004</c:v>
                </c:pt>
                <c:pt idx="60">
                  <c:v>0.23478700868770003</c:v>
                </c:pt>
                <c:pt idx="61">
                  <c:v>0.23930284868769996</c:v>
                </c:pt>
                <c:pt idx="62">
                  <c:v>0.24386476868769999</c:v>
                </c:pt>
                <c:pt idx="63">
                  <c:v>0.24847276868770007</c:v>
                </c:pt>
                <c:pt idx="64">
                  <c:v>0.25312684868770008</c:v>
                </c:pt>
                <c:pt idx="65">
                  <c:v>0.25782700868770009</c:v>
                </c:pt>
                <c:pt idx="66">
                  <c:v>0.26257324868769999</c:v>
                </c:pt>
                <c:pt idx="67">
                  <c:v>0.26736556868770001</c:v>
                </c:pt>
                <c:pt idx="68">
                  <c:v>0.27220396868770014</c:v>
                </c:pt>
                <c:pt idx="69">
                  <c:v>0.27708844868770005</c:v>
                </c:pt>
                <c:pt idx="70">
                  <c:v>0.28201900868770008</c:v>
                </c:pt>
                <c:pt idx="71">
                  <c:v>0.2869956486877</c:v>
                </c:pt>
                <c:pt idx="72">
                  <c:v>0.29201836868769998</c:v>
                </c:pt>
                <c:pt idx="73">
                  <c:v>0.29708716868770008</c:v>
                </c:pt>
                <c:pt idx="74">
                  <c:v>0.30220204868770006</c:v>
                </c:pt>
                <c:pt idx="75">
                  <c:v>0.30736300868770006</c:v>
                </c:pt>
                <c:pt idx="76">
                  <c:v>0.3125700486877</c:v>
                </c:pt>
                <c:pt idx="77">
                  <c:v>0.3178231686877</c:v>
                </c:pt>
                <c:pt idx="78">
                  <c:v>0.32312236868770006</c:v>
                </c:pt>
                <c:pt idx="79">
                  <c:v>0.32846764868770012</c:v>
                </c:pt>
                <c:pt idx="80">
                  <c:v>0.33385900868770013</c:v>
                </c:pt>
                <c:pt idx="81">
                  <c:v>0.33929644868769993</c:v>
                </c:pt>
                <c:pt idx="82">
                  <c:v>0.3447799686877</c:v>
                </c:pt>
                <c:pt idx="83">
                  <c:v>0.35030956868770013</c:v>
                </c:pt>
                <c:pt idx="84">
                  <c:v>0.35588524868770005</c:v>
                </c:pt>
                <c:pt idx="85">
                  <c:v>0.36150700868770008</c:v>
                </c:pt>
                <c:pt idx="86">
                  <c:v>0.36717484868769995</c:v>
                </c:pt>
                <c:pt idx="87">
                  <c:v>0.37288876868770005</c:v>
                </c:pt>
                <c:pt idx="88">
                  <c:v>0.37864876868770003</c:v>
                </c:pt>
                <c:pt idx="89">
                  <c:v>0.38445484868770019</c:v>
                </c:pt>
                <c:pt idx="90">
                  <c:v>0.39030700868770007</c:v>
                </c:pt>
                <c:pt idx="91">
                  <c:v>0.39620524868770013</c:v>
                </c:pt>
                <c:pt idx="92">
                  <c:v>0.40214956868770008</c:v>
                </c:pt>
                <c:pt idx="93">
                  <c:v>0.40813996868770014</c:v>
                </c:pt>
                <c:pt idx="94">
                  <c:v>0.41417644868770015</c:v>
                </c:pt>
                <c:pt idx="95">
                  <c:v>0.42025900868770016</c:v>
                </c:pt>
                <c:pt idx="96">
                  <c:v>0.42638764868770007</c:v>
                </c:pt>
                <c:pt idx="97">
                  <c:v>0.43256236868770004</c:v>
                </c:pt>
                <c:pt idx="98">
                  <c:v>0.43878316868770012</c:v>
                </c:pt>
                <c:pt idx="99">
                  <c:v>0.44505004868770009</c:v>
                </c:pt>
                <c:pt idx="100">
                  <c:v>0.45136300868770018</c:v>
                </c:pt>
                <c:pt idx="101">
                  <c:v>0.45772204868770006</c:v>
                </c:pt>
                <c:pt idx="102">
                  <c:v>0.46412716868769999</c:v>
                </c:pt>
                <c:pt idx="103">
                  <c:v>0.47057836868770009</c:v>
                </c:pt>
                <c:pt idx="104">
                  <c:v>0.47707564868770019</c:v>
                </c:pt>
                <c:pt idx="105">
                  <c:v>0.48361900868770014</c:v>
                </c:pt>
                <c:pt idx="106">
                  <c:v>0.49020844868770019</c:v>
                </c:pt>
                <c:pt idx="107">
                  <c:v>0.49684396868770009</c:v>
                </c:pt>
                <c:pt idx="108">
                  <c:v>0.50352556868770015</c:v>
                </c:pt>
                <c:pt idx="109">
                  <c:v>0.51025324868770006</c:v>
                </c:pt>
                <c:pt idx="110">
                  <c:v>0.51702700868770024</c:v>
                </c:pt>
                <c:pt idx="111">
                  <c:v>0.52384684868770015</c:v>
                </c:pt>
                <c:pt idx="112">
                  <c:v>0.53071276868770001</c:v>
                </c:pt>
                <c:pt idx="113">
                  <c:v>0.53762476868770004</c:v>
                </c:pt>
                <c:pt idx="114">
                  <c:v>0.54458284868770035</c:v>
                </c:pt>
                <c:pt idx="115">
                  <c:v>0.55158700868770016</c:v>
                </c:pt>
                <c:pt idx="116">
                  <c:v>0.55863724868769993</c:v>
                </c:pt>
                <c:pt idx="117">
                  <c:v>0.56573356868769997</c:v>
                </c:pt>
                <c:pt idx="118">
                  <c:v>0.57287596868770008</c:v>
                </c:pt>
                <c:pt idx="119">
                  <c:v>0.58006444868769991</c:v>
                </c:pt>
                <c:pt idx="120">
                  <c:v>0.58729900868770002</c:v>
                </c:pt>
                <c:pt idx="121">
                  <c:v>0.59457964868769997</c:v>
                </c:pt>
                <c:pt idx="122">
                  <c:v>0.60190636868769998</c:v>
                </c:pt>
                <c:pt idx="123">
                  <c:v>0.60927916868770016</c:v>
                </c:pt>
                <c:pt idx="124">
                  <c:v>0.61669804868770006</c:v>
                </c:pt>
                <c:pt idx="125">
                  <c:v>0.62416300868770014</c:v>
                </c:pt>
                <c:pt idx="126">
                  <c:v>0.63167404868770016</c:v>
                </c:pt>
                <c:pt idx="127">
                  <c:v>0.63923116868770014</c:v>
                </c:pt>
                <c:pt idx="128">
                  <c:v>0.64683436868770006</c:v>
                </c:pt>
                <c:pt idx="129">
                  <c:v>0.65448364868770015</c:v>
                </c:pt>
                <c:pt idx="130">
                  <c:v>0.66217900868770008</c:v>
                </c:pt>
                <c:pt idx="131">
                  <c:v>0.66992044868769995</c:v>
                </c:pt>
                <c:pt idx="132">
                  <c:v>0.67770796868769989</c:v>
                </c:pt>
                <c:pt idx="133">
                  <c:v>0.68554156868770022</c:v>
                </c:pt>
                <c:pt idx="134">
                  <c:v>0.69342124868769983</c:v>
                </c:pt>
                <c:pt idx="135">
                  <c:v>0.70134700868770006</c:v>
                </c:pt>
                <c:pt idx="136">
                  <c:v>0.70931884868770023</c:v>
                </c:pt>
                <c:pt idx="137">
                  <c:v>0.71733676868770013</c:v>
                </c:pt>
                <c:pt idx="138">
                  <c:v>0.72540076868770043</c:v>
                </c:pt>
                <c:pt idx="139">
                  <c:v>0.73351084868770022</c:v>
                </c:pt>
                <c:pt idx="140">
                  <c:v>0.74166700868770019</c:v>
                </c:pt>
                <c:pt idx="141">
                  <c:v>0.74986924868769989</c:v>
                </c:pt>
                <c:pt idx="142">
                  <c:v>0.75811756868769997</c:v>
                </c:pt>
                <c:pt idx="143">
                  <c:v>0.76641196868770001</c:v>
                </c:pt>
                <c:pt idx="144">
                  <c:v>0.77475244868769999</c:v>
                </c:pt>
                <c:pt idx="145">
                  <c:v>0.78313900868770014</c:v>
                </c:pt>
                <c:pt idx="146">
                  <c:v>0.79157164868770002</c:v>
                </c:pt>
                <c:pt idx="147">
                  <c:v>0.80005036868769985</c:v>
                </c:pt>
                <c:pt idx="148">
                  <c:v>0.8085751686877003</c:v>
                </c:pt>
                <c:pt idx="149">
                  <c:v>0.81714604868770002</c:v>
                </c:pt>
                <c:pt idx="150">
                  <c:v>0.82576300868770014</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6.520061728395061E-3</c:v>
                </c:pt>
                <c:pt idx="1">
                  <c:v>6.5511657283950642E-3</c:v>
                </c:pt>
                <c:pt idx="2">
                  <c:v>6.6444777283950632E-3</c:v>
                </c:pt>
                <c:pt idx="3">
                  <c:v>6.7999977283950625E-3</c:v>
                </c:pt>
                <c:pt idx="4">
                  <c:v>7.0177257283950628E-3</c:v>
                </c:pt>
                <c:pt idx="5">
                  <c:v>7.2976617283950617E-3</c:v>
                </c:pt>
                <c:pt idx="6">
                  <c:v>7.6398057283950634E-3</c:v>
                </c:pt>
                <c:pt idx="7">
                  <c:v>8.0441577283950644E-3</c:v>
                </c:pt>
                <c:pt idx="8">
                  <c:v>8.510717728395064E-3</c:v>
                </c:pt>
                <c:pt idx="9">
                  <c:v>9.0394857283950594E-3</c:v>
                </c:pt>
                <c:pt idx="10">
                  <c:v>9.6304617283950629E-3</c:v>
                </c:pt>
                <c:pt idx="11">
                  <c:v>1.0283645728395061E-2</c:v>
                </c:pt>
                <c:pt idx="12">
                  <c:v>1.0999037728395061E-2</c:v>
                </c:pt>
                <c:pt idx="13">
                  <c:v>1.1776637728395064E-2</c:v>
                </c:pt>
                <c:pt idx="14">
                  <c:v>1.2616445728395063E-2</c:v>
                </c:pt>
                <c:pt idx="15">
                  <c:v>1.351846172839506E-2</c:v>
                </c:pt>
                <c:pt idx="16">
                  <c:v>1.4482685728395065E-2</c:v>
                </c:pt>
                <c:pt idx="17">
                  <c:v>1.5509117728395064E-2</c:v>
                </c:pt>
                <c:pt idx="18">
                  <c:v>1.6597757728395061E-2</c:v>
                </c:pt>
                <c:pt idx="19">
                  <c:v>1.7748605728395064E-2</c:v>
                </c:pt>
                <c:pt idx="20">
                  <c:v>1.8961661728395061E-2</c:v>
                </c:pt>
                <c:pt idx="21">
                  <c:v>2.0236925728395066E-2</c:v>
                </c:pt>
                <c:pt idx="22">
                  <c:v>2.1574397728395065E-2</c:v>
                </c:pt>
                <c:pt idx="23">
                  <c:v>2.2974077728395062E-2</c:v>
                </c:pt>
                <c:pt idx="24">
                  <c:v>2.443596572839506E-2</c:v>
                </c:pt>
                <c:pt idx="25">
                  <c:v>2.5960061728395059E-2</c:v>
                </c:pt>
                <c:pt idx="26">
                  <c:v>2.7546365728395063E-2</c:v>
                </c:pt>
                <c:pt idx="27">
                  <c:v>2.9194877728395064E-2</c:v>
                </c:pt>
                <c:pt idx="28">
                  <c:v>3.090559772839507E-2</c:v>
                </c:pt>
                <c:pt idx="29">
                  <c:v>3.2678525728395053E-2</c:v>
                </c:pt>
                <c:pt idx="30">
                  <c:v>3.4513661728395054E-2</c:v>
                </c:pt>
                <c:pt idx="31">
                  <c:v>3.6411005728395063E-2</c:v>
                </c:pt>
                <c:pt idx="32">
                  <c:v>3.8370557728395066E-2</c:v>
                </c:pt>
                <c:pt idx="33">
                  <c:v>4.0392317728395064E-2</c:v>
                </c:pt>
                <c:pt idx="34">
                  <c:v>4.2476285728395076E-2</c:v>
                </c:pt>
                <c:pt idx="35">
                  <c:v>4.4622461728395076E-2</c:v>
                </c:pt>
                <c:pt idx="36">
                  <c:v>4.6830845728395062E-2</c:v>
                </c:pt>
                <c:pt idx="37">
                  <c:v>4.9101437728395071E-2</c:v>
                </c:pt>
                <c:pt idx="38">
                  <c:v>5.143423772839506E-2</c:v>
                </c:pt>
                <c:pt idx="39">
                  <c:v>5.3829245728395064E-2</c:v>
                </c:pt>
                <c:pt idx="40">
                  <c:v>5.6286461728395062E-2</c:v>
                </c:pt>
                <c:pt idx="41">
                  <c:v>5.8805885728395055E-2</c:v>
                </c:pt>
                <c:pt idx="42">
                  <c:v>6.1387517728395055E-2</c:v>
                </c:pt>
                <c:pt idx="43">
                  <c:v>6.403135772839505E-2</c:v>
                </c:pt>
                <c:pt idx="44">
                  <c:v>6.6737405728395066E-2</c:v>
                </c:pt>
                <c:pt idx="45">
                  <c:v>6.9505661728395091E-2</c:v>
                </c:pt>
                <c:pt idx="46">
                  <c:v>7.2336125728395068E-2</c:v>
                </c:pt>
                <c:pt idx="47">
                  <c:v>7.5228797728395067E-2</c:v>
                </c:pt>
                <c:pt idx="48">
                  <c:v>7.818367772839506E-2</c:v>
                </c:pt>
                <c:pt idx="49">
                  <c:v>8.1200765728395061E-2</c:v>
                </c:pt>
                <c:pt idx="50">
                  <c:v>8.4280061728395084E-2</c:v>
                </c:pt>
                <c:pt idx="51">
                  <c:v>8.7421565728395059E-2</c:v>
                </c:pt>
                <c:pt idx="52">
                  <c:v>9.0625277728395071E-2</c:v>
                </c:pt>
                <c:pt idx="53">
                  <c:v>9.3891197728395076E-2</c:v>
                </c:pt>
                <c:pt idx="54">
                  <c:v>9.7219325728395076E-2</c:v>
                </c:pt>
                <c:pt idx="55">
                  <c:v>0.10060966172839507</c:v>
                </c:pt>
                <c:pt idx="56">
                  <c:v>0.10406220572839506</c:v>
                </c:pt>
                <c:pt idx="57">
                  <c:v>0.10757695772839512</c:v>
                </c:pt>
                <c:pt idx="58">
                  <c:v>0.111153917728395</c:v>
                </c:pt>
                <c:pt idx="59">
                  <c:v>0.1147930857283951</c:v>
                </c:pt>
                <c:pt idx="60">
                  <c:v>0.11849446172839501</c:v>
                </c:pt>
                <c:pt idx="61">
                  <c:v>0.12225804572839501</c:v>
                </c:pt>
                <c:pt idx="62">
                  <c:v>0.12608383772839504</c:v>
                </c:pt>
                <c:pt idx="63">
                  <c:v>0.12997183772839507</c:v>
                </c:pt>
                <c:pt idx="64">
                  <c:v>0.13392204572839508</c:v>
                </c:pt>
                <c:pt idx="65">
                  <c:v>0.1379344617283951</c:v>
                </c:pt>
                <c:pt idx="66">
                  <c:v>0.14200908572839507</c:v>
                </c:pt>
                <c:pt idx="67">
                  <c:v>0.14614591772839508</c:v>
                </c:pt>
                <c:pt idx="68">
                  <c:v>0.1503449577283951</c:v>
                </c:pt>
                <c:pt idx="69">
                  <c:v>0.15460620572839509</c:v>
                </c:pt>
                <c:pt idx="70">
                  <c:v>0.15892966172839512</c:v>
                </c:pt>
                <c:pt idx="71">
                  <c:v>0.16331532572839502</c:v>
                </c:pt>
                <c:pt idx="72">
                  <c:v>0.16776319772839501</c:v>
                </c:pt>
                <c:pt idx="73">
                  <c:v>0.17227327772839507</c:v>
                </c:pt>
                <c:pt idx="74">
                  <c:v>0.1768455657283951</c:v>
                </c:pt>
                <c:pt idx="75">
                  <c:v>0.18148006172839509</c:v>
                </c:pt>
                <c:pt idx="76">
                  <c:v>0.18617676572839503</c:v>
                </c:pt>
                <c:pt idx="77">
                  <c:v>0.19093567772839504</c:v>
                </c:pt>
                <c:pt idx="78">
                  <c:v>0.19575679772839508</c:v>
                </c:pt>
                <c:pt idx="79">
                  <c:v>0.2006401257283951</c:v>
                </c:pt>
                <c:pt idx="80">
                  <c:v>0.2055856617283951</c:v>
                </c:pt>
                <c:pt idx="81">
                  <c:v>0.21059340572839505</c:v>
                </c:pt>
                <c:pt idx="82">
                  <c:v>0.21566335772839507</c:v>
                </c:pt>
                <c:pt idx="83">
                  <c:v>0.22079551772839515</c:v>
                </c:pt>
                <c:pt idx="84">
                  <c:v>0.2259898857283951</c:v>
                </c:pt>
                <c:pt idx="85">
                  <c:v>0.23124646172839511</c:v>
                </c:pt>
                <c:pt idx="86">
                  <c:v>0.23656524572839499</c:v>
                </c:pt>
                <c:pt idx="87">
                  <c:v>0.24194623772839502</c:v>
                </c:pt>
                <c:pt idx="88">
                  <c:v>0.24738943772839508</c:v>
                </c:pt>
                <c:pt idx="89">
                  <c:v>0.2528948457283951</c:v>
                </c:pt>
                <c:pt idx="90">
                  <c:v>0.2584624617283951</c:v>
                </c:pt>
                <c:pt idx="91">
                  <c:v>0.2640922857283951</c:v>
                </c:pt>
                <c:pt idx="92">
                  <c:v>0.26978431772839506</c:v>
                </c:pt>
                <c:pt idx="93">
                  <c:v>0.27553855772839508</c:v>
                </c:pt>
                <c:pt idx="94">
                  <c:v>0.28135500572839506</c:v>
                </c:pt>
                <c:pt idx="95">
                  <c:v>0.28723366172839515</c:v>
                </c:pt>
                <c:pt idx="96">
                  <c:v>0.29317452572839503</c:v>
                </c:pt>
                <c:pt idx="97">
                  <c:v>0.29917759772839503</c:v>
                </c:pt>
                <c:pt idx="98">
                  <c:v>0.30524287772839509</c:v>
                </c:pt>
                <c:pt idx="99">
                  <c:v>0.31137036572839505</c:v>
                </c:pt>
                <c:pt idx="100">
                  <c:v>0.31756006172839507</c:v>
                </c:pt>
                <c:pt idx="101">
                  <c:v>0.32381196572839505</c:v>
                </c:pt>
                <c:pt idx="102">
                  <c:v>0.33012607772839497</c:v>
                </c:pt>
                <c:pt idx="103">
                  <c:v>0.33650239772839513</c:v>
                </c:pt>
                <c:pt idx="104">
                  <c:v>0.34294092572839513</c:v>
                </c:pt>
                <c:pt idx="105">
                  <c:v>0.34944166172839508</c:v>
                </c:pt>
                <c:pt idx="106">
                  <c:v>0.35600460572839515</c:v>
                </c:pt>
                <c:pt idx="107">
                  <c:v>0.36262975772839501</c:v>
                </c:pt>
                <c:pt idx="108">
                  <c:v>0.36931711772839509</c:v>
                </c:pt>
                <c:pt idx="109">
                  <c:v>0.37606668572839513</c:v>
                </c:pt>
                <c:pt idx="110">
                  <c:v>0.38287846172839513</c:v>
                </c:pt>
                <c:pt idx="111">
                  <c:v>0.38975244572839512</c:v>
                </c:pt>
                <c:pt idx="112">
                  <c:v>0.39668863772839519</c:v>
                </c:pt>
                <c:pt idx="113">
                  <c:v>0.40368703772839515</c:v>
                </c:pt>
                <c:pt idx="114">
                  <c:v>0.41074764572839523</c:v>
                </c:pt>
                <c:pt idx="115">
                  <c:v>0.41787046172839509</c:v>
                </c:pt>
                <c:pt idx="116">
                  <c:v>0.42505548572839491</c:v>
                </c:pt>
                <c:pt idx="117">
                  <c:v>0.43230271772839507</c:v>
                </c:pt>
                <c:pt idx="118">
                  <c:v>0.43961215772839513</c:v>
                </c:pt>
                <c:pt idx="119">
                  <c:v>0.44698380572839513</c:v>
                </c:pt>
                <c:pt idx="120">
                  <c:v>0.45441766172839504</c:v>
                </c:pt>
                <c:pt idx="121">
                  <c:v>0.46191372572839501</c:v>
                </c:pt>
                <c:pt idx="122">
                  <c:v>0.46947199772839487</c:v>
                </c:pt>
                <c:pt idx="123">
                  <c:v>0.47709247772839497</c:v>
                </c:pt>
                <c:pt idx="124">
                  <c:v>0.48477516572839502</c:v>
                </c:pt>
                <c:pt idx="125">
                  <c:v>0.49252006172839508</c:v>
                </c:pt>
                <c:pt idx="126">
                  <c:v>0.50032716572839508</c:v>
                </c:pt>
                <c:pt idx="127">
                  <c:v>0.50819647772839516</c:v>
                </c:pt>
                <c:pt idx="128">
                  <c:v>0.51612799772839524</c:v>
                </c:pt>
                <c:pt idx="129">
                  <c:v>0.52412172572839522</c:v>
                </c:pt>
                <c:pt idx="130">
                  <c:v>0.5321776617283952</c:v>
                </c:pt>
                <c:pt idx="131">
                  <c:v>0.54029580572839497</c:v>
                </c:pt>
                <c:pt idx="132">
                  <c:v>0.54847615772839509</c:v>
                </c:pt>
                <c:pt idx="133">
                  <c:v>0.5567187177283951</c:v>
                </c:pt>
                <c:pt idx="134">
                  <c:v>0.565023485728395</c:v>
                </c:pt>
                <c:pt idx="135">
                  <c:v>0.57339046172839503</c:v>
                </c:pt>
                <c:pt idx="136">
                  <c:v>0.58181964572839517</c:v>
                </c:pt>
                <c:pt idx="137">
                  <c:v>0.59031103772839522</c:v>
                </c:pt>
                <c:pt idx="138">
                  <c:v>0.59886463772839527</c:v>
                </c:pt>
                <c:pt idx="139">
                  <c:v>0.60748044572839521</c:v>
                </c:pt>
                <c:pt idx="140">
                  <c:v>0.61615846172839528</c:v>
                </c:pt>
                <c:pt idx="141">
                  <c:v>0.62489868572839502</c:v>
                </c:pt>
                <c:pt idx="142">
                  <c:v>0.63370111772839499</c:v>
                </c:pt>
                <c:pt idx="143">
                  <c:v>0.64256575772839497</c:v>
                </c:pt>
                <c:pt idx="144">
                  <c:v>0.65149260572839496</c:v>
                </c:pt>
                <c:pt idx="145">
                  <c:v>0.66048166172839495</c:v>
                </c:pt>
                <c:pt idx="146">
                  <c:v>0.66953292572839507</c:v>
                </c:pt>
                <c:pt idx="147">
                  <c:v>0.67864639772839497</c:v>
                </c:pt>
                <c:pt idx="148">
                  <c:v>0.6878220777283951</c:v>
                </c:pt>
                <c:pt idx="149">
                  <c:v>0.69705996572839501</c:v>
                </c:pt>
                <c:pt idx="150">
                  <c:v>0.70636006172839527</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29.216392483004157</c:v>
                </c:pt>
                <c:pt idx="2">
                  <c:v>45.087715064061697</c:v>
                </c:pt>
                <c:pt idx="3">
                  <c:v>55.055427695776629</c:v>
                </c:pt>
                <c:pt idx="4">
                  <c:v>61.895513978317659</c:v>
                </c:pt>
                <c:pt idx="5">
                  <c:v>66.879363754040611</c:v>
                </c:pt>
                <c:pt idx="6">
                  <c:v>70.671499768055284</c:v>
                </c:pt>
                <c:pt idx="7">
                  <c:v>73.653066847876744</c:v>
                </c:pt>
                <c:pt idx="8">
                  <c:v>76.058333506718341</c:v>
                </c:pt>
                <c:pt idx="9">
                  <c:v>78.039224472389634</c:v>
                </c:pt>
                <c:pt idx="10">
                  <c:v>79.698577408565882</c:v>
                </c:pt>
                <c:pt idx="11">
                  <c:v>81.108486332188022</c:v>
                </c:pt>
                <c:pt idx="12">
                  <c:v>82.320991321597674</c:v>
                </c:pt>
                <c:pt idx="13">
                  <c:v>83.374597993279835</c:v>
                </c:pt>
                <c:pt idx="14">
                  <c:v>84.298408895032935</c:v>
                </c:pt>
                <c:pt idx="15">
                  <c:v>85.114828643198877</c:v>
                </c:pt>
                <c:pt idx="16">
                  <c:v>85.84138599110473</c:v>
                </c:pt>
                <c:pt idx="17">
                  <c:v>86.491991790256236</c:v>
                </c:pt>
                <c:pt idx="18">
                  <c:v>87.077826600247093</c:v>
                </c:pt>
                <c:pt idx="19">
                  <c:v>87.60797920352897</c:v>
                </c:pt>
                <c:pt idx="20">
                  <c:v>88.089913936762017</c:v>
                </c:pt>
                <c:pt idx="21">
                  <c:v>88.529818091219596</c:v>
                </c:pt>
                <c:pt idx="22">
                  <c:v>88.932863816860504</c:v>
                </c:pt>
                <c:pt idx="23">
                  <c:v>89.303408110597758</c:v>
                </c:pt>
                <c:pt idx="24">
                  <c:v>89.645147318265685</c:v>
                </c:pt>
                <c:pt idx="25">
                  <c:v>89.961237779353041</c:v>
                </c:pt>
                <c:pt idx="26">
                  <c:v>90.254390965469355</c:v>
                </c:pt>
                <c:pt idx="27">
                  <c:v>90.526949189594916</c:v>
                </c:pt>
                <c:pt idx="28">
                  <c:v>90.780946362888997</c:v>
                </c:pt>
                <c:pt idx="29">
                  <c:v>91.018157134525651</c:v>
                </c:pt>
                <c:pt idx="30">
                  <c:v>91.240136925945222</c:v>
                </c:pt>
                <c:pt idx="31">
                  <c:v>91.448254769019627</c:v>
                </c:pt>
                <c:pt idx="32">
                  <c:v>91.643720413302574</c:v>
                </c:pt>
                <c:pt idx="33">
                  <c:v>91.827606836236001</c:v>
                </c:pt>
                <c:pt idx="34">
                  <c:v>92.00086904084533</c:v>
                </c:pt>
                <c:pt idx="35">
                  <c:v>92.164359836150041</c:v>
                </c:pt>
                <c:pt idx="36">
                  <c:v>92.318843150601353</c:v>
                </c:pt>
                <c:pt idx="37">
                  <c:v>92.465005317064481</c:v>
                </c:pt>
                <c:pt idx="38">
                  <c:v>92.603464680984175</c:v>
                </c:pt>
                <c:pt idx="39">
                  <c:v>92.734779815390098</c:v>
                </c:pt>
                <c:pt idx="40">
                  <c:v>92.859456572853645</c:v>
                </c:pt>
                <c:pt idx="41">
                  <c:v>92.977954162070574</c:v>
                </c:pt>
                <c:pt idx="42">
                  <c:v>93.090690402914461</c:v>
                </c:pt>
                <c:pt idx="43">
                  <c:v>93.198046286683635</c:v>
                </c:pt>
                <c:pt idx="44">
                  <c:v>93.300369946407372</c:v>
                </c:pt>
                <c:pt idx="45">
                  <c:v>93.397980124369312</c:v>
                </c:pt>
                <c:pt idx="46">
                  <c:v>93.491169209595597</c:v>
                </c:pt>
                <c:pt idx="47">
                  <c:v>93.580205906267594</c:v>
                </c:pt>
                <c:pt idx="48">
                  <c:v>93.665337584340818</c:v>
                </c:pt>
                <c:pt idx="49">
                  <c:v>93.746792355665619</c:v>
                </c:pt>
                <c:pt idx="50">
                  <c:v>93.824780912293591</c:v>
                </c:pt>
                <c:pt idx="51">
                  <c:v>93.899498158155353</c:v>
                </c:pt>
                <c:pt idx="52">
                  <c:v>93.971124660707687</c:v>
                </c:pt>
                <c:pt idx="53">
                  <c:v>94.039827945305959</c:v>
                </c:pt>
                <c:pt idx="54">
                  <c:v>94.105763651828525</c:v>
                </c:pt>
                <c:pt idx="55">
                  <c:v>94.169076570357447</c:v>
                </c:pt>
                <c:pt idx="56">
                  <c:v>94.229901570417411</c:v>
                </c:pt>
                <c:pt idx="57">
                  <c:v>94.288364436320364</c:v>
                </c:pt>
                <c:pt idx="58">
                  <c:v>94.344582619501637</c:v>
                </c:pt>
                <c:pt idx="59">
                  <c:v>94.398665917313679</c:v>
                </c:pt>
                <c:pt idx="60">
                  <c:v>94.450717086530531</c:v>
                </c:pt>
                <c:pt idx="61">
                  <c:v>94.500832398773582</c:v>
                </c:pt>
                <c:pt idx="62">
                  <c:v>94.549102144173318</c:v>
                </c:pt>
                <c:pt idx="63">
                  <c:v>94.595611088809733</c:v>
                </c:pt>
                <c:pt idx="64">
                  <c:v>94.640438890805129</c:v>
                </c:pt>
                <c:pt idx="65">
                  <c:v>94.683660479365102</c:v>
                </c:pt>
                <c:pt idx="66">
                  <c:v>94.725346400560611</c:v>
                </c:pt>
                <c:pt idx="67">
                  <c:v>94.765563133206783</c:v>
                </c:pt>
                <c:pt idx="68">
                  <c:v>94.804373377812396</c:v>
                </c:pt>
                <c:pt idx="69">
                  <c:v>94.841836321241317</c:v>
                </c:pt>
                <c:pt idx="70">
                  <c:v>94.87800787943452</c:v>
                </c:pt>
                <c:pt idx="71">
                  <c:v>94.912940920285678</c:v>
                </c:pt>
                <c:pt idx="72">
                  <c:v>94.946685468538021</c:v>
                </c:pt>
                <c:pt idx="73">
                  <c:v>94.979288894372246</c:v>
                </c:pt>
                <c:pt idx="74">
                  <c:v>95.010796087179827</c:v>
                </c:pt>
                <c:pt idx="75">
                  <c:v>95.041249615862071</c:v>
                </c:pt>
                <c:pt idx="76">
                  <c:v>95.070689876858367</c:v>
                </c:pt>
                <c:pt idx="77">
                  <c:v>95.099155230985531</c:v>
                </c:pt>
                <c:pt idx="78">
                  <c:v>95.126682130062676</c:v>
                </c:pt>
                <c:pt idx="79">
                  <c:v>95.153305234200303</c:v>
                </c:pt>
                <c:pt idx="80">
                  <c:v>95.179057520546948</c:v>
                </c:pt>
                <c:pt idx="81">
                  <c:v>95.203970384210322</c:v>
                </c:pt>
                <c:pt idx="82">
                  <c:v>95.228073732002244</c:v>
                </c:pt>
                <c:pt idx="83">
                  <c:v>95.251396069595941</c:v>
                </c:pt>
                <c:pt idx="84">
                  <c:v>95.273964582629091</c:v>
                </c:pt>
                <c:pt idx="85">
                  <c:v>95.295805212238065</c:v>
                </c:pt>
                <c:pt idx="86">
                  <c:v>95.316942725464259</c:v>
                </c:pt>
                <c:pt idx="87">
                  <c:v>95.337400780933905</c:v>
                </c:pt>
                <c:pt idx="88">
                  <c:v>95.357201990177884</c:v>
                </c:pt>
                <c:pt idx="89">
                  <c:v>95.376367974925174</c:v>
                </c:pt>
                <c:pt idx="90">
                  <c:v>95.394919420675137</c:v>
                </c:pt>
                <c:pt idx="91">
                  <c:v>95.412876126827612</c:v>
                </c:pt>
                <c:pt idx="92">
                  <c:v>95.430257053626107</c:v>
                </c:pt>
                <c:pt idx="93">
                  <c:v>95.447080366147958</c:v>
                </c:pt>
                <c:pt idx="94">
                  <c:v>95.463363475555894</c:v>
                </c:pt>
                <c:pt idx="95">
                  <c:v>95.479123077808111</c:v>
                </c:pt>
                <c:pt idx="96">
                  <c:v>95.494375190007176</c:v>
                </c:pt>
                <c:pt idx="97">
                  <c:v>95.509135184554694</c:v>
                </c:pt>
                <c:pt idx="98">
                  <c:v>95.523417821264275</c:v>
                </c:pt>
                <c:pt idx="99">
                  <c:v>95.537237277574064</c:v>
                </c:pt>
                <c:pt idx="100">
                  <c:v>95.550607176988478</c:v>
                </c:pt>
                <c:pt idx="101">
                  <c:v>95.563540615869485</c:v>
                </c:pt>
                <c:pt idx="102">
                  <c:v>95.576050188687702</c:v>
                </c:pt>
                <c:pt idx="103">
                  <c:v>95.588148011835713</c:v>
                </c:pt>
                <c:pt idx="104">
                  <c:v>95.599845746098509</c:v>
                </c:pt>
                <c:pt idx="105">
                  <c:v>95.61115461786811</c:v>
                </c:pt>
                <c:pt idx="106">
                  <c:v>95.622085439183905</c:v>
                </c:pt>
                <c:pt idx="107">
                  <c:v>95.632648626673628</c:v>
                </c:pt>
                <c:pt idx="108">
                  <c:v>95.642854219464709</c:v>
                </c:pt>
                <c:pt idx="109">
                  <c:v>95.652711896130782</c:v>
                </c:pt>
                <c:pt idx="110">
                  <c:v>95.662230990733462</c:v>
                </c:pt>
                <c:pt idx="111">
                  <c:v>95.671420508015117</c:v>
                </c:pt>
                <c:pt idx="112">
                  <c:v>95.680289137794716</c:v>
                </c:pt>
                <c:pt idx="113">
                  <c:v>95.688845268615054</c:v>
                </c:pt>
                <c:pt idx="114">
                  <c:v>95.697097000686441</c:v>
                </c:pt>
                <c:pt idx="115">
                  <c:v>95.70505215816867</c:v>
                </c:pt>
                <c:pt idx="116">
                  <c:v>95.712718300830545</c:v>
                </c:pt>
                <c:pt idx="117">
                  <c:v>95.72010273512339</c:v>
                </c:pt>
                <c:pt idx="118">
                  <c:v>95.727212524702693</c:v>
                </c:pt>
                <c:pt idx="119">
                  <c:v>95.734054500429423</c:v>
                </c:pt>
                <c:pt idx="120">
                  <c:v>95.740635269881381</c:v>
                </c:pt>
                <c:pt idx="121">
                  <c:v>95.746961226401652</c:v>
                </c:pt>
                <c:pt idx="122">
                  <c:v>95.753038557710752</c:v>
                </c:pt>
                <c:pt idx="123">
                  <c:v>95.758873254106675</c:v>
                </c:pt>
                <c:pt idx="124">
                  <c:v>95.764471116275473</c:v>
                </c:pt>
                <c:pt idx="125">
                  <c:v>95.769837762734085</c:v>
                </c:pt>
                <c:pt idx="126">
                  <c:v>95.774978636925212</c:v>
                </c:pt>
                <c:pt idx="127">
                  <c:v>95.779899013983325</c:v>
                </c:pt>
                <c:pt idx="128">
                  <c:v>95.78460400718906</c:v>
                </c:pt>
                <c:pt idx="129">
                  <c:v>95.789098574129085</c:v>
                </c:pt>
                <c:pt idx="130">
                  <c:v>95.793387522576623</c:v>
                </c:pt>
                <c:pt idx="131">
                  <c:v>95.797475516107482</c:v>
                </c:pt>
                <c:pt idx="132">
                  <c:v>95.801367079465479</c:v>
                </c:pt>
                <c:pt idx="133">
                  <c:v>95.805066603689724</c:v>
                </c:pt>
                <c:pt idx="134">
                  <c:v>95.808578351016678</c:v>
                </c:pt>
                <c:pt idx="135">
                  <c:v>95.811906459568036</c:v>
                </c:pt>
                <c:pt idx="136">
                  <c:v>95.815054947835122</c:v>
                </c:pt>
                <c:pt idx="137">
                  <c:v>95.818027718970583</c:v>
                </c:pt>
                <c:pt idx="138">
                  <c:v>95.82082856489636</c:v>
                </c:pt>
                <c:pt idx="139">
                  <c:v>95.823461170237579</c:v>
                </c:pt>
                <c:pt idx="140">
                  <c:v>95.825929116090322</c:v>
                </c:pt>
                <c:pt idx="141">
                  <c:v>95.828235883632189</c:v>
                </c:pt>
                <c:pt idx="142">
                  <c:v>95.830384857582359</c:v>
                </c:pt>
                <c:pt idx="143">
                  <c:v>95.832379329519142</c:v>
                </c:pt>
                <c:pt idx="144">
                  <c:v>95.834222501061447</c:v>
                </c:pt>
                <c:pt idx="145">
                  <c:v>95.835917486920792</c:v>
                </c:pt>
                <c:pt idx="146">
                  <c:v>95.837467317829748</c:v>
                </c:pt>
                <c:pt idx="147">
                  <c:v>95.838874943352934</c:v>
                </c:pt>
                <c:pt idx="148">
                  <c:v>95.840143234585796</c:v>
                </c:pt>
                <c:pt idx="149">
                  <c:v>95.841274986746342</c:v>
                </c:pt>
                <c:pt idx="150">
                  <c:v>95.842272921664929</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1.2557155921353457E-2</c:v>
                </c:pt>
                <c:pt idx="1">
                  <c:v>3.8474733501741659E-2</c:v>
                </c:pt>
                <c:pt idx="2">
                  <c:v>6.4512119082129893E-2</c:v>
                </c:pt>
                <c:pt idx="3">
                  <c:v>9.066931266251807E-2</c:v>
                </c:pt>
                <c:pt idx="4">
                  <c:v>0.1169463142429063</c:v>
                </c:pt>
                <c:pt idx="5">
                  <c:v>0.14334312382329448</c:v>
                </c:pt>
                <c:pt idx="6">
                  <c:v>0.16985974140368271</c:v>
                </c:pt>
                <c:pt idx="7">
                  <c:v>0.19649616698407094</c:v>
                </c:pt>
                <c:pt idx="8">
                  <c:v>0.22325240056445914</c:v>
                </c:pt>
                <c:pt idx="9">
                  <c:v>0.25012844214484736</c:v>
                </c:pt>
                <c:pt idx="10">
                  <c:v>0.27712429172523551</c:v>
                </c:pt>
                <c:pt idx="11">
                  <c:v>0.30423994930562376</c:v>
                </c:pt>
                <c:pt idx="12">
                  <c:v>0.33147541488601195</c:v>
                </c:pt>
                <c:pt idx="13">
                  <c:v>0.3588306884664002</c:v>
                </c:pt>
                <c:pt idx="14">
                  <c:v>0.38630577004678834</c:v>
                </c:pt>
                <c:pt idx="15">
                  <c:v>0.41390065962717654</c:v>
                </c:pt>
                <c:pt idx="16">
                  <c:v>0.44161535720756484</c:v>
                </c:pt>
                <c:pt idx="17">
                  <c:v>0.46944986278795303</c:v>
                </c:pt>
                <c:pt idx="18">
                  <c:v>0.49740417636834128</c:v>
                </c:pt>
                <c:pt idx="19">
                  <c:v>0.52547829794872947</c:v>
                </c:pt>
                <c:pt idx="20">
                  <c:v>0.5536722275291176</c:v>
                </c:pt>
                <c:pt idx="21">
                  <c:v>0.58198596510950584</c:v>
                </c:pt>
                <c:pt idx="22">
                  <c:v>0.61041951068989397</c:v>
                </c:pt>
                <c:pt idx="23">
                  <c:v>0.63897286427028221</c:v>
                </c:pt>
                <c:pt idx="24">
                  <c:v>0.66764602585067045</c:v>
                </c:pt>
                <c:pt idx="25">
                  <c:v>0.69643899543105869</c:v>
                </c:pt>
                <c:pt idx="26">
                  <c:v>0.72535177301144693</c:v>
                </c:pt>
                <c:pt idx="27">
                  <c:v>0.75438435859183528</c:v>
                </c:pt>
                <c:pt idx="28">
                  <c:v>0.78353675217222329</c:v>
                </c:pt>
                <c:pt idx="29">
                  <c:v>0.81280895375261142</c:v>
                </c:pt>
                <c:pt idx="30">
                  <c:v>0.84220096333299965</c:v>
                </c:pt>
                <c:pt idx="31">
                  <c:v>0.87171278091338777</c:v>
                </c:pt>
                <c:pt idx="32">
                  <c:v>0.90134440649377623</c:v>
                </c:pt>
                <c:pt idx="33">
                  <c:v>0.93109584007416435</c:v>
                </c:pt>
                <c:pt idx="34">
                  <c:v>0.96096708165455258</c:v>
                </c:pt>
                <c:pt idx="35">
                  <c:v>0.99095813123494081</c:v>
                </c:pt>
                <c:pt idx="36">
                  <c:v>1.021068988815329</c:v>
                </c:pt>
                <c:pt idx="37">
                  <c:v>1.0512996543957172</c:v>
                </c:pt>
                <c:pt idx="38">
                  <c:v>1.0816501279761055</c:v>
                </c:pt>
                <c:pt idx="39">
                  <c:v>1.1121204095564936</c:v>
                </c:pt>
                <c:pt idx="40">
                  <c:v>1.1427104991368817</c:v>
                </c:pt>
                <c:pt idx="41">
                  <c:v>1.1734203967172701</c:v>
                </c:pt>
                <c:pt idx="42">
                  <c:v>1.2042501022976584</c:v>
                </c:pt>
                <c:pt idx="43">
                  <c:v>1.2351996158780463</c:v>
                </c:pt>
                <c:pt idx="44">
                  <c:v>1.2662689374584346</c:v>
                </c:pt>
                <c:pt idx="45">
                  <c:v>1.2974580670388229</c:v>
                </c:pt>
                <c:pt idx="46">
                  <c:v>1.3287670046192108</c:v>
                </c:pt>
                <c:pt idx="47">
                  <c:v>1.3601957501995994</c:v>
                </c:pt>
                <c:pt idx="48">
                  <c:v>1.3917443037799875</c:v>
                </c:pt>
                <c:pt idx="49">
                  <c:v>1.4234126653603758</c:v>
                </c:pt>
                <c:pt idx="50">
                  <c:v>1.4552008349407639</c:v>
                </c:pt>
                <c:pt idx="51">
                  <c:v>1.4871088125211518</c:v>
                </c:pt>
                <c:pt idx="52">
                  <c:v>1.5191365981015406</c:v>
                </c:pt>
                <c:pt idx="53">
                  <c:v>1.5512841916819289</c:v>
                </c:pt>
                <c:pt idx="54">
                  <c:v>1.583551593262317</c:v>
                </c:pt>
                <c:pt idx="55">
                  <c:v>1.6159388028427053</c:v>
                </c:pt>
                <c:pt idx="56">
                  <c:v>1.6484458204230932</c:v>
                </c:pt>
                <c:pt idx="57">
                  <c:v>1.6810726460034817</c:v>
                </c:pt>
                <c:pt idx="58">
                  <c:v>1.7138192795838694</c:v>
                </c:pt>
                <c:pt idx="59">
                  <c:v>1.7466857211642579</c:v>
                </c:pt>
                <c:pt idx="60">
                  <c:v>1.779671970744646</c:v>
                </c:pt>
                <c:pt idx="61">
                  <c:v>1.8127780283250339</c:v>
                </c:pt>
                <c:pt idx="62">
                  <c:v>1.8460038939054222</c:v>
                </c:pt>
                <c:pt idx="63">
                  <c:v>1.8793495674858107</c:v>
                </c:pt>
                <c:pt idx="64">
                  <c:v>1.912815049066199</c:v>
                </c:pt>
                <c:pt idx="65">
                  <c:v>1.9464003386465873</c:v>
                </c:pt>
                <c:pt idx="66">
                  <c:v>1.9801054362269752</c:v>
                </c:pt>
                <c:pt idx="67">
                  <c:v>2.0139303418073631</c:v>
                </c:pt>
                <c:pt idx="68">
                  <c:v>2.0478750553877521</c:v>
                </c:pt>
                <c:pt idx="69">
                  <c:v>2.0819395769681401</c:v>
                </c:pt>
                <c:pt idx="70">
                  <c:v>2.1161239065485282</c:v>
                </c:pt>
                <c:pt idx="71">
                  <c:v>2.1504280441289159</c:v>
                </c:pt>
                <c:pt idx="72">
                  <c:v>2.1848519897093044</c:v>
                </c:pt>
                <c:pt idx="73">
                  <c:v>2.2193957432896929</c:v>
                </c:pt>
                <c:pt idx="74">
                  <c:v>2.254059304870081</c:v>
                </c:pt>
                <c:pt idx="75">
                  <c:v>2.2888426744504691</c:v>
                </c:pt>
                <c:pt idx="76">
                  <c:v>2.3237458520308572</c:v>
                </c:pt>
                <c:pt idx="77">
                  <c:v>2.3587688376112457</c:v>
                </c:pt>
                <c:pt idx="78">
                  <c:v>2.3939116311916337</c:v>
                </c:pt>
                <c:pt idx="79">
                  <c:v>2.4291742327720223</c:v>
                </c:pt>
                <c:pt idx="80">
                  <c:v>2.4645566423524103</c:v>
                </c:pt>
                <c:pt idx="81">
                  <c:v>2.500058859932798</c:v>
                </c:pt>
                <c:pt idx="82">
                  <c:v>2.5356808855131869</c:v>
                </c:pt>
                <c:pt idx="83">
                  <c:v>2.5714227190935754</c:v>
                </c:pt>
                <c:pt idx="84">
                  <c:v>2.6072843606739631</c:v>
                </c:pt>
                <c:pt idx="85">
                  <c:v>2.6432658102543511</c:v>
                </c:pt>
                <c:pt idx="86">
                  <c:v>2.6793670678347388</c:v>
                </c:pt>
                <c:pt idx="87">
                  <c:v>2.7155881334151277</c:v>
                </c:pt>
                <c:pt idx="88">
                  <c:v>2.7519290069955158</c:v>
                </c:pt>
                <c:pt idx="89">
                  <c:v>2.7883896885759043</c:v>
                </c:pt>
                <c:pt idx="90">
                  <c:v>2.8249701781562924</c:v>
                </c:pt>
                <c:pt idx="91">
                  <c:v>2.8616704757366813</c:v>
                </c:pt>
                <c:pt idx="92">
                  <c:v>2.898490581317068</c:v>
                </c:pt>
                <c:pt idx="93">
                  <c:v>2.9354304948974574</c:v>
                </c:pt>
                <c:pt idx="94">
                  <c:v>2.9724902164778459</c:v>
                </c:pt>
                <c:pt idx="95">
                  <c:v>3.0096697460582336</c:v>
                </c:pt>
                <c:pt idx="96">
                  <c:v>3.0469690836386212</c:v>
                </c:pt>
                <c:pt idx="97">
                  <c:v>3.0843882292190097</c:v>
                </c:pt>
                <c:pt idx="98">
                  <c:v>3.1219271827993982</c:v>
                </c:pt>
                <c:pt idx="99">
                  <c:v>3.1595859443797867</c:v>
                </c:pt>
                <c:pt idx="100">
                  <c:v>3.1973645139601747</c:v>
                </c:pt>
                <c:pt idx="101">
                  <c:v>3.2352628915405628</c:v>
                </c:pt>
                <c:pt idx="102">
                  <c:v>3.2732810771209504</c:v>
                </c:pt>
                <c:pt idx="103">
                  <c:v>3.3114190707013389</c:v>
                </c:pt>
                <c:pt idx="104">
                  <c:v>3.3496768722817278</c:v>
                </c:pt>
                <c:pt idx="105">
                  <c:v>3.3880544818621159</c:v>
                </c:pt>
                <c:pt idx="106">
                  <c:v>3.4265518994425044</c:v>
                </c:pt>
                <c:pt idx="107">
                  <c:v>3.4651691250228915</c:v>
                </c:pt>
                <c:pt idx="108">
                  <c:v>3.5039061586032809</c:v>
                </c:pt>
                <c:pt idx="109">
                  <c:v>3.542763000183669</c:v>
                </c:pt>
                <c:pt idx="110">
                  <c:v>3.5817396497640575</c:v>
                </c:pt>
                <c:pt idx="111">
                  <c:v>3.6208361073444451</c:v>
                </c:pt>
                <c:pt idx="112">
                  <c:v>3.6600523729248327</c:v>
                </c:pt>
                <c:pt idx="113">
                  <c:v>3.6993884465052211</c:v>
                </c:pt>
                <c:pt idx="114">
                  <c:v>3.7388443280856101</c:v>
                </c:pt>
                <c:pt idx="115">
                  <c:v>3.7784200176659981</c:v>
                </c:pt>
                <c:pt idx="116">
                  <c:v>3.8181155152463848</c:v>
                </c:pt>
                <c:pt idx="117">
                  <c:v>3.8579308208267733</c:v>
                </c:pt>
                <c:pt idx="118">
                  <c:v>3.8978659344071627</c:v>
                </c:pt>
                <c:pt idx="119">
                  <c:v>3.9379208559875494</c:v>
                </c:pt>
                <c:pt idx="120">
                  <c:v>3.9780955855679379</c:v>
                </c:pt>
                <c:pt idx="121">
                  <c:v>4.0183901231483272</c:v>
                </c:pt>
                <c:pt idx="122">
                  <c:v>4.0588044687287148</c:v>
                </c:pt>
                <c:pt idx="123">
                  <c:v>4.0993386223091033</c:v>
                </c:pt>
                <c:pt idx="124">
                  <c:v>4.1399925838894909</c:v>
                </c:pt>
                <c:pt idx="125">
                  <c:v>4.1807663534698793</c:v>
                </c:pt>
                <c:pt idx="126">
                  <c:v>4.2216599310502687</c:v>
                </c:pt>
                <c:pt idx="127">
                  <c:v>4.2626733166306554</c:v>
                </c:pt>
                <c:pt idx="128">
                  <c:v>4.3038065102110448</c:v>
                </c:pt>
                <c:pt idx="129">
                  <c:v>4.3450595117914323</c:v>
                </c:pt>
                <c:pt idx="130">
                  <c:v>4.3864323213718217</c:v>
                </c:pt>
                <c:pt idx="131">
                  <c:v>4.4279249389522093</c:v>
                </c:pt>
                <c:pt idx="132">
                  <c:v>4.4695373645325969</c:v>
                </c:pt>
                <c:pt idx="133">
                  <c:v>4.5112695981129853</c:v>
                </c:pt>
                <c:pt idx="134">
                  <c:v>4.5531216396933729</c:v>
                </c:pt>
                <c:pt idx="135">
                  <c:v>4.5950934892737614</c:v>
                </c:pt>
                <c:pt idx="136">
                  <c:v>4.6371851468541507</c:v>
                </c:pt>
                <c:pt idx="137">
                  <c:v>4.6793966124345392</c:v>
                </c:pt>
                <c:pt idx="138">
                  <c:v>4.7217278860149277</c:v>
                </c:pt>
                <c:pt idx="139">
                  <c:v>4.7641789675953143</c:v>
                </c:pt>
                <c:pt idx="140">
                  <c:v>4.8067498571757028</c:v>
                </c:pt>
                <c:pt idx="141">
                  <c:v>4.8494405547560904</c:v>
                </c:pt>
                <c:pt idx="142">
                  <c:v>4.8922510603364788</c:v>
                </c:pt>
                <c:pt idx="143">
                  <c:v>4.9351813739168664</c:v>
                </c:pt>
                <c:pt idx="144">
                  <c:v>4.9782314954972549</c:v>
                </c:pt>
                <c:pt idx="145">
                  <c:v>5.0214014250776442</c:v>
                </c:pt>
                <c:pt idx="146">
                  <c:v>5.0646911626580318</c:v>
                </c:pt>
                <c:pt idx="147">
                  <c:v>5.1081007082384202</c:v>
                </c:pt>
                <c:pt idx="148">
                  <c:v>5.1516300618188087</c:v>
                </c:pt>
                <c:pt idx="149">
                  <c:v>5.1952792233991962</c:v>
                </c:pt>
                <c:pt idx="150">
                  <c:v>5.2390481929795847</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4.816300868770005E-2</c:v>
                </c:pt>
                <c:pt idx="1">
                  <c:v>4.9914048687700045E-2</c:v>
                </c:pt>
                <c:pt idx="2">
                  <c:v>5.1711168687700051E-2</c:v>
                </c:pt>
                <c:pt idx="3">
                  <c:v>5.3554368687700048E-2</c:v>
                </c:pt>
                <c:pt idx="4">
                  <c:v>5.5443648687700055E-2</c:v>
                </c:pt>
                <c:pt idx="5">
                  <c:v>5.7379008687700052E-2</c:v>
                </c:pt>
                <c:pt idx="6">
                  <c:v>5.9360448687700053E-2</c:v>
                </c:pt>
                <c:pt idx="7">
                  <c:v>6.1387968687700058E-2</c:v>
                </c:pt>
                <c:pt idx="8">
                  <c:v>6.346156868770006E-2</c:v>
                </c:pt>
                <c:pt idx="9">
                  <c:v>6.5581248687700044E-2</c:v>
                </c:pt>
                <c:pt idx="10">
                  <c:v>6.7747008687700047E-2</c:v>
                </c:pt>
                <c:pt idx="11">
                  <c:v>6.9958848687700054E-2</c:v>
                </c:pt>
                <c:pt idx="12">
                  <c:v>7.221676868770005E-2</c:v>
                </c:pt>
                <c:pt idx="13">
                  <c:v>7.4520768687700051E-2</c:v>
                </c:pt>
                <c:pt idx="14">
                  <c:v>7.6870848687700041E-2</c:v>
                </c:pt>
                <c:pt idx="15">
                  <c:v>7.926700868770005E-2</c:v>
                </c:pt>
                <c:pt idx="16">
                  <c:v>8.1709248687700048E-2</c:v>
                </c:pt>
                <c:pt idx="17">
                  <c:v>8.419756868770005E-2</c:v>
                </c:pt>
                <c:pt idx="18">
                  <c:v>8.6731968687700056E-2</c:v>
                </c:pt>
                <c:pt idx="19">
                  <c:v>8.9312448687700052E-2</c:v>
                </c:pt>
                <c:pt idx="20">
                  <c:v>9.1939008687700052E-2</c:v>
                </c:pt>
                <c:pt idx="21">
                  <c:v>9.4611648687700056E-2</c:v>
                </c:pt>
                <c:pt idx="22">
                  <c:v>9.7330368687700064E-2</c:v>
                </c:pt>
                <c:pt idx="23">
                  <c:v>0.10009516868770005</c:v>
                </c:pt>
                <c:pt idx="24">
                  <c:v>0.10290604868770004</c:v>
                </c:pt>
                <c:pt idx="25">
                  <c:v>0.10576300868770006</c:v>
                </c:pt>
                <c:pt idx="26">
                  <c:v>0.10866604868770005</c:v>
                </c:pt>
                <c:pt idx="27">
                  <c:v>0.11161516868770006</c:v>
                </c:pt>
                <c:pt idx="28">
                  <c:v>0.11461036868770005</c:v>
                </c:pt>
                <c:pt idx="29">
                  <c:v>0.11765164868770006</c:v>
                </c:pt>
                <c:pt idx="30">
                  <c:v>0.12073900868770004</c:v>
                </c:pt>
                <c:pt idx="31">
                  <c:v>0.12387244868770006</c:v>
                </c:pt>
                <c:pt idx="32">
                  <c:v>0.12705196868770005</c:v>
                </c:pt>
                <c:pt idx="33">
                  <c:v>0.13027756868770007</c:v>
                </c:pt>
                <c:pt idx="34">
                  <c:v>0.13354924868770005</c:v>
                </c:pt>
                <c:pt idx="35">
                  <c:v>0.13686700868770008</c:v>
                </c:pt>
                <c:pt idx="36">
                  <c:v>0.14023084868770003</c:v>
                </c:pt>
                <c:pt idx="37">
                  <c:v>0.14364076868770007</c:v>
                </c:pt>
                <c:pt idx="38">
                  <c:v>0.14709676868770005</c:v>
                </c:pt>
                <c:pt idx="39">
                  <c:v>0.15059884868770007</c:v>
                </c:pt>
                <c:pt idx="40">
                  <c:v>0.15414700868770009</c:v>
                </c:pt>
                <c:pt idx="41">
                  <c:v>0.15774124868770004</c:v>
                </c:pt>
                <c:pt idx="42">
                  <c:v>0.16138156868770004</c:v>
                </c:pt>
                <c:pt idx="43">
                  <c:v>0.16506796868770005</c:v>
                </c:pt>
                <c:pt idx="44">
                  <c:v>0.16880044868770006</c:v>
                </c:pt>
                <c:pt idx="45">
                  <c:v>0.17257900868770004</c:v>
                </c:pt>
                <c:pt idx="46">
                  <c:v>0.17640364868770006</c:v>
                </c:pt>
                <c:pt idx="47">
                  <c:v>0.18027436868770005</c:v>
                </c:pt>
                <c:pt idx="48">
                  <c:v>0.18419116868770005</c:v>
                </c:pt>
                <c:pt idx="49">
                  <c:v>0.18815404868770008</c:v>
                </c:pt>
                <c:pt idx="50">
                  <c:v>0.19216300868770006</c:v>
                </c:pt>
                <c:pt idx="51">
                  <c:v>0.19621804868769999</c:v>
                </c:pt>
                <c:pt idx="52">
                  <c:v>0.20031916868770011</c:v>
                </c:pt>
                <c:pt idx="53">
                  <c:v>0.20446636868770007</c:v>
                </c:pt>
                <c:pt idx="54">
                  <c:v>0.20865964868770009</c:v>
                </c:pt>
                <c:pt idx="55">
                  <c:v>0.21289900868770009</c:v>
                </c:pt>
                <c:pt idx="56">
                  <c:v>0.21718444868770004</c:v>
                </c:pt>
                <c:pt idx="57">
                  <c:v>0.2215159686877001</c:v>
                </c:pt>
                <c:pt idx="58">
                  <c:v>0.2258935686877</c:v>
                </c:pt>
                <c:pt idx="59">
                  <c:v>0.23031724868770004</c:v>
                </c:pt>
                <c:pt idx="60">
                  <c:v>0.23478700868770003</c:v>
                </c:pt>
                <c:pt idx="61">
                  <c:v>0.23930284868769996</c:v>
                </c:pt>
                <c:pt idx="62">
                  <c:v>0.24386476868769999</c:v>
                </c:pt>
                <c:pt idx="63">
                  <c:v>0.24847276868770007</c:v>
                </c:pt>
                <c:pt idx="64">
                  <c:v>0.25312684868770008</c:v>
                </c:pt>
                <c:pt idx="65">
                  <c:v>0.25782700868770009</c:v>
                </c:pt>
                <c:pt idx="66">
                  <c:v>0.26257324868769999</c:v>
                </c:pt>
                <c:pt idx="67">
                  <c:v>0.26736556868770001</c:v>
                </c:pt>
                <c:pt idx="68">
                  <c:v>0.27220396868770014</c:v>
                </c:pt>
                <c:pt idx="69">
                  <c:v>0.27708844868770005</c:v>
                </c:pt>
                <c:pt idx="70">
                  <c:v>0.28201900868770008</c:v>
                </c:pt>
                <c:pt idx="71">
                  <c:v>0.2869956486877</c:v>
                </c:pt>
                <c:pt idx="72">
                  <c:v>0.29201836868769998</c:v>
                </c:pt>
                <c:pt idx="73">
                  <c:v>0.29708716868770008</c:v>
                </c:pt>
                <c:pt idx="74">
                  <c:v>0.30220204868770006</c:v>
                </c:pt>
                <c:pt idx="75">
                  <c:v>0.30736300868770006</c:v>
                </c:pt>
                <c:pt idx="76">
                  <c:v>0.3125700486877</c:v>
                </c:pt>
                <c:pt idx="77">
                  <c:v>0.3178231686877</c:v>
                </c:pt>
                <c:pt idx="78">
                  <c:v>0.32312236868770006</c:v>
                </c:pt>
                <c:pt idx="79">
                  <c:v>0.32846764868770012</c:v>
                </c:pt>
                <c:pt idx="80">
                  <c:v>0.33385900868770013</c:v>
                </c:pt>
                <c:pt idx="81">
                  <c:v>0.33929644868769993</c:v>
                </c:pt>
                <c:pt idx="82">
                  <c:v>0.3447799686877</c:v>
                </c:pt>
                <c:pt idx="83">
                  <c:v>0.35030956868770013</c:v>
                </c:pt>
                <c:pt idx="84">
                  <c:v>0.35588524868770005</c:v>
                </c:pt>
                <c:pt idx="85">
                  <c:v>0.36150700868770008</c:v>
                </c:pt>
                <c:pt idx="86">
                  <c:v>0.36717484868769995</c:v>
                </c:pt>
                <c:pt idx="87">
                  <c:v>0.37288876868770005</c:v>
                </c:pt>
                <c:pt idx="88">
                  <c:v>0.37864876868770003</c:v>
                </c:pt>
                <c:pt idx="89">
                  <c:v>0.38445484868770019</c:v>
                </c:pt>
                <c:pt idx="90">
                  <c:v>0.39030700868770007</c:v>
                </c:pt>
                <c:pt idx="91">
                  <c:v>0.39620524868770013</c:v>
                </c:pt>
                <c:pt idx="92">
                  <c:v>0.40214956868770008</c:v>
                </c:pt>
                <c:pt idx="93">
                  <c:v>0.40813996868770014</c:v>
                </c:pt>
                <c:pt idx="94">
                  <c:v>0.41417644868770015</c:v>
                </c:pt>
                <c:pt idx="95">
                  <c:v>0.42025900868770016</c:v>
                </c:pt>
                <c:pt idx="96">
                  <c:v>0.42638764868770007</c:v>
                </c:pt>
                <c:pt idx="97">
                  <c:v>0.43256236868770004</c:v>
                </c:pt>
                <c:pt idx="98">
                  <c:v>0.43878316868770012</c:v>
                </c:pt>
                <c:pt idx="99">
                  <c:v>0.44505004868770009</c:v>
                </c:pt>
                <c:pt idx="100">
                  <c:v>0.45136300868770018</c:v>
                </c:pt>
                <c:pt idx="101">
                  <c:v>0.45772204868770006</c:v>
                </c:pt>
                <c:pt idx="102">
                  <c:v>0.46412716868769999</c:v>
                </c:pt>
                <c:pt idx="103">
                  <c:v>0.47057836868770009</c:v>
                </c:pt>
                <c:pt idx="104">
                  <c:v>0.47707564868770019</c:v>
                </c:pt>
                <c:pt idx="105">
                  <c:v>0.48361900868770014</c:v>
                </c:pt>
                <c:pt idx="106">
                  <c:v>0.49020844868770019</c:v>
                </c:pt>
                <c:pt idx="107">
                  <c:v>0.49684396868770009</c:v>
                </c:pt>
                <c:pt idx="108">
                  <c:v>0.50352556868770015</c:v>
                </c:pt>
                <c:pt idx="109">
                  <c:v>0.51025324868770006</c:v>
                </c:pt>
                <c:pt idx="110">
                  <c:v>0.51702700868770024</c:v>
                </c:pt>
                <c:pt idx="111">
                  <c:v>0.52384684868770015</c:v>
                </c:pt>
                <c:pt idx="112">
                  <c:v>0.53071276868770001</c:v>
                </c:pt>
                <c:pt idx="113">
                  <c:v>0.53762476868770004</c:v>
                </c:pt>
                <c:pt idx="114">
                  <c:v>0.54458284868770035</c:v>
                </c:pt>
                <c:pt idx="115">
                  <c:v>0.55158700868770016</c:v>
                </c:pt>
                <c:pt idx="116">
                  <c:v>0.55863724868769993</c:v>
                </c:pt>
                <c:pt idx="117">
                  <c:v>0.56573356868769997</c:v>
                </c:pt>
                <c:pt idx="118">
                  <c:v>0.57287596868770008</c:v>
                </c:pt>
                <c:pt idx="119">
                  <c:v>0.58006444868769991</c:v>
                </c:pt>
                <c:pt idx="120">
                  <c:v>0.58729900868770002</c:v>
                </c:pt>
                <c:pt idx="121">
                  <c:v>0.59457964868769997</c:v>
                </c:pt>
                <c:pt idx="122">
                  <c:v>0.60190636868769998</c:v>
                </c:pt>
                <c:pt idx="123">
                  <c:v>0.60927916868770016</c:v>
                </c:pt>
                <c:pt idx="124">
                  <c:v>0.61669804868770006</c:v>
                </c:pt>
                <c:pt idx="125">
                  <c:v>0.62416300868770014</c:v>
                </c:pt>
                <c:pt idx="126">
                  <c:v>0.63167404868770016</c:v>
                </c:pt>
                <c:pt idx="127">
                  <c:v>0.63923116868770014</c:v>
                </c:pt>
                <c:pt idx="128">
                  <c:v>0.64683436868770006</c:v>
                </c:pt>
                <c:pt idx="129">
                  <c:v>0.65448364868770015</c:v>
                </c:pt>
                <c:pt idx="130">
                  <c:v>0.66217900868770008</c:v>
                </c:pt>
                <c:pt idx="131">
                  <c:v>0.66992044868769995</c:v>
                </c:pt>
                <c:pt idx="132">
                  <c:v>0.67770796868769989</c:v>
                </c:pt>
                <c:pt idx="133">
                  <c:v>0.68554156868770022</c:v>
                </c:pt>
                <c:pt idx="134">
                  <c:v>0.69342124868769983</c:v>
                </c:pt>
                <c:pt idx="135">
                  <c:v>0.70134700868770006</c:v>
                </c:pt>
                <c:pt idx="136">
                  <c:v>0.70931884868770023</c:v>
                </c:pt>
                <c:pt idx="137">
                  <c:v>0.71733676868770013</c:v>
                </c:pt>
                <c:pt idx="138">
                  <c:v>0.72540076868770043</c:v>
                </c:pt>
                <c:pt idx="139">
                  <c:v>0.73351084868770022</c:v>
                </c:pt>
                <c:pt idx="140">
                  <c:v>0.74166700868770019</c:v>
                </c:pt>
                <c:pt idx="141">
                  <c:v>0.74986924868769989</c:v>
                </c:pt>
                <c:pt idx="142">
                  <c:v>0.75811756868769997</c:v>
                </c:pt>
                <c:pt idx="143">
                  <c:v>0.76641196868770001</c:v>
                </c:pt>
                <c:pt idx="144">
                  <c:v>0.77475244868769999</c:v>
                </c:pt>
                <c:pt idx="145">
                  <c:v>0.78313900868770014</c:v>
                </c:pt>
                <c:pt idx="146">
                  <c:v>0.79157164868770002</c:v>
                </c:pt>
                <c:pt idx="147">
                  <c:v>0.80005036868769985</c:v>
                </c:pt>
                <c:pt idx="148">
                  <c:v>0.8085751686877003</c:v>
                </c:pt>
                <c:pt idx="149">
                  <c:v>0.81714604868770002</c:v>
                </c:pt>
                <c:pt idx="150">
                  <c:v>0.82576300868770014</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6.520061728395061E-3</c:v>
                </c:pt>
                <c:pt idx="1">
                  <c:v>6.5511657283950642E-3</c:v>
                </c:pt>
                <c:pt idx="2">
                  <c:v>6.6444777283950632E-3</c:v>
                </c:pt>
                <c:pt idx="3">
                  <c:v>6.7999977283950625E-3</c:v>
                </c:pt>
                <c:pt idx="4">
                  <c:v>7.0177257283950628E-3</c:v>
                </c:pt>
                <c:pt idx="5">
                  <c:v>7.2976617283950617E-3</c:v>
                </c:pt>
                <c:pt idx="6">
                  <c:v>7.6398057283950634E-3</c:v>
                </c:pt>
                <c:pt idx="7">
                  <c:v>8.0441577283950644E-3</c:v>
                </c:pt>
                <c:pt idx="8">
                  <c:v>8.510717728395064E-3</c:v>
                </c:pt>
                <c:pt idx="9">
                  <c:v>9.0394857283950594E-3</c:v>
                </c:pt>
                <c:pt idx="10">
                  <c:v>9.6304617283950629E-3</c:v>
                </c:pt>
                <c:pt idx="11">
                  <c:v>1.0283645728395061E-2</c:v>
                </c:pt>
                <c:pt idx="12">
                  <c:v>1.0999037728395061E-2</c:v>
                </c:pt>
                <c:pt idx="13">
                  <c:v>1.1776637728395064E-2</c:v>
                </c:pt>
                <c:pt idx="14">
                  <c:v>1.2616445728395063E-2</c:v>
                </c:pt>
                <c:pt idx="15">
                  <c:v>1.351846172839506E-2</c:v>
                </c:pt>
                <c:pt idx="16">
                  <c:v>1.4482685728395065E-2</c:v>
                </c:pt>
                <c:pt idx="17">
                  <c:v>1.5509117728395064E-2</c:v>
                </c:pt>
                <c:pt idx="18">
                  <c:v>1.6597757728395061E-2</c:v>
                </c:pt>
                <c:pt idx="19">
                  <c:v>1.7748605728395064E-2</c:v>
                </c:pt>
                <c:pt idx="20">
                  <c:v>1.8961661728395061E-2</c:v>
                </c:pt>
                <c:pt idx="21">
                  <c:v>2.0236925728395066E-2</c:v>
                </c:pt>
                <c:pt idx="22">
                  <c:v>2.1574397728395065E-2</c:v>
                </c:pt>
                <c:pt idx="23">
                  <c:v>2.2974077728395062E-2</c:v>
                </c:pt>
                <c:pt idx="24">
                  <c:v>2.443596572839506E-2</c:v>
                </c:pt>
                <c:pt idx="25">
                  <c:v>2.5960061728395059E-2</c:v>
                </c:pt>
                <c:pt idx="26">
                  <c:v>2.7546365728395063E-2</c:v>
                </c:pt>
                <c:pt idx="27">
                  <c:v>2.9194877728395064E-2</c:v>
                </c:pt>
                <c:pt idx="28">
                  <c:v>3.090559772839507E-2</c:v>
                </c:pt>
                <c:pt idx="29">
                  <c:v>3.2678525728395053E-2</c:v>
                </c:pt>
                <c:pt idx="30">
                  <c:v>3.4513661728395054E-2</c:v>
                </c:pt>
                <c:pt idx="31">
                  <c:v>3.6411005728395063E-2</c:v>
                </c:pt>
                <c:pt idx="32">
                  <c:v>3.8370557728395066E-2</c:v>
                </c:pt>
                <c:pt idx="33">
                  <c:v>4.0392317728395064E-2</c:v>
                </c:pt>
                <c:pt idx="34">
                  <c:v>4.2476285728395076E-2</c:v>
                </c:pt>
                <c:pt idx="35">
                  <c:v>4.4622461728395076E-2</c:v>
                </c:pt>
                <c:pt idx="36">
                  <c:v>4.6830845728395062E-2</c:v>
                </c:pt>
                <c:pt idx="37">
                  <c:v>4.9101437728395071E-2</c:v>
                </c:pt>
                <c:pt idx="38">
                  <c:v>5.143423772839506E-2</c:v>
                </c:pt>
                <c:pt idx="39">
                  <c:v>5.3829245728395064E-2</c:v>
                </c:pt>
                <c:pt idx="40">
                  <c:v>5.6286461728395062E-2</c:v>
                </c:pt>
                <c:pt idx="41">
                  <c:v>5.8805885728395055E-2</c:v>
                </c:pt>
                <c:pt idx="42">
                  <c:v>6.1387517728395055E-2</c:v>
                </c:pt>
                <c:pt idx="43">
                  <c:v>6.403135772839505E-2</c:v>
                </c:pt>
                <c:pt idx="44">
                  <c:v>6.6737405728395066E-2</c:v>
                </c:pt>
                <c:pt idx="45">
                  <c:v>6.9505661728395091E-2</c:v>
                </c:pt>
                <c:pt idx="46">
                  <c:v>7.2336125728395068E-2</c:v>
                </c:pt>
                <c:pt idx="47">
                  <c:v>7.5228797728395067E-2</c:v>
                </c:pt>
                <c:pt idx="48">
                  <c:v>7.818367772839506E-2</c:v>
                </c:pt>
                <c:pt idx="49">
                  <c:v>8.1200765728395061E-2</c:v>
                </c:pt>
                <c:pt idx="50">
                  <c:v>8.4280061728395084E-2</c:v>
                </c:pt>
                <c:pt idx="51">
                  <c:v>8.7421565728395059E-2</c:v>
                </c:pt>
                <c:pt idx="52">
                  <c:v>9.0625277728395071E-2</c:v>
                </c:pt>
                <c:pt idx="53">
                  <c:v>9.3891197728395076E-2</c:v>
                </c:pt>
                <c:pt idx="54">
                  <c:v>9.7219325728395076E-2</c:v>
                </c:pt>
                <c:pt idx="55">
                  <c:v>0.10060966172839507</c:v>
                </c:pt>
                <c:pt idx="56">
                  <c:v>0.10406220572839506</c:v>
                </c:pt>
                <c:pt idx="57">
                  <c:v>0.10757695772839512</c:v>
                </c:pt>
                <c:pt idx="58">
                  <c:v>0.111153917728395</c:v>
                </c:pt>
                <c:pt idx="59">
                  <c:v>0.1147930857283951</c:v>
                </c:pt>
                <c:pt idx="60">
                  <c:v>0.11849446172839501</c:v>
                </c:pt>
                <c:pt idx="61">
                  <c:v>0.12225804572839501</c:v>
                </c:pt>
                <c:pt idx="62">
                  <c:v>0.12608383772839504</c:v>
                </c:pt>
                <c:pt idx="63">
                  <c:v>0.12997183772839507</c:v>
                </c:pt>
                <c:pt idx="64">
                  <c:v>0.13392204572839508</c:v>
                </c:pt>
                <c:pt idx="65">
                  <c:v>0.1379344617283951</c:v>
                </c:pt>
                <c:pt idx="66">
                  <c:v>0.14200908572839507</c:v>
                </c:pt>
                <c:pt idx="67">
                  <c:v>0.14614591772839508</c:v>
                </c:pt>
                <c:pt idx="68">
                  <c:v>0.1503449577283951</c:v>
                </c:pt>
                <c:pt idx="69">
                  <c:v>0.15460620572839509</c:v>
                </c:pt>
                <c:pt idx="70">
                  <c:v>0.15892966172839512</c:v>
                </c:pt>
                <c:pt idx="71">
                  <c:v>0.16331532572839502</c:v>
                </c:pt>
                <c:pt idx="72">
                  <c:v>0.16776319772839501</c:v>
                </c:pt>
                <c:pt idx="73">
                  <c:v>0.17227327772839507</c:v>
                </c:pt>
                <c:pt idx="74">
                  <c:v>0.1768455657283951</c:v>
                </c:pt>
                <c:pt idx="75">
                  <c:v>0.18148006172839509</c:v>
                </c:pt>
                <c:pt idx="76">
                  <c:v>0.18617676572839503</c:v>
                </c:pt>
                <c:pt idx="77">
                  <c:v>0.19093567772839504</c:v>
                </c:pt>
                <c:pt idx="78">
                  <c:v>0.19575679772839508</c:v>
                </c:pt>
                <c:pt idx="79">
                  <c:v>0.2006401257283951</c:v>
                </c:pt>
                <c:pt idx="80">
                  <c:v>0.2055856617283951</c:v>
                </c:pt>
                <c:pt idx="81">
                  <c:v>0.21059340572839505</c:v>
                </c:pt>
                <c:pt idx="82">
                  <c:v>0.21566335772839507</c:v>
                </c:pt>
                <c:pt idx="83">
                  <c:v>0.22079551772839515</c:v>
                </c:pt>
                <c:pt idx="84">
                  <c:v>0.2259898857283951</c:v>
                </c:pt>
                <c:pt idx="85">
                  <c:v>0.23124646172839511</c:v>
                </c:pt>
                <c:pt idx="86">
                  <c:v>0.23656524572839499</c:v>
                </c:pt>
                <c:pt idx="87">
                  <c:v>0.24194623772839502</c:v>
                </c:pt>
                <c:pt idx="88">
                  <c:v>0.24738943772839508</c:v>
                </c:pt>
                <c:pt idx="89">
                  <c:v>0.2528948457283951</c:v>
                </c:pt>
                <c:pt idx="90">
                  <c:v>0.2584624617283951</c:v>
                </c:pt>
                <c:pt idx="91">
                  <c:v>0.2640922857283951</c:v>
                </c:pt>
                <c:pt idx="92">
                  <c:v>0.26978431772839506</c:v>
                </c:pt>
                <c:pt idx="93">
                  <c:v>0.27553855772839508</c:v>
                </c:pt>
                <c:pt idx="94">
                  <c:v>0.28135500572839506</c:v>
                </c:pt>
                <c:pt idx="95">
                  <c:v>0.28723366172839515</c:v>
                </c:pt>
                <c:pt idx="96">
                  <c:v>0.29317452572839503</c:v>
                </c:pt>
                <c:pt idx="97">
                  <c:v>0.29917759772839503</c:v>
                </c:pt>
                <c:pt idx="98">
                  <c:v>0.30524287772839509</c:v>
                </c:pt>
                <c:pt idx="99">
                  <c:v>0.31137036572839505</c:v>
                </c:pt>
                <c:pt idx="100">
                  <c:v>0.31756006172839507</c:v>
                </c:pt>
                <c:pt idx="101">
                  <c:v>0.32381196572839505</c:v>
                </c:pt>
                <c:pt idx="102">
                  <c:v>0.33012607772839497</c:v>
                </c:pt>
                <c:pt idx="103">
                  <c:v>0.33650239772839513</c:v>
                </c:pt>
                <c:pt idx="104">
                  <c:v>0.34294092572839513</c:v>
                </c:pt>
                <c:pt idx="105">
                  <c:v>0.34944166172839508</c:v>
                </c:pt>
                <c:pt idx="106">
                  <c:v>0.35600460572839515</c:v>
                </c:pt>
                <c:pt idx="107">
                  <c:v>0.36262975772839501</c:v>
                </c:pt>
                <c:pt idx="108">
                  <c:v>0.36931711772839509</c:v>
                </c:pt>
                <c:pt idx="109">
                  <c:v>0.37606668572839513</c:v>
                </c:pt>
                <c:pt idx="110">
                  <c:v>0.38287846172839513</c:v>
                </c:pt>
                <c:pt idx="111">
                  <c:v>0.38975244572839512</c:v>
                </c:pt>
                <c:pt idx="112">
                  <c:v>0.39668863772839519</c:v>
                </c:pt>
                <c:pt idx="113">
                  <c:v>0.40368703772839515</c:v>
                </c:pt>
                <c:pt idx="114">
                  <c:v>0.41074764572839523</c:v>
                </c:pt>
                <c:pt idx="115">
                  <c:v>0.41787046172839509</c:v>
                </c:pt>
                <c:pt idx="116">
                  <c:v>0.42505548572839491</c:v>
                </c:pt>
                <c:pt idx="117">
                  <c:v>0.43230271772839507</c:v>
                </c:pt>
                <c:pt idx="118">
                  <c:v>0.43961215772839513</c:v>
                </c:pt>
                <c:pt idx="119">
                  <c:v>0.44698380572839513</c:v>
                </c:pt>
                <c:pt idx="120">
                  <c:v>0.45441766172839504</c:v>
                </c:pt>
                <c:pt idx="121">
                  <c:v>0.46191372572839501</c:v>
                </c:pt>
                <c:pt idx="122">
                  <c:v>0.46947199772839487</c:v>
                </c:pt>
                <c:pt idx="123">
                  <c:v>0.47709247772839497</c:v>
                </c:pt>
                <c:pt idx="124">
                  <c:v>0.48477516572839502</c:v>
                </c:pt>
                <c:pt idx="125">
                  <c:v>0.49252006172839508</c:v>
                </c:pt>
                <c:pt idx="126">
                  <c:v>0.50032716572839508</c:v>
                </c:pt>
                <c:pt idx="127">
                  <c:v>0.50819647772839516</c:v>
                </c:pt>
                <c:pt idx="128">
                  <c:v>0.51612799772839524</c:v>
                </c:pt>
                <c:pt idx="129">
                  <c:v>0.52412172572839522</c:v>
                </c:pt>
                <c:pt idx="130">
                  <c:v>0.5321776617283952</c:v>
                </c:pt>
                <c:pt idx="131">
                  <c:v>0.54029580572839497</c:v>
                </c:pt>
                <c:pt idx="132">
                  <c:v>0.54847615772839509</c:v>
                </c:pt>
                <c:pt idx="133">
                  <c:v>0.5567187177283951</c:v>
                </c:pt>
                <c:pt idx="134">
                  <c:v>0.565023485728395</c:v>
                </c:pt>
                <c:pt idx="135">
                  <c:v>0.57339046172839503</c:v>
                </c:pt>
                <c:pt idx="136">
                  <c:v>0.58181964572839517</c:v>
                </c:pt>
                <c:pt idx="137">
                  <c:v>0.59031103772839522</c:v>
                </c:pt>
                <c:pt idx="138">
                  <c:v>0.59886463772839527</c:v>
                </c:pt>
                <c:pt idx="139">
                  <c:v>0.60748044572839521</c:v>
                </c:pt>
                <c:pt idx="140">
                  <c:v>0.61615846172839528</c:v>
                </c:pt>
                <c:pt idx="141">
                  <c:v>0.62489868572839502</c:v>
                </c:pt>
                <c:pt idx="142">
                  <c:v>0.63370111772839499</c:v>
                </c:pt>
                <c:pt idx="143">
                  <c:v>0.64256575772839497</c:v>
                </c:pt>
                <c:pt idx="144">
                  <c:v>0.65149260572839496</c:v>
                </c:pt>
                <c:pt idx="145">
                  <c:v>0.66048166172839495</c:v>
                </c:pt>
                <c:pt idx="146">
                  <c:v>0.66953292572839507</c:v>
                </c:pt>
                <c:pt idx="147">
                  <c:v>0.67864639772839497</c:v>
                </c:pt>
                <c:pt idx="148">
                  <c:v>0.6878220777283951</c:v>
                </c:pt>
                <c:pt idx="149">
                  <c:v>0.69705996572839501</c:v>
                </c:pt>
                <c:pt idx="150">
                  <c:v>0.70636006172839527</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29.216392483004157</c:v>
                </c:pt>
                <c:pt idx="2">
                  <c:v>45.087715064061697</c:v>
                </c:pt>
                <c:pt idx="3">
                  <c:v>55.055427695776629</c:v>
                </c:pt>
                <c:pt idx="4">
                  <c:v>61.895513978317659</c:v>
                </c:pt>
                <c:pt idx="5">
                  <c:v>66.879363754040611</c:v>
                </c:pt>
                <c:pt idx="6">
                  <c:v>70.671499768055284</c:v>
                </c:pt>
                <c:pt idx="7">
                  <c:v>73.653066847876744</c:v>
                </c:pt>
                <c:pt idx="8">
                  <c:v>76.058333506718341</c:v>
                </c:pt>
                <c:pt idx="9">
                  <c:v>78.039224472389634</c:v>
                </c:pt>
                <c:pt idx="10">
                  <c:v>79.698577408565882</c:v>
                </c:pt>
                <c:pt idx="11">
                  <c:v>81.108486332188022</c:v>
                </c:pt>
                <c:pt idx="12">
                  <c:v>82.320991321597674</c:v>
                </c:pt>
                <c:pt idx="13">
                  <c:v>83.374597993279835</c:v>
                </c:pt>
                <c:pt idx="14">
                  <c:v>84.298408895032935</c:v>
                </c:pt>
                <c:pt idx="15">
                  <c:v>85.114828643198877</c:v>
                </c:pt>
                <c:pt idx="16">
                  <c:v>85.84138599110473</c:v>
                </c:pt>
                <c:pt idx="17">
                  <c:v>86.491991790256236</c:v>
                </c:pt>
                <c:pt idx="18">
                  <c:v>87.077826600247093</c:v>
                </c:pt>
                <c:pt idx="19">
                  <c:v>87.60797920352897</c:v>
                </c:pt>
                <c:pt idx="20">
                  <c:v>88.089913936762017</c:v>
                </c:pt>
                <c:pt idx="21">
                  <c:v>88.529818091219596</c:v>
                </c:pt>
                <c:pt idx="22">
                  <c:v>88.932863816860504</c:v>
                </c:pt>
                <c:pt idx="23">
                  <c:v>89.303408110597758</c:v>
                </c:pt>
                <c:pt idx="24">
                  <c:v>89.645147318265685</c:v>
                </c:pt>
                <c:pt idx="25">
                  <c:v>89.961237779353041</c:v>
                </c:pt>
                <c:pt idx="26">
                  <c:v>90.254390965469355</c:v>
                </c:pt>
                <c:pt idx="27">
                  <c:v>90.526949189594916</c:v>
                </c:pt>
                <c:pt idx="28">
                  <c:v>90.780946362888997</c:v>
                </c:pt>
                <c:pt idx="29">
                  <c:v>91.018157134525651</c:v>
                </c:pt>
                <c:pt idx="30">
                  <c:v>91.240136925945222</c:v>
                </c:pt>
                <c:pt idx="31">
                  <c:v>91.448254769019627</c:v>
                </c:pt>
                <c:pt idx="32">
                  <c:v>91.643720413302574</c:v>
                </c:pt>
                <c:pt idx="33">
                  <c:v>91.827606836236001</c:v>
                </c:pt>
                <c:pt idx="34">
                  <c:v>92.00086904084533</c:v>
                </c:pt>
                <c:pt idx="35">
                  <c:v>92.164359836150041</c:v>
                </c:pt>
                <c:pt idx="36">
                  <c:v>92.318843150601353</c:v>
                </c:pt>
                <c:pt idx="37">
                  <c:v>92.465005317064481</c:v>
                </c:pt>
                <c:pt idx="38">
                  <c:v>92.603464680984175</c:v>
                </c:pt>
                <c:pt idx="39">
                  <c:v>92.734779815390098</c:v>
                </c:pt>
                <c:pt idx="40">
                  <c:v>92.859456572853645</c:v>
                </c:pt>
                <c:pt idx="41">
                  <c:v>92.977954162070574</c:v>
                </c:pt>
                <c:pt idx="42">
                  <c:v>93.090690402914461</c:v>
                </c:pt>
                <c:pt idx="43">
                  <c:v>93.198046286683635</c:v>
                </c:pt>
                <c:pt idx="44">
                  <c:v>93.300369946407372</c:v>
                </c:pt>
                <c:pt idx="45">
                  <c:v>93.397980124369312</c:v>
                </c:pt>
                <c:pt idx="46">
                  <c:v>93.491169209595597</c:v>
                </c:pt>
                <c:pt idx="47">
                  <c:v>93.580205906267594</c:v>
                </c:pt>
                <c:pt idx="48">
                  <c:v>93.665337584340818</c:v>
                </c:pt>
                <c:pt idx="49">
                  <c:v>93.746792355665619</c:v>
                </c:pt>
                <c:pt idx="50">
                  <c:v>93.824780912293591</c:v>
                </c:pt>
                <c:pt idx="51">
                  <c:v>93.899498158155353</c:v>
                </c:pt>
                <c:pt idx="52">
                  <c:v>93.971124660707687</c:v>
                </c:pt>
                <c:pt idx="53">
                  <c:v>94.039827945305959</c:v>
                </c:pt>
                <c:pt idx="54">
                  <c:v>94.105763651828525</c:v>
                </c:pt>
                <c:pt idx="55">
                  <c:v>94.169076570357447</c:v>
                </c:pt>
                <c:pt idx="56">
                  <c:v>94.229901570417411</c:v>
                </c:pt>
                <c:pt idx="57">
                  <c:v>94.288364436320364</c:v>
                </c:pt>
                <c:pt idx="58">
                  <c:v>94.344582619501637</c:v>
                </c:pt>
                <c:pt idx="59">
                  <c:v>94.398665917313679</c:v>
                </c:pt>
                <c:pt idx="60">
                  <c:v>94.450717086530531</c:v>
                </c:pt>
                <c:pt idx="61">
                  <c:v>94.500832398773582</c:v>
                </c:pt>
                <c:pt idx="62">
                  <c:v>94.549102144173318</c:v>
                </c:pt>
                <c:pt idx="63">
                  <c:v>94.595611088809733</c:v>
                </c:pt>
                <c:pt idx="64">
                  <c:v>94.640438890805129</c:v>
                </c:pt>
                <c:pt idx="65">
                  <c:v>94.683660479365102</c:v>
                </c:pt>
                <c:pt idx="66">
                  <c:v>94.725346400560611</c:v>
                </c:pt>
                <c:pt idx="67">
                  <c:v>94.765563133206783</c:v>
                </c:pt>
                <c:pt idx="68">
                  <c:v>94.804373377812396</c:v>
                </c:pt>
                <c:pt idx="69">
                  <c:v>94.841836321241317</c:v>
                </c:pt>
                <c:pt idx="70">
                  <c:v>94.87800787943452</c:v>
                </c:pt>
                <c:pt idx="71">
                  <c:v>94.912940920285678</c:v>
                </c:pt>
                <c:pt idx="72">
                  <c:v>94.946685468538021</c:v>
                </c:pt>
                <c:pt idx="73">
                  <c:v>94.979288894372246</c:v>
                </c:pt>
                <c:pt idx="74">
                  <c:v>95.010796087179827</c:v>
                </c:pt>
                <c:pt idx="75">
                  <c:v>95.041249615862071</c:v>
                </c:pt>
                <c:pt idx="76">
                  <c:v>95.070689876858367</c:v>
                </c:pt>
                <c:pt idx="77">
                  <c:v>95.099155230985531</c:v>
                </c:pt>
                <c:pt idx="78">
                  <c:v>95.126682130062676</c:v>
                </c:pt>
                <c:pt idx="79">
                  <c:v>95.153305234200303</c:v>
                </c:pt>
                <c:pt idx="80">
                  <c:v>95.179057520546948</c:v>
                </c:pt>
                <c:pt idx="81">
                  <c:v>95.203970384210322</c:v>
                </c:pt>
                <c:pt idx="82">
                  <c:v>95.228073732002244</c:v>
                </c:pt>
                <c:pt idx="83">
                  <c:v>95.251396069595941</c:v>
                </c:pt>
                <c:pt idx="84">
                  <c:v>95.273964582629091</c:v>
                </c:pt>
                <c:pt idx="85">
                  <c:v>95.295805212238065</c:v>
                </c:pt>
                <c:pt idx="86">
                  <c:v>95.316942725464259</c:v>
                </c:pt>
                <c:pt idx="87">
                  <c:v>95.337400780933905</c:v>
                </c:pt>
                <c:pt idx="88">
                  <c:v>95.357201990177884</c:v>
                </c:pt>
                <c:pt idx="89">
                  <c:v>95.376367974925174</c:v>
                </c:pt>
                <c:pt idx="90">
                  <c:v>95.394919420675137</c:v>
                </c:pt>
                <c:pt idx="91">
                  <c:v>95.412876126827612</c:v>
                </c:pt>
                <c:pt idx="92">
                  <c:v>95.430257053626107</c:v>
                </c:pt>
                <c:pt idx="93">
                  <c:v>95.447080366147958</c:v>
                </c:pt>
                <c:pt idx="94">
                  <c:v>95.463363475555894</c:v>
                </c:pt>
                <c:pt idx="95">
                  <c:v>95.479123077808111</c:v>
                </c:pt>
                <c:pt idx="96">
                  <c:v>95.494375190007176</c:v>
                </c:pt>
                <c:pt idx="97">
                  <c:v>95.509135184554694</c:v>
                </c:pt>
                <c:pt idx="98">
                  <c:v>95.523417821264275</c:v>
                </c:pt>
                <c:pt idx="99">
                  <c:v>95.537237277574064</c:v>
                </c:pt>
                <c:pt idx="100">
                  <c:v>95.550607176988478</c:v>
                </c:pt>
                <c:pt idx="101">
                  <c:v>95.563540615869485</c:v>
                </c:pt>
                <c:pt idx="102">
                  <c:v>95.576050188687702</c:v>
                </c:pt>
                <c:pt idx="103">
                  <c:v>95.588148011835713</c:v>
                </c:pt>
                <c:pt idx="104">
                  <c:v>95.599845746098509</c:v>
                </c:pt>
                <c:pt idx="105">
                  <c:v>95.61115461786811</c:v>
                </c:pt>
                <c:pt idx="106">
                  <c:v>95.622085439183905</c:v>
                </c:pt>
                <c:pt idx="107">
                  <c:v>95.632648626673628</c:v>
                </c:pt>
                <c:pt idx="108">
                  <c:v>95.642854219464709</c:v>
                </c:pt>
                <c:pt idx="109">
                  <c:v>95.652711896130782</c:v>
                </c:pt>
                <c:pt idx="110">
                  <c:v>95.662230990733462</c:v>
                </c:pt>
                <c:pt idx="111">
                  <c:v>95.671420508015117</c:v>
                </c:pt>
                <c:pt idx="112">
                  <c:v>95.680289137794716</c:v>
                </c:pt>
                <c:pt idx="113">
                  <c:v>95.688845268615054</c:v>
                </c:pt>
                <c:pt idx="114">
                  <c:v>95.697097000686441</c:v>
                </c:pt>
                <c:pt idx="115">
                  <c:v>95.70505215816867</c:v>
                </c:pt>
                <c:pt idx="116">
                  <c:v>95.712718300830545</c:v>
                </c:pt>
                <c:pt idx="117">
                  <c:v>95.72010273512339</c:v>
                </c:pt>
                <c:pt idx="118">
                  <c:v>95.727212524702693</c:v>
                </c:pt>
                <c:pt idx="119">
                  <c:v>95.734054500429423</c:v>
                </c:pt>
                <c:pt idx="120">
                  <c:v>95.740635269881381</c:v>
                </c:pt>
                <c:pt idx="121">
                  <c:v>95.746961226401652</c:v>
                </c:pt>
                <c:pt idx="122">
                  <c:v>95.753038557710752</c:v>
                </c:pt>
                <c:pt idx="123">
                  <c:v>95.758873254106675</c:v>
                </c:pt>
                <c:pt idx="124">
                  <c:v>95.764471116275473</c:v>
                </c:pt>
                <c:pt idx="125">
                  <c:v>95.769837762734085</c:v>
                </c:pt>
                <c:pt idx="126">
                  <c:v>95.774978636925212</c:v>
                </c:pt>
                <c:pt idx="127">
                  <c:v>95.779899013983325</c:v>
                </c:pt>
                <c:pt idx="128">
                  <c:v>95.78460400718906</c:v>
                </c:pt>
                <c:pt idx="129">
                  <c:v>95.789098574129085</c:v>
                </c:pt>
                <c:pt idx="130">
                  <c:v>95.793387522576623</c:v>
                </c:pt>
                <c:pt idx="131">
                  <c:v>95.797475516107482</c:v>
                </c:pt>
                <c:pt idx="132">
                  <c:v>95.801367079465479</c:v>
                </c:pt>
                <c:pt idx="133">
                  <c:v>95.805066603689724</c:v>
                </c:pt>
                <c:pt idx="134">
                  <c:v>95.808578351016678</c:v>
                </c:pt>
                <c:pt idx="135">
                  <c:v>95.811906459568036</c:v>
                </c:pt>
                <c:pt idx="136">
                  <c:v>95.815054947835122</c:v>
                </c:pt>
                <c:pt idx="137">
                  <c:v>95.818027718970583</c:v>
                </c:pt>
                <c:pt idx="138">
                  <c:v>95.82082856489636</c:v>
                </c:pt>
                <c:pt idx="139">
                  <c:v>95.823461170237579</c:v>
                </c:pt>
                <c:pt idx="140">
                  <c:v>95.825929116090322</c:v>
                </c:pt>
                <c:pt idx="141">
                  <c:v>95.828235883632189</c:v>
                </c:pt>
                <c:pt idx="142">
                  <c:v>95.830384857582359</c:v>
                </c:pt>
                <c:pt idx="143">
                  <c:v>95.832379329519142</c:v>
                </c:pt>
                <c:pt idx="144">
                  <c:v>95.834222501061447</c:v>
                </c:pt>
                <c:pt idx="145">
                  <c:v>95.835917486920792</c:v>
                </c:pt>
                <c:pt idx="146">
                  <c:v>95.837467317829748</c:v>
                </c:pt>
                <c:pt idx="147">
                  <c:v>95.838874943352934</c:v>
                </c:pt>
                <c:pt idx="148">
                  <c:v>95.840143234585796</c:v>
                </c:pt>
                <c:pt idx="149">
                  <c:v>95.841274986746342</c:v>
                </c:pt>
                <c:pt idx="150">
                  <c:v>95.842272921664929</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1.2557155921353457E-2</c:v>
                </c:pt>
                <c:pt idx="1">
                  <c:v>3.8474733501741659E-2</c:v>
                </c:pt>
                <c:pt idx="2">
                  <c:v>6.4512119082129893E-2</c:v>
                </c:pt>
                <c:pt idx="3">
                  <c:v>9.066931266251807E-2</c:v>
                </c:pt>
                <c:pt idx="4">
                  <c:v>0.1169463142429063</c:v>
                </c:pt>
                <c:pt idx="5">
                  <c:v>0.14334312382329448</c:v>
                </c:pt>
                <c:pt idx="6">
                  <c:v>0.16985974140368271</c:v>
                </c:pt>
                <c:pt idx="7">
                  <c:v>0.19649616698407094</c:v>
                </c:pt>
                <c:pt idx="8">
                  <c:v>0.22325240056445914</c:v>
                </c:pt>
                <c:pt idx="9">
                  <c:v>0.25012844214484736</c:v>
                </c:pt>
                <c:pt idx="10">
                  <c:v>0.27712429172523551</c:v>
                </c:pt>
                <c:pt idx="11">
                  <c:v>0.30423994930562376</c:v>
                </c:pt>
                <c:pt idx="12">
                  <c:v>0.33147541488601195</c:v>
                </c:pt>
                <c:pt idx="13">
                  <c:v>0.3588306884664002</c:v>
                </c:pt>
                <c:pt idx="14">
                  <c:v>0.38630577004678834</c:v>
                </c:pt>
                <c:pt idx="15">
                  <c:v>0.41390065962717654</c:v>
                </c:pt>
                <c:pt idx="16">
                  <c:v>0.44161535720756484</c:v>
                </c:pt>
                <c:pt idx="17">
                  <c:v>0.46944986278795303</c:v>
                </c:pt>
                <c:pt idx="18">
                  <c:v>0.49740417636834128</c:v>
                </c:pt>
                <c:pt idx="19">
                  <c:v>0.52547829794872947</c:v>
                </c:pt>
                <c:pt idx="20">
                  <c:v>0.5536722275291176</c:v>
                </c:pt>
                <c:pt idx="21">
                  <c:v>0.58198596510950584</c:v>
                </c:pt>
                <c:pt idx="22">
                  <c:v>0.61041951068989397</c:v>
                </c:pt>
                <c:pt idx="23">
                  <c:v>0.63897286427028221</c:v>
                </c:pt>
                <c:pt idx="24">
                  <c:v>0.66764602585067045</c:v>
                </c:pt>
                <c:pt idx="25">
                  <c:v>0.69643899543105869</c:v>
                </c:pt>
                <c:pt idx="26">
                  <c:v>0.72535177301144693</c:v>
                </c:pt>
                <c:pt idx="27">
                  <c:v>0.75438435859183528</c:v>
                </c:pt>
                <c:pt idx="28">
                  <c:v>0.78353675217222329</c:v>
                </c:pt>
                <c:pt idx="29">
                  <c:v>0.81280895375261142</c:v>
                </c:pt>
                <c:pt idx="30">
                  <c:v>0.84220096333299965</c:v>
                </c:pt>
                <c:pt idx="31">
                  <c:v>0.87171278091338777</c:v>
                </c:pt>
                <c:pt idx="32">
                  <c:v>0.90134440649377623</c:v>
                </c:pt>
                <c:pt idx="33">
                  <c:v>0.93109584007416435</c:v>
                </c:pt>
                <c:pt idx="34">
                  <c:v>0.96096708165455258</c:v>
                </c:pt>
                <c:pt idx="35">
                  <c:v>0.99095813123494081</c:v>
                </c:pt>
                <c:pt idx="36">
                  <c:v>1.021068988815329</c:v>
                </c:pt>
                <c:pt idx="37">
                  <c:v>1.0512996543957172</c:v>
                </c:pt>
                <c:pt idx="38">
                  <c:v>1.0816501279761055</c:v>
                </c:pt>
                <c:pt idx="39">
                  <c:v>1.1121204095564936</c:v>
                </c:pt>
                <c:pt idx="40">
                  <c:v>1.1427104991368817</c:v>
                </c:pt>
                <c:pt idx="41">
                  <c:v>1.1734203967172701</c:v>
                </c:pt>
                <c:pt idx="42">
                  <c:v>1.2042501022976584</c:v>
                </c:pt>
                <c:pt idx="43">
                  <c:v>1.2351996158780463</c:v>
                </c:pt>
                <c:pt idx="44">
                  <c:v>1.2662689374584346</c:v>
                </c:pt>
                <c:pt idx="45">
                  <c:v>1.2974580670388229</c:v>
                </c:pt>
                <c:pt idx="46">
                  <c:v>1.3287670046192108</c:v>
                </c:pt>
                <c:pt idx="47">
                  <c:v>1.3601957501995994</c:v>
                </c:pt>
                <c:pt idx="48">
                  <c:v>1.3917443037799875</c:v>
                </c:pt>
                <c:pt idx="49">
                  <c:v>1.4234126653603758</c:v>
                </c:pt>
                <c:pt idx="50">
                  <c:v>1.4552008349407639</c:v>
                </c:pt>
                <c:pt idx="51">
                  <c:v>1.4871088125211518</c:v>
                </c:pt>
                <c:pt idx="52">
                  <c:v>1.5191365981015406</c:v>
                </c:pt>
                <c:pt idx="53">
                  <c:v>1.5512841916819289</c:v>
                </c:pt>
                <c:pt idx="54">
                  <c:v>1.583551593262317</c:v>
                </c:pt>
                <c:pt idx="55">
                  <c:v>1.6159388028427053</c:v>
                </c:pt>
                <c:pt idx="56">
                  <c:v>1.6484458204230932</c:v>
                </c:pt>
                <c:pt idx="57">
                  <c:v>1.6810726460034817</c:v>
                </c:pt>
                <c:pt idx="58">
                  <c:v>1.7138192795838694</c:v>
                </c:pt>
                <c:pt idx="59">
                  <c:v>1.7466857211642579</c:v>
                </c:pt>
                <c:pt idx="60">
                  <c:v>1.779671970744646</c:v>
                </c:pt>
                <c:pt idx="61">
                  <c:v>1.8127780283250339</c:v>
                </c:pt>
                <c:pt idx="62">
                  <c:v>1.8460038939054222</c:v>
                </c:pt>
                <c:pt idx="63">
                  <c:v>1.8793495674858107</c:v>
                </c:pt>
                <c:pt idx="64">
                  <c:v>1.912815049066199</c:v>
                </c:pt>
                <c:pt idx="65">
                  <c:v>1.9464003386465873</c:v>
                </c:pt>
                <c:pt idx="66">
                  <c:v>1.9801054362269752</c:v>
                </c:pt>
                <c:pt idx="67">
                  <c:v>2.0139303418073631</c:v>
                </c:pt>
                <c:pt idx="68">
                  <c:v>2.0478750553877521</c:v>
                </c:pt>
                <c:pt idx="69">
                  <c:v>2.0819395769681401</c:v>
                </c:pt>
                <c:pt idx="70">
                  <c:v>2.1161239065485282</c:v>
                </c:pt>
                <c:pt idx="71">
                  <c:v>2.1504280441289159</c:v>
                </c:pt>
                <c:pt idx="72">
                  <c:v>2.1848519897093044</c:v>
                </c:pt>
                <c:pt idx="73">
                  <c:v>2.2193957432896929</c:v>
                </c:pt>
                <c:pt idx="74">
                  <c:v>2.254059304870081</c:v>
                </c:pt>
                <c:pt idx="75">
                  <c:v>2.2888426744504691</c:v>
                </c:pt>
                <c:pt idx="76">
                  <c:v>2.3237458520308572</c:v>
                </c:pt>
                <c:pt idx="77">
                  <c:v>2.3587688376112457</c:v>
                </c:pt>
                <c:pt idx="78">
                  <c:v>2.3939116311916337</c:v>
                </c:pt>
                <c:pt idx="79">
                  <c:v>2.4291742327720223</c:v>
                </c:pt>
                <c:pt idx="80">
                  <c:v>2.4645566423524103</c:v>
                </c:pt>
                <c:pt idx="81">
                  <c:v>2.500058859932798</c:v>
                </c:pt>
                <c:pt idx="82">
                  <c:v>2.5356808855131869</c:v>
                </c:pt>
                <c:pt idx="83">
                  <c:v>2.5714227190935754</c:v>
                </c:pt>
                <c:pt idx="84">
                  <c:v>2.6072843606739631</c:v>
                </c:pt>
                <c:pt idx="85">
                  <c:v>2.6432658102543511</c:v>
                </c:pt>
                <c:pt idx="86">
                  <c:v>2.6793670678347388</c:v>
                </c:pt>
                <c:pt idx="87">
                  <c:v>2.7155881334151277</c:v>
                </c:pt>
                <c:pt idx="88">
                  <c:v>2.7519290069955158</c:v>
                </c:pt>
                <c:pt idx="89">
                  <c:v>2.7883896885759043</c:v>
                </c:pt>
                <c:pt idx="90">
                  <c:v>2.8249701781562924</c:v>
                </c:pt>
                <c:pt idx="91">
                  <c:v>2.8616704757366813</c:v>
                </c:pt>
                <c:pt idx="92">
                  <c:v>2.898490581317068</c:v>
                </c:pt>
                <c:pt idx="93">
                  <c:v>2.9354304948974574</c:v>
                </c:pt>
                <c:pt idx="94">
                  <c:v>2.9724902164778459</c:v>
                </c:pt>
                <c:pt idx="95">
                  <c:v>3.0096697460582336</c:v>
                </c:pt>
                <c:pt idx="96">
                  <c:v>3.0469690836386212</c:v>
                </c:pt>
                <c:pt idx="97">
                  <c:v>3.0843882292190097</c:v>
                </c:pt>
                <c:pt idx="98">
                  <c:v>3.1219271827993982</c:v>
                </c:pt>
                <c:pt idx="99">
                  <c:v>3.1595859443797867</c:v>
                </c:pt>
                <c:pt idx="100">
                  <c:v>3.1973645139601747</c:v>
                </c:pt>
                <c:pt idx="101">
                  <c:v>3.2352628915405628</c:v>
                </c:pt>
                <c:pt idx="102">
                  <c:v>3.2732810771209504</c:v>
                </c:pt>
                <c:pt idx="103">
                  <c:v>3.3114190707013389</c:v>
                </c:pt>
                <c:pt idx="104">
                  <c:v>3.3496768722817278</c:v>
                </c:pt>
                <c:pt idx="105">
                  <c:v>3.3880544818621159</c:v>
                </c:pt>
                <c:pt idx="106">
                  <c:v>3.4265518994425044</c:v>
                </c:pt>
                <c:pt idx="107">
                  <c:v>3.4651691250228915</c:v>
                </c:pt>
                <c:pt idx="108">
                  <c:v>3.5039061586032809</c:v>
                </c:pt>
                <c:pt idx="109">
                  <c:v>3.542763000183669</c:v>
                </c:pt>
                <c:pt idx="110">
                  <c:v>3.5817396497640575</c:v>
                </c:pt>
                <c:pt idx="111">
                  <c:v>3.6208361073444451</c:v>
                </c:pt>
                <c:pt idx="112">
                  <c:v>3.6600523729248327</c:v>
                </c:pt>
                <c:pt idx="113">
                  <c:v>3.6993884465052211</c:v>
                </c:pt>
                <c:pt idx="114">
                  <c:v>3.7388443280856101</c:v>
                </c:pt>
                <c:pt idx="115">
                  <c:v>3.7784200176659981</c:v>
                </c:pt>
                <c:pt idx="116">
                  <c:v>3.8181155152463848</c:v>
                </c:pt>
                <c:pt idx="117">
                  <c:v>3.8579308208267733</c:v>
                </c:pt>
                <c:pt idx="118">
                  <c:v>3.8978659344071627</c:v>
                </c:pt>
                <c:pt idx="119">
                  <c:v>3.9379208559875494</c:v>
                </c:pt>
                <c:pt idx="120">
                  <c:v>3.9780955855679379</c:v>
                </c:pt>
                <c:pt idx="121">
                  <c:v>4.0183901231483272</c:v>
                </c:pt>
                <c:pt idx="122">
                  <c:v>4.0588044687287148</c:v>
                </c:pt>
                <c:pt idx="123">
                  <c:v>4.0993386223091033</c:v>
                </c:pt>
                <c:pt idx="124">
                  <c:v>4.1399925838894909</c:v>
                </c:pt>
                <c:pt idx="125">
                  <c:v>4.1807663534698793</c:v>
                </c:pt>
                <c:pt idx="126">
                  <c:v>4.2216599310502687</c:v>
                </c:pt>
                <c:pt idx="127">
                  <c:v>4.2626733166306554</c:v>
                </c:pt>
                <c:pt idx="128">
                  <c:v>4.3038065102110448</c:v>
                </c:pt>
                <c:pt idx="129">
                  <c:v>4.3450595117914323</c:v>
                </c:pt>
                <c:pt idx="130">
                  <c:v>4.3864323213718217</c:v>
                </c:pt>
                <c:pt idx="131">
                  <c:v>4.4279249389522093</c:v>
                </c:pt>
                <c:pt idx="132">
                  <c:v>4.4695373645325969</c:v>
                </c:pt>
                <c:pt idx="133">
                  <c:v>4.5112695981129853</c:v>
                </c:pt>
                <c:pt idx="134">
                  <c:v>4.5531216396933729</c:v>
                </c:pt>
                <c:pt idx="135">
                  <c:v>4.5950934892737614</c:v>
                </c:pt>
                <c:pt idx="136">
                  <c:v>4.6371851468541507</c:v>
                </c:pt>
                <c:pt idx="137">
                  <c:v>4.6793966124345392</c:v>
                </c:pt>
                <c:pt idx="138">
                  <c:v>4.7217278860149277</c:v>
                </c:pt>
                <c:pt idx="139">
                  <c:v>4.7641789675953143</c:v>
                </c:pt>
                <c:pt idx="140">
                  <c:v>4.8067498571757028</c:v>
                </c:pt>
                <c:pt idx="141">
                  <c:v>4.8494405547560904</c:v>
                </c:pt>
                <c:pt idx="142">
                  <c:v>4.8922510603364788</c:v>
                </c:pt>
                <c:pt idx="143">
                  <c:v>4.9351813739168664</c:v>
                </c:pt>
                <c:pt idx="144">
                  <c:v>4.9782314954972549</c:v>
                </c:pt>
                <c:pt idx="145">
                  <c:v>5.0214014250776442</c:v>
                </c:pt>
                <c:pt idx="146">
                  <c:v>5.0646911626580318</c:v>
                </c:pt>
                <c:pt idx="147">
                  <c:v>5.1081007082384202</c:v>
                </c:pt>
                <c:pt idx="148">
                  <c:v>5.1516300618188087</c:v>
                </c:pt>
                <c:pt idx="149">
                  <c:v>5.1952792233991962</c:v>
                </c:pt>
                <c:pt idx="150">
                  <c:v>5.2390481929795847</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4.816300868770005E-2</c:v>
                </c:pt>
                <c:pt idx="1">
                  <c:v>4.9914048687700045E-2</c:v>
                </c:pt>
                <c:pt idx="2">
                  <c:v>5.1711168687700051E-2</c:v>
                </c:pt>
                <c:pt idx="3">
                  <c:v>5.3554368687700048E-2</c:v>
                </c:pt>
                <c:pt idx="4">
                  <c:v>5.5443648687700055E-2</c:v>
                </c:pt>
                <c:pt idx="5">
                  <c:v>5.7379008687700052E-2</c:v>
                </c:pt>
                <c:pt idx="6">
                  <c:v>5.9360448687700053E-2</c:v>
                </c:pt>
                <c:pt idx="7">
                  <c:v>6.1387968687700058E-2</c:v>
                </c:pt>
                <c:pt idx="8">
                  <c:v>6.346156868770006E-2</c:v>
                </c:pt>
                <c:pt idx="9">
                  <c:v>6.5581248687700044E-2</c:v>
                </c:pt>
                <c:pt idx="10">
                  <c:v>6.7747008687700047E-2</c:v>
                </c:pt>
                <c:pt idx="11">
                  <c:v>6.9958848687700054E-2</c:v>
                </c:pt>
                <c:pt idx="12">
                  <c:v>7.221676868770005E-2</c:v>
                </c:pt>
                <c:pt idx="13">
                  <c:v>7.4520768687700051E-2</c:v>
                </c:pt>
                <c:pt idx="14">
                  <c:v>7.6870848687700041E-2</c:v>
                </c:pt>
                <c:pt idx="15">
                  <c:v>7.926700868770005E-2</c:v>
                </c:pt>
                <c:pt idx="16">
                  <c:v>8.1709248687700048E-2</c:v>
                </c:pt>
                <c:pt idx="17">
                  <c:v>8.419756868770005E-2</c:v>
                </c:pt>
                <c:pt idx="18">
                  <c:v>8.6731968687700056E-2</c:v>
                </c:pt>
                <c:pt idx="19">
                  <c:v>8.9312448687700052E-2</c:v>
                </c:pt>
                <c:pt idx="20">
                  <c:v>9.1939008687700052E-2</c:v>
                </c:pt>
                <c:pt idx="21">
                  <c:v>9.4611648687700056E-2</c:v>
                </c:pt>
                <c:pt idx="22">
                  <c:v>9.7330368687700064E-2</c:v>
                </c:pt>
                <c:pt idx="23">
                  <c:v>0.10009516868770005</c:v>
                </c:pt>
                <c:pt idx="24">
                  <c:v>0.10290604868770004</c:v>
                </c:pt>
                <c:pt idx="25">
                  <c:v>0.10576300868770006</c:v>
                </c:pt>
                <c:pt idx="26">
                  <c:v>0.10866604868770005</c:v>
                </c:pt>
                <c:pt idx="27">
                  <c:v>0.11161516868770006</c:v>
                </c:pt>
                <c:pt idx="28">
                  <c:v>0.11461036868770005</c:v>
                </c:pt>
                <c:pt idx="29">
                  <c:v>0.11765164868770006</c:v>
                </c:pt>
                <c:pt idx="30">
                  <c:v>0.12073900868770004</c:v>
                </c:pt>
                <c:pt idx="31">
                  <c:v>0.12387244868770006</c:v>
                </c:pt>
                <c:pt idx="32">
                  <c:v>0.12705196868770005</c:v>
                </c:pt>
                <c:pt idx="33">
                  <c:v>0.13027756868770007</c:v>
                </c:pt>
                <c:pt idx="34">
                  <c:v>0.13354924868770005</c:v>
                </c:pt>
                <c:pt idx="35">
                  <c:v>0.13686700868770008</c:v>
                </c:pt>
                <c:pt idx="36">
                  <c:v>0.14023084868770003</c:v>
                </c:pt>
                <c:pt idx="37">
                  <c:v>0.14364076868770007</c:v>
                </c:pt>
                <c:pt idx="38">
                  <c:v>0.14709676868770005</c:v>
                </c:pt>
                <c:pt idx="39">
                  <c:v>0.15059884868770007</c:v>
                </c:pt>
                <c:pt idx="40">
                  <c:v>0.15414700868770009</c:v>
                </c:pt>
                <c:pt idx="41">
                  <c:v>0.15774124868770004</c:v>
                </c:pt>
                <c:pt idx="42">
                  <c:v>0.16138156868770004</c:v>
                </c:pt>
                <c:pt idx="43">
                  <c:v>0.16506796868770005</c:v>
                </c:pt>
                <c:pt idx="44">
                  <c:v>0.16880044868770006</c:v>
                </c:pt>
                <c:pt idx="45">
                  <c:v>0.17257900868770004</c:v>
                </c:pt>
                <c:pt idx="46">
                  <c:v>0.17640364868770006</c:v>
                </c:pt>
                <c:pt idx="47">
                  <c:v>0.18027436868770005</c:v>
                </c:pt>
                <c:pt idx="48">
                  <c:v>0.18419116868770005</c:v>
                </c:pt>
                <c:pt idx="49">
                  <c:v>0.18815404868770008</c:v>
                </c:pt>
                <c:pt idx="50">
                  <c:v>0.19216300868770006</c:v>
                </c:pt>
                <c:pt idx="51">
                  <c:v>0.19621804868769999</c:v>
                </c:pt>
                <c:pt idx="52">
                  <c:v>0.20031916868770011</c:v>
                </c:pt>
                <c:pt idx="53">
                  <c:v>0.20446636868770007</c:v>
                </c:pt>
                <c:pt idx="54">
                  <c:v>0.20865964868770009</c:v>
                </c:pt>
                <c:pt idx="55">
                  <c:v>0.21289900868770009</c:v>
                </c:pt>
                <c:pt idx="56">
                  <c:v>0.21718444868770004</c:v>
                </c:pt>
                <c:pt idx="57">
                  <c:v>0.2215159686877001</c:v>
                </c:pt>
                <c:pt idx="58">
                  <c:v>0.2258935686877</c:v>
                </c:pt>
                <c:pt idx="59">
                  <c:v>0.23031724868770004</c:v>
                </c:pt>
                <c:pt idx="60">
                  <c:v>0.23478700868770003</c:v>
                </c:pt>
                <c:pt idx="61">
                  <c:v>0.23930284868769996</c:v>
                </c:pt>
                <c:pt idx="62">
                  <c:v>0.24386476868769999</c:v>
                </c:pt>
                <c:pt idx="63">
                  <c:v>0.24847276868770007</c:v>
                </c:pt>
                <c:pt idx="64">
                  <c:v>0.25312684868770008</c:v>
                </c:pt>
                <c:pt idx="65">
                  <c:v>0.25782700868770009</c:v>
                </c:pt>
                <c:pt idx="66">
                  <c:v>0.26257324868769999</c:v>
                </c:pt>
                <c:pt idx="67">
                  <c:v>0.26736556868770001</c:v>
                </c:pt>
                <c:pt idx="68">
                  <c:v>0.27220396868770014</c:v>
                </c:pt>
                <c:pt idx="69">
                  <c:v>0.27708844868770005</c:v>
                </c:pt>
                <c:pt idx="70">
                  <c:v>0.28201900868770008</c:v>
                </c:pt>
                <c:pt idx="71">
                  <c:v>0.2869956486877</c:v>
                </c:pt>
                <c:pt idx="72">
                  <c:v>0.29201836868769998</c:v>
                </c:pt>
                <c:pt idx="73">
                  <c:v>0.29708716868770008</c:v>
                </c:pt>
                <c:pt idx="74">
                  <c:v>0.30220204868770006</c:v>
                </c:pt>
                <c:pt idx="75">
                  <c:v>0.30736300868770006</c:v>
                </c:pt>
                <c:pt idx="76">
                  <c:v>0.3125700486877</c:v>
                </c:pt>
                <c:pt idx="77">
                  <c:v>0.3178231686877</c:v>
                </c:pt>
                <c:pt idx="78">
                  <c:v>0.32312236868770006</c:v>
                </c:pt>
                <c:pt idx="79">
                  <c:v>0.32846764868770012</c:v>
                </c:pt>
                <c:pt idx="80">
                  <c:v>0.33385900868770013</c:v>
                </c:pt>
                <c:pt idx="81">
                  <c:v>0.33929644868769993</c:v>
                </c:pt>
                <c:pt idx="82">
                  <c:v>0.3447799686877</c:v>
                </c:pt>
                <c:pt idx="83">
                  <c:v>0.35030956868770013</c:v>
                </c:pt>
                <c:pt idx="84">
                  <c:v>0.35588524868770005</c:v>
                </c:pt>
                <c:pt idx="85">
                  <c:v>0.36150700868770008</c:v>
                </c:pt>
                <c:pt idx="86">
                  <c:v>0.36717484868769995</c:v>
                </c:pt>
                <c:pt idx="87">
                  <c:v>0.37288876868770005</c:v>
                </c:pt>
                <c:pt idx="88">
                  <c:v>0.37864876868770003</c:v>
                </c:pt>
                <c:pt idx="89">
                  <c:v>0.38445484868770019</c:v>
                </c:pt>
                <c:pt idx="90">
                  <c:v>0.39030700868770007</c:v>
                </c:pt>
                <c:pt idx="91">
                  <c:v>0.39620524868770013</c:v>
                </c:pt>
                <c:pt idx="92">
                  <c:v>0.40214956868770008</c:v>
                </c:pt>
                <c:pt idx="93">
                  <c:v>0.40813996868770014</c:v>
                </c:pt>
                <c:pt idx="94">
                  <c:v>0.41417644868770015</c:v>
                </c:pt>
                <c:pt idx="95">
                  <c:v>0.42025900868770016</c:v>
                </c:pt>
                <c:pt idx="96">
                  <c:v>0.42638764868770007</c:v>
                </c:pt>
                <c:pt idx="97">
                  <c:v>0.43256236868770004</c:v>
                </c:pt>
                <c:pt idx="98">
                  <c:v>0.43878316868770012</c:v>
                </c:pt>
                <c:pt idx="99">
                  <c:v>0.44505004868770009</c:v>
                </c:pt>
                <c:pt idx="100">
                  <c:v>0.45136300868770018</c:v>
                </c:pt>
                <c:pt idx="101">
                  <c:v>0.45772204868770006</c:v>
                </c:pt>
                <c:pt idx="102">
                  <c:v>0.46412716868769999</c:v>
                </c:pt>
                <c:pt idx="103">
                  <c:v>0.47057836868770009</c:v>
                </c:pt>
                <c:pt idx="104">
                  <c:v>0.47707564868770019</c:v>
                </c:pt>
                <c:pt idx="105">
                  <c:v>0.48361900868770014</c:v>
                </c:pt>
                <c:pt idx="106">
                  <c:v>0.49020844868770019</c:v>
                </c:pt>
                <c:pt idx="107">
                  <c:v>0.49684396868770009</c:v>
                </c:pt>
                <c:pt idx="108">
                  <c:v>0.50352556868770015</c:v>
                </c:pt>
                <c:pt idx="109">
                  <c:v>0.51025324868770006</c:v>
                </c:pt>
                <c:pt idx="110">
                  <c:v>0.51702700868770024</c:v>
                </c:pt>
                <c:pt idx="111">
                  <c:v>0.52384684868770015</c:v>
                </c:pt>
                <c:pt idx="112">
                  <c:v>0.53071276868770001</c:v>
                </c:pt>
                <c:pt idx="113">
                  <c:v>0.53762476868770004</c:v>
                </c:pt>
                <c:pt idx="114">
                  <c:v>0.54458284868770035</c:v>
                </c:pt>
                <c:pt idx="115">
                  <c:v>0.55158700868770016</c:v>
                </c:pt>
                <c:pt idx="116">
                  <c:v>0.55863724868769993</c:v>
                </c:pt>
                <c:pt idx="117">
                  <c:v>0.56573356868769997</c:v>
                </c:pt>
                <c:pt idx="118">
                  <c:v>0.57287596868770008</c:v>
                </c:pt>
                <c:pt idx="119">
                  <c:v>0.58006444868769991</c:v>
                </c:pt>
                <c:pt idx="120">
                  <c:v>0.58729900868770002</c:v>
                </c:pt>
                <c:pt idx="121">
                  <c:v>0.59457964868769997</c:v>
                </c:pt>
                <c:pt idx="122">
                  <c:v>0.60190636868769998</c:v>
                </c:pt>
                <c:pt idx="123">
                  <c:v>0.60927916868770016</c:v>
                </c:pt>
                <c:pt idx="124">
                  <c:v>0.61669804868770006</c:v>
                </c:pt>
                <c:pt idx="125">
                  <c:v>0.62416300868770014</c:v>
                </c:pt>
                <c:pt idx="126">
                  <c:v>0.63167404868770016</c:v>
                </c:pt>
                <c:pt idx="127">
                  <c:v>0.63923116868770014</c:v>
                </c:pt>
                <c:pt idx="128">
                  <c:v>0.64683436868770006</c:v>
                </c:pt>
                <c:pt idx="129">
                  <c:v>0.65448364868770015</c:v>
                </c:pt>
                <c:pt idx="130">
                  <c:v>0.66217900868770008</c:v>
                </c:pt>
                <c:pt idx="131">
                  <c:v>0.66992044868769995</c:v>
                </c:pt>
                <c:pt idx="132">
                  <c:v>0.67770796868769989</c:v>
                </c:pt>
                <c:pt idx="133">
                  <c:v>0.68554156868770022</c:v>
                </c:pt>
                <c:pt idx="134">
                  <c:v>0.69342124868769983</c:v>
                </c:pt>
                <c:pt idx="135">
                  <c:v>0.70134700868770006</c:v>
                </c:pt>
                <c:pt idx="136">
                  <c:v>0.70931884868770023</c:v>
                </c:pt>
                <c:pt idx="137">
                  <c:v>0.71733676868770013</c:v>
                </c:pt>
                <c:pt idx="138">
                  <c:v>0.72540076868770043</c:v>
                </c:pt>
                <c:pt idx="139">
                  <c:v>0.73351084868770022</c:v>
                </c:pt>
                <c:pt idx="140">
                  <c:v>0.74166700868770019</c:v>
                </c:pt>
                <c:pt idx="141">
                  <c:v>0.74986924868769989</c:v>
                </c:pt>
                <c:pt idx="142">
                  <c:v>0.75811756868769997</c:v>
                </c:pt>
                <c:pt idx="143">
                  <c:v>0.76641196868770001</c:v>
                </c:pt>
                <c:pt idx="144">
                  <c:v>0.77475244868769999</c:v>
                </c:pt>
                <c:pt idx="145">
                  <c:v>0.78313900868770014</c:v>
                </c:pt>
                <c:pt idx="146">
                  <c:v>0.79157164868770002</c:v>
                </c:pt>
                <c:pt idx="147">
                  <c:v>0.80005036868769985</c:v>
                </c:pt>
                <c:pt idx="148">
                  <c:v>0.8085751686877003</c:v>
                </c:pt>
                <c:pt idx="149">
                  <c:v>0.81714604868770002</c:v>
                </c:pt>
                <c:pt idx="150">
                  <c:v>0.82576300868770014</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6.520061728395061E-3</c:v>
                </c:pt>
                <c:pt idx="1">
                  <c:v>6.5511657283950642E-3</c:v>
                </c:pt>
                <c:pt idx="2">
                  <c:v>6.6444777283950632E-3</c:v>
                </c:pt>
                <c:pt idx="3">
                  <c:v>6.7999977283950625E-3</c:v>
                </c:pt>
                <c:pt idx="4">
                  <c:v>7.0177257283950628E-3</c:v>
                </c:pt>
                <c:pt idx="5">
                  <c:v>7.2976617283950617E-3</c:v>
                </c:pt>
                <c:pt idx="6">
                  <c:v>7.6398057283950634E-3</c:v>
                </c:pt>
                <c:pt idx="7">
                  <c:v>8.0441577283950644E-3</c:v>
                </c:pt>
                <c:pt idx="8">
                  <c:v>8.510717728395064E-3</c:v>
                </c:pt>
                <c:pt idx="9">
                  <c:v>9.0394857283950594E-3</c:v>
                </c:pt>
                <c:pt idx="10">
                  <c:v>9.6304617283950629E-3</c:v>
                </c:pt>
                <c:pt idx="11">
                  <c:v>1.0283645728395061E-2</c:v>
                </c:pt>
                <c:pt idx="12">
                  <c:v>1.0999037728395061E-2</c:v>
                </c:pt>
                <c:pt idx="13">
                  <c:v>1.1776637728395064E-2</c:v>
                </c:pt>
                <c:pt idx="14">
                  <c:v>1.2616445728395063E-2</c:v>
                </c:pt>
                <c:pt idx="15">
                  <c:v>1.351846172839506E-2</c:v>
                </c:pt>
                <c:pt idx="16">
                  <c:v>1.4482685728395065E-2</c:v>
                </c:pt>
                <c:pt idx="17">
                  <c:v>1.5509117728395064E-2</c:v>
                </c:pt>
                <c:pt idx="18">
                  <c:v>1.6597757728395061E-2</c:v>
                </c:pt>
                <c:pt idx="19">
                  <c:v>1.7748605728395064E-2</c:v>
                </c:pt>
                <c:pt idx="20">
                  <c:v>1.8961661728395061E-2</c:v>
                </c:pt>
                <c:pt idx="21">
                  <c:v>2.0236925728395066E-2</c:v>
                </c:pt>
                <c:pt idx="22">
                  <c:v>2.1574397728395065E-2</c:v>
                </c:pt>
                <c:pt idx="23">
                  <c:v>2.2974077728395062E-2</c:v>
                </c:pt>
                <c:pt idx="24">
                  <c:v>2.443596572839506E-2</c:v>
                </c:pt>
                <c:pt idx="25">
                  <c:v>2.5960061728395059E-2</c:v>
                </c:pt>
                <c:pt idx="26">
                  <c:v>2.7546365728395063E-2</c:v>
                </c:pt>
                <c:pt idx="27">
                  <c:v>2.9194877728395064E-2</c:v>
                </c:pt>
                <c:pt idx="28">
                  <c:v>3.090559772839507E-2</c:v>
                </c:pt>
                <c:pt idx="29">
                  <c:v>3.2678525728395053E-2</c:v>
                </c:pt>
                <c:pt idx="30">
                  <c:v>3.4513661728395054E-2</c:v>
                </c:pt>
                <c:pt idx="31">
                  <c:v>3.6411005728395063E-2</c:v>
                </c:pt>
                <c:pt idx="32">
                  <c:v>3.8370557728395066E-2</c:v>
                </c:pt>
                <c:pt idx="33">
                  <c:v>4.0392317728395064E-2</c:v>
                </c:pt>
                <c:pt idx="34">
                  <c:v>4.2476285728395076E-2</c:v>
                </c:pt>
                <c:pt idx="35">
                  <c:v>4.4622461728395076E-2</c:v>
                </c:pt>
                <c:pt idx="36">
                  <c:v>4.6830845728395062E-2</c:v>
                </c:pt>
                <c:pt idx="37">
                  <c:v>4.9101437728395071E-2</c:v>
                </c:pt>
                <c:pt idx="38">
                  <c:v>5.143423772839506E-2</c:v>
                </c:pt>
                <c:pt idx="39">
                  <c:v>5.3829245728395064E-2</c:v>
                </c:pt>
                <c:pt idx="40">
                  <c:v>5.6286461728395062E-2</c:v>
                </c:pt>
                <c:pt idx="41">
                  <c:v>5.8805885728395055E-2</c:v>
                </c:pt>
                <c:pt idx="42">
                  <c:v>6.1387517728395055E-2</c:v>
                </c:pt>
                <c:pt idx="43">
                  <c:v>6.403135772839505E-2</c:v>
                </c:pt>
                <c:pt idx="44">
                  <c:v>6.6737405728395066E-2</c:v>
                </c:pt>
                <c:pt idx="45">
                  <c:v>6.9505661728395091E-2</c:v>
                </c:pt>
                <c:pt idx="46">
                  <c:v>7.2336125728395068E-2</c:v>
                </c:pt>
                <c:pt idx="47">
                  <c:v>7.5228797728395067E-2</c:v>
                </c:pt>
                <c:pt idx="48">
                  <c:v>7.818367772839506E-2</c:v>
                </c:pt>
                <c:pt idx="49">
                  <c:v>8.1200765728395061E-2</c:v>
                </c:pt>
                <c:pt idx="50">
                  <c:v>8.4280061728395084E-2</c:v>
                </c:pt>
                <c:pt idx="51">
                  <c:v>8.7421565728395059E-2</c:v>
                </c:pt>
                <c:pt idx="52">
                  <c:v>9.0625277728395071E-2</c:v>
                </c:pt>
                <c:pt idx="53">
                  <c:v>9.3891197728395076E-2</c:v>
                </c:pt>
                <c:pt idx="54">
                  <c:v>9.7219325728395076E-2</c:v>
                </c:pt>
                <c:pt idx="55">
                  <c:v>0.10060966172839507</c:v>
                </c:pt>
                <c:pt idx="56">
                  <c:v>0.10406220572839506</c:v>
                </c:pt>
                <c:pt idx="57">
                  <c:v>0.10757695772839512</c:v>
                </c:pt>
                <c:pt idx="58">
                  <c:v>0.111153917728395</c:v>
                </c:pt>
                <c:pt idx="59">
                  <c:v>0.1147930857283951</c:v>
                </c:pt>
                <c:pt idx="60">
                  <c:v>0.11849446172839501</c:v>
                </c:pt>
                <c:pt idx="61">
                  <c:v>0.12225804572839501</c:v>
                </c:pt>
                <c:pt idx="62">
                  <c:v>0.12608383772839504</c:v>
                </c:pt>
                <c:pt idx="63">
                  <c:v>0.12997183772839507</c:v>
                </c:pt>
                <c:pt idx="64">
                  <c:v>0.13392204572839508</c:v>
                </c:pt>
                <c:pt idx="65">
                  <c:v>0.1379344617283951</c:v>
                </c:pt>
                <c:pt idx="66">
                  <c:v>0.14200908572839507</c:v>
                </c:pt>
                <c:pt idx="67">
                  <c:v>0.14614591772839508</c:v>
                </c:pt>
                <c:pt idx="68">
                  <c:v>0.1503449577283951</c:v>
                </c:pt>
                <c:pt idx="69">
                  <c:v>0.15460620572839509</c:v>
                </c:pt>
                <c:pt idx="70">
                  <c:v>0.15892966172839512</c:v>
                </c:pt>
                <c:pt idx="71">
                  <c:v>0.16331532572839502</c:v>
                </c:pt>
                <c:pt idx="72">
                  <c:v>0.16776319772839501</c:v>
                </c:pt>
                <c:pt idx="73">
                  <c:v>0.17227327772839507</c:v>
                </c:pt>
                <c:pt idx="74">
                  <c:v>0.1768455657283951</c:v>
                </c:pt>
                <c:pt idx="75">
                  <c:v>0.18148006172839509</c:v>
                </c:pt>
                <c:pt idx="76">
                  <c:v>0.18617676572839503</c:v>
                </c:pt>
                <c:pt idx="77">
                  <c:v>0.19093567772839504</c:v>
                </c:pt>
                <c:pt idx="78">
                  <c:v>0.19575679772839508</c:v>
                </c:pt>
                <c:pt idx="79">
                  <c:v>0.2006401257283951</c:v>
                </c:pt>
                <c:pt idx="80">
                  <c:v>0.2055856617283951</c:v>
                </c:pt>
                <c:pt idx="81">
                  <c:v>0.21059340572839505</c:v>
                </c:pt>
                <c:pt idx="82">
                  <c:v>0.21566335772839507</c:v>
                </c:pt>
                <c:pt idx="83">
                  <c:v>0.22079551772839515</c:v>
                </c:pt>
                <c:pt idx="84">
                  <c:v>0.2259898857283951</c:v>
                </c:pt>
                <c:pt idx="85">
                  <c:v>0.23124646172839511</c:v>
                </c:pt>
                <c:pt idx="86">
                  <c:v>0.23656524572839499</c:v>
                </c:pt>
                <c:pt idx="87">
                  <c:v>0.24194623772839502</c:v>
                </c:pt>
                <c:pt idx="88">
                  <c:v>0.24738943772839508</c:v>
                </c:pt>
                <c:pt idx="89">
                  <c:v>0.2528948457283951</c:v>
                </c:pt>
                <c:pt idx="90">
                  <c:v>0.2584624617283951</c:v>
                </c:pt>
                <c:pt idx="91">
                  <c:v>0.2640922857283951</c:v>
                </c:pt>
                <c:pt idx="92">
                  <c:v>0.26978431772839506</c:v>
                </c:pt>
                <c:pt idx="93">
                  <c:v>0.27553855772839508</c:v>
                </c:pt>
                <c:pt idx="94">
                  <c:v>0.28135500572839506</c:v>
                </c:pt>
                <c:pt idx="95">
                  <c:v>0.28723366172839515</c:v>
                </c:pt>
                <c:pt idx="96">
                  <c:v>0.29317452572839503</c:v>
                </c:pt>
                <c:pt idx="97">
                  <c:v>0.29917759772839503</c:v>
                </c:pt>
                <c:pt idx="98">
                  <c:v>0.30524287772839509</c:v>
                </c:pt>
                <c:pt idx="99">
                  <c:v>0.31137036572839505</c:v>
                </c:pt>
                <c:pt idx="100">
                  <c:v>0.31756006172839507</c:v>
                </c:pt>
                <c:pt idx="101">
                  <c:v>0.32381196572839505</c:v>
                </c:pt>
                <c:pt idx="102">
                  <c:v>0.33012607772839497</c:v>
                </c:pt>
                <c:pt idx="103">
                  <c:v>0.33650239772839513</c:v>
                </c:pt>
                <c:pt idx="104">
                  <c:v>0.34294092572839513</c:v>
                </c:pt>
                <c:pt idx="105">
                  <c:v>0.34944166172839508</c:v>
                </c:pt>
                <c:pt idx="106">
                  <c:v>0.35600460572839515</c:v>
                </c:pt>
                <c:pt idx="107">
                  <c:v>0.36262975772839501</c:v>
                </c:pt>
                <c:pt idx="108">
                  <c:v>0.36931711772839509</c:v>
                </c:pt>
                <c:pt idx="109">
                  <c:v>0.37606668572839513</c:v>
                </c:pt>
                <c:pt idx="110">
                  <c:v>0.38287846172839513</c:v>
                </c:pt>
                <c:pt idx="111">
                  <c:v>0.38975244572839512</c:v>
                </c:pt>
                <c:pt idx="112">
                  <c:v>0.39668863772839519</c:v>
                </c:pt>
                <c:pt idx="113">
                  <c:v>0.40368703772839515</c:v>
                </c:pt>
                <c:pt idx="114">
                  <c:v>0.41074764572839523</c:v>
                </c:pt>
                <c:pt idx="115">
                  <c:v>0.41787046172839509</c:v>
                </c:pt>
                <c:pt idx="116">
                  <c:v>0.42505548572839491</c:v>
                </c:pt>
                <c:pt idx="117">
                  <c:v>0.43230271772839507</c:v>
                </c:pt>
                <c:pt idx="118">
                  <c:v>0.43961215772839513</c:v>
                </c:pt>
                <c:pt idx="119">
                  <c:v>0.44698380572839513</c:v>
                </c:pt>
                <c:pt idx="120">
                  <c:v>0.45441766172839504</c:v>
                </c:pt>
                <c:pt idx="121">
                  <c:v>0.46191372572839501</c:v>
                </c:pt>
                <c:pt idx="122">
                  <c:v>0.46947199772839487</c:v>
                </c:pt>
                <c:pt idx="123">
                  <c:v>0.47709247772839497</c:v>
                </c:pt>
                <c:pt idx="124">
                  <c:v>0.48477516572839502</c:v>
                </c:pt>
                <c:pt idx="125">
                  <c:v>0.49252006172839508</c:v>
                </c:pt>
                <c:pt idx="126">
                  <c:v>0.50032716572839508</c:v>
                </c:pt>
                <c:pt idx="127">
                  <c:v>0.50819647772839516</c:v>
                </c:pt>
                <c:pt idx="128">
                  <c:v>0.51612799772839524</c:v>
                </c:pt>
                <c:pt idx="129">
                  <c:v>0.52412172572839522</c:v>
                </c:pt>
                <c:pt idx="130">
                  <c:v>0.5321776617283952</c:v>
                </c:pt>
                <c:pt idx="131">
                  <c:v>0.54029580572839497</c:v>
                </c:pt>
                <c:pt idx="132">
                  <c:v>0.54847615772839509</c:v>
                </c:pt>
                <c:pt idx="133">
                  <c:v>0.5567187177283951</c:v>
                </c:pt>
                <c:pt idx="134">
                  <c:v>0.565023485728395</c:v>
                </c:pt>
                <c:pt idx="135">
                  <c:v>0.57339046172839503</c:v>
                </c:pt>
                <c:pt idx="136">
                  <c:v>0.58181964572839517</c:v>
                </c:pt>
                <c:pt idx="137">
                  <c:v>0.59031103772839522</c:v>
                </c:pt>
                <c:pt idx="138">
                  <c:v>0.59886463772839527</c:v>
                </c:pt>
                <c:pt idx="139">
                  <c:v>0.60748044572839521</c:v>
                </c:pt>
                <c:pt idx="140">
                  <c:v>0.61615846172839528</c:v>
                </c:pt>
                <c:pt idx="141">
                  <c:v>0.62489868572839502</c:v>
                </c:pt>
                <c:pt idx="142">
                  <c:v>0.63370111772839499</c:v>
                </c:pt>
                <c:pt idx="143">
                  <c:v>0.64256575772839497</c:v>
                </c:pt>
                <c:pt idx="144">
                  <c:v>0.65149260572839496</c:v>
                </c:pt>
                <c:pt idx="145">
                  <c:v>0.66048166172839495</c:v>
                </c:pt>
                <c:pt idx="146">
                  <c:v>0.66953292572839507</c:v>
                </c:pt>
                <c:pt idx="147">
                  <c:v>0.67864639772839497</c:v>
                </c:pt>
                <c:pt idx="148">
                  <c:v>0.6878220777283951</c:v>
                </c:pt>
                <c:pt idx="149">
                  <c:v>0.69705996572839501</c:v>
                </c:pt>
                <c:pt idx="150">
                  <c:v>0.70636006172839527</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34.88655566613344</c:v>
                </c:pt>
                <c:pt idx="1">
                  <c:v>34.818680800695894</c:v>
                </c:pt>
                <c:pt idx="2">
                  <c:v>34.748726073024514</c:v>
                </c:pt>
                <c:pt idx="3">
                  <c:v>34.676662514397364</c:v>
                </c:pt>
                <c:pt idx="4">
                  <c:v>34.602462827828113</c:v>
                </c:pt>
                <c:pt idx="5">
                  <c:v>34.52610149018971</c:v>
                </c:pt>
                <c:pt idx="6">
                  <c:v>34.447554849561669</c:v>
                </c:pt>
                <c:pt idx="7">
                  <c:v>34.366801217045065</c:v>
                </c:pt>
                <c:pt idx="8">
                  <c:v>34.283820952314549</c:v>
                </c:pt>
                <c:pt idx="9">
                  <c:v>34.198596542210765</c:v>
                </c:pt>
                <c:pt idx="10">
                  <c:v>34.111112671719525</c:v>
                </c:pt>
                <c:pt idx="11">
                  <c:v>34.021356286737863</c:v>
                </c:pt>
                <c:pt idx="12">
                  <c:v>33.929316648087472</c:v>
                </c:pt>
                <c:pt idx="13">
                  <c:v>33.834985376305582</c:v>
                </c:pt>
                <c:pt idx="14">
                  <c:v>33.738356486819107</c:v>
                </c:pt>
                <c:pt idx="15">
                  <c:v>33.639426415190087</c:v>
                </c:pt>
                <c:pt idx="16">
                  <c:v>33.538194032207343</c:v>
                </c:pt>
                <c:pt idx="17">
                  <c:v>33.434660648687959</c:v>
                </c:pt>
                <c:pt idx="18">
                  <c:v>33.328830009947339</c:v>
                </c:pt>
                <c:pt idx="19">
                  <c:v>33.220708279985416</c:v>
                </c:pt>
                <c:pt idx="20">
                  <c:v>33.110304015533032</c:v>
                </c:pt>
                <c:pt idx="21">
                  <c:v>32.997628130188424</c:v>
                </c:pt>
                <c:pt idx="22">
                  <c:v>32.882693848963775</c:v>
                </c:pt>
                <c:pt idx="23">
                  <c:v>32.765516653639303</c:v>
                </c:pt>
                <c:pt idx="24">
                  <c:v>32.646114219403188</c:v>
                </c:pt>
                <c:pt idx="25">
                  <c:v>32.524506343318009</c:v>
                </c:pt>
                <c:pt idx="26">
                  <c:v>32.400714865220756</c:v>
                </c:pt>
                <c:pt idx="27">
                  <c:v>32.274763581711532</c:v>
                </c:pt>
                <c:pt idx="28">
                  <c:v>32.146678153931404</c:v>
                </c:pt>
                <c:pt idx="29">
                  <c:v>32.016486009861808</c:v>
                </c:pt>
                <c:pt idx="30">
                  <c:v>31.884216241902795</c:v>
                </c:pt>
                <c:pt idx="31">
                  <c:v>31.749899500501417</c:v>
                </c:pt>
                <c:pt idx="32">
                  <c:v>31.613567884607072</c:v>
                </c:pt>
                <c:pt idx="33">
                  <c:v>31.475254829724932</c:v>
                </c:pt>
                <c:pt idx="34">
                  <c:v>31.334994994328941</c:v>
                </c:pt>
                <c:pt idx="35">
                  <c:v>31.192824145372946</c:v>
                </c:pt>
                <c:pt idx="36">
                  <c:v>31.048779043612758</c:v>
                </c:pt>
                <c:pt idx="37">
                  <c:v>30.90289732941789</c:v>
                </c:pt>
                <c:pt idx="38">
                  <c:v>30.755217409711992</c:v>
                </c:pt>
                <c:pt idx="39">
                  <c:v>30.605778346638868</c:v>
                </c:pt>
                <c:pt idx="40">
                  <c:v>30.454619748501969</c:v>
                </c:pt>
                <c:pt idx="41">
                  <c:v>30.30178166347639</c:v>
                </c:pt>
                <c:pt idx="42">
                  <c:v>30.147304476541066</c:v>
                </c:pt>
                <c:pt idx="43">
                  <c:v>29.991228810024204</c:v>
                </c:pt>
                <c:pt idx="44">
                  <c:v>29.833595428103891</c:v>
                </c:pt>
                <c:pt idx="45">
                  <c:v>29.674445145552149</c:v>
                </c:pt>
                <c:pt idx="46">
                  <c:v>29.513818740959618</c:v>
                </c:pt>
                <c:pt idx="47">
                  <c:v>29.351756874627974</c:v>
                </c:pt>
                <c:pt idx="48">
                  <c:v>29.188300011269945</c:v>
                </c:pt>
                <c:pt idx="49">
                  <c:v>29.023488347610716</c:v>
                </c:pt>
                <c:pt idx="50">
                  <c:v>28.857361744944111</c:v>
                </c:pt>
                <c:pt idx="51">
                  <c:v>28.68995966665549</c:v>
                </c:pt>
                <c:pt idx="52">
                  <c:v>28.521321120689297</c:v>
                </c:pt>
                <c:pt idx="53">
                  <c:v>28.351484606905821</c:v>
                </c:pt>
                <c:pt idx="54">
                  <c:v>28.180488069242774</c:v>
                </c:pt>
                <c:pt idx="55">
                  <c:v>28.008368852572325</c:v>
                </c:pt>
                <c:pt idx="56">
                  <c:v>27.835163664120731</c:v>
                </c:pt>
                <c:pt idx="57">
                  <c:v>27.660908539300006</c:v>
                </c:pt>
                <c:pt idx="58">
                  <c:v>27.48563881178416</c:v>
                </c:pt>
                <c:pt idx="59">
                  <c:v>27.309389087650857</c:v>
                </c:pt>
                <c:pt idx="60">
                  <c:v>27.132193223397184</c:v>
                </c:pt>
                <c:pt idx="61">
                  <c:v>26.954084307633373</c:v>
                </c:pt>
                <c:pt idx="62">
                  <c:v>26.775094646250672</c:v>
                </c:pt>
                <c:pt idx="63">
                  <c:v>26.595255750857966</c:v>
                </c:pt>
                <c:pt idx="64">
                  <c:v>26.414598330280413</c:v>
                </c:pt>
                <c:pt idx="65">
                  <c:v>26.233152284914354</c:v>
                </c:pt>
                <c:pt idx="66">
                  <c:v>26.050946703733629</c:v>
                </c:pt>
                <c:pt idx="67">
                  <c:v>25.868009863747904</c:v>
                </c:pt>
                <c:pt idx="68">
                  <c:v>25.684369231717238</c:v>
                </c:pt>
                <c:pt idx="69">
                  <c:v>25.50005146793292</c:v>
                </c:pt>
                <c:pt idx="70">
                  <c:v>25.315082431880619</c:v>
                </c:pt>
                <c:pt idx="71">
                  <c:v>25.129487189610362</c:v>
                </c:pt>
                <c:pt idx="72">
                  <c:v>24.943290022644419</c:v>
                </c:pt>
                <c:pt idx="73">
                  <c:v>24.756514438261217</c:v>
                </c:pt>
                <c:pt idx="74">
                  <c:v>24.569183181004792</c:v>
                </c:pt>
                <c:pt idx="75">
                  <c:v>24.381318245273711</c:v>
                </c:pt>
                <c:pt idx="76">
                  <c:v>24.192940888855141</c:v>
                </c:pt>
                <c:pt idx="77">
                  <c:v>24.004071647276042</c:v>
                </c:pt>
                <c:pt idx="78">
                  <c:v>23.81473034885304</c:v>
                </c:pt>
                <c:pt idx="79">
                  <c:v>23.624936130330141</c:v>
                </c:pt>
                <c:pt idx="80">
                  <c:v>23.434707453001394</c:v>
                </c:pt>
                <c:pt idx="81">
                  <c:v>23.244062119224406</c:v>
                </c:pt>
                <c:pt idx="82">
                  <c:v>23.053017289236053</c:v>
                </c:pt>
                <c:pt idx="83">
                  <c:v>22.861589498191407</c:v>
                </c:pt>
                <c:pt idx="84">
                  <c:v>22.66979467335198</c:v>
                </c:pt>
                <c:pt idx="85">
                  <c:v>22.47764815135659</c:v>
                </c:pt>
                <c:pt idx="86">
                  <c:v>22.28516469551483</c:v>
                </c:pt>
                <c:pt idx="87">
                  <c:v>22.092358513067957</c:v>
                </c:pt>
                <c:pt idx="88">
                  <c:v>21.899243272368917</c:v>
                </c:pt>
                <c:pt idx="89">
                  <c:v>21.705832119937085</c:v>
                </c:pt>
                <c:pt idx="90">
                  <c:v>21.512137697349122</c:v>
                </c:pt>
                <c:pt idx="91">
                  <c:v>21.318172157931905</c:v>
                </c:pt>
                <c:pt idx="92">
                  <c:v>21.123947183227095</c:v>
                </c:pt>
                <c:pt idx="93">
                  <c:v>20.929473999201235</c:v>
                </c:pt>
                <c:pt idx="94">
                  <c:v>20.734763392179289</c:v>
                </c:pt>
                <c:pt idx="95">
                  <c:v>20.539825724482256</c:v>
                </c:pt>
                <c:pt idx="96">
                  <c:v>20.344670949752416</c:v>
                </c:pt>
                <c:pt idx="97">
                  <c:v>20.149308627954177</c:v>
                </c:pt>
                <c:pt idx="98">
                  <c:v>19.953747940039325</c:v>
                </c:pt>
                <c:pt idx="99">
                  <c:v>19.757997702267566</c:v>
                </c:pt>
                <c:pt idx="100">
                  <c:v>19.562066380178525</c:v>
                </c:pt>
                <c:pt idx="101">
                  <c:v>19.365962102209217</c:v>
                </c:pt>
                <c:pt idx="102">
                  <c:v>19.169692672955446</c:v>
                </c:pt>
                <c:pt idx="103">
                  <c:v>18.973265586076678</c:v>
                </c:pt>
                <c:pt idx="104">
                  <c:v>18.7766880368446</c:v>
                </c:pt>
                <c:pt idx="105">
                  <c:v>18.579966934337953</c:v>
                </c:pt>
                <c:pt idx="106">
                  <c:v>18.383108913286264</c:v>
                </c:pt>
                <c:pt idx="107">
                  <c:v>18.186120345567211</c:v>
                </c:pt>
                <c:pt idx="108">
                  <c:v>17.989007351362456</c:v>
                </c:pt>
                <c:pt idx="109">
                  <c:v>17.79177580997758</c:v>
                </c:pt>
                <c:pt idx="110">
                  <c:v>17.594431370333368</c:v>
                </c:pt>
                <c:pt idx="111">
                  <c:v>17.396979461134976</c:v>
                </c:pt>
                <c:pt idx="112">
                  <c:v>17.199425300726936</c:v>
                </c:pt>
                <c:pt idx="113">
                  <c:v>17.001773906642324</c:v>
                </c:pt>
                <c:pt idx="114">
                  <c:v>16.804030104854096</c:v>
                </c:pt>
                <c:pt idx="115">
                  <c:v>16.606198538738074</c:v>
                </c:pt>
                <c:pt idx="116">
                  <c:v>16.408283677756287</c:v>
                </c:pt>
                <c:pt idx="117">
                  <c:v>16.210289825869289</c:v>
                </c:pt>
                <c:pt idx="118">
                  <c:v>16.012221129689372</c:v>
                </c:pt>
                <c:pt idx="119">
                  <c:v>15.81408158638024</c:v>
                </c:pt>
                <c:pt idx="120">
                  <c:v>15.615875051317119</c:v>
                </c:pt>
                <c:pt idx="121">
                  <c:v>15.41760524551349</c:v>
                </c:pt>
                <c:pt idx="122">
                  <c:v>15.21927576282771</c:v>
                </c:pt>
                <c:pt idx="123">
                  <c:v>15.020890076954691</c:v>
                </c:pt>
                <c:pt idx="124">
                  <c:v>14.822451548217607</c:v>
                </c:pt>
                <c:pt idx="125">
                  <c:v>14.623963430166079</c:v>
                </c:pt>
                <c:pt idx="126">
                  <c:v>14.425428875990443</c:v>
                </c:pt>
                <c:pt idx="127">
                  <c:v>14.226850944763981</c:v>
                </c:pt>
                <c:pt idx="128">
                  <c:v>14.028232607521627</c:v>
                </c:pt>
                <c:pt idx="129">
                  <c:v>13.829576753183213</c:v>
                </c:pt>
                <c:pt idx="130">
                  <c:v>13.630886194333488</c:v>
                </c:pt>
                <c:pt idx="131">
                  <c:v>13.432163672866189</c:v>
                </c:pt>
                <c:pt idx="132">
                  <c:v>13.233411865502882</c:v>
                </c:pt>
                <c:pt idx="133">
                  <c:v>13.034633389194459</c:v>
                </c:pt>
                <c:pt idx="134">
                  <c:v>12.835830806416135</c:v>
                </c:pt>
                <c:pt idx="135">
                  <c:v>12.637006630363652</c:v>
                </c:pt>
                <c:pt idx="136">
                  <c:v>12.438163330060707</c:v>
                </c:pt>
                <c:pt idx="137">
                  <c:v>12.239303335385493</c:v>
                </c:pt>
                <c:pt idx="138">
                  <c:v>12.040429042026982</c:v>
                </c:pt>
                <c:pt idx="139">
                  <c:v>11.84154281637807</c:v>
                </c:pt>
                <c:pt idx="140">
                  <c:v>11.6426470003756</c:v>
                </c:pt>
                <c:pt idx="141">
                  <c:v>11.443743916294979</c:v>
                </c:pt>
                <c:pt idx="142">
                  <c:v>11.244835871509773</c:v>
                </c:pt>
                <c:pt idx="143">
                  <c:v>11.045925163222952</c:v>
                </c:pt>
                <c:pt idx="144">
                  <c:v>10.847014083180193</c:v>
                </c:pt>
                <c:pt idx="145">
                  <c:v>10.648104922372676</c:v>
                </c:pt>
                <c:pt idx="146">
                  <c:v>10.449199975739035</c:v>
                </c:pt>
                <c:pt idx="147">
                  <c:v>10.250301546874388</c:v>
                </c:pt>
                <c:pt idx="148">
                  <c:v>10.051411952755387</c:v>
                </c:pt>
                <c:pt idx="149">
                  <c:v>9.8525335284900528</c:v>
                </c:pt>
                <c:pt idx="150">
                  <c:v>9.6536686321009277</c:v>
                </c:pt>
                <c:pt idx="151">
                  <c:v>9.4548196493504175</c:v>
                </c:pt>
                <c:pt idx="152">
                  <c:v>9.2559889986172799</c:v>
                </c:pt>
                <c:pt idx="153">
                  <c:v>9.0571791358320013</c:v>
                </c:pt>
                <c:pt idx="154">
                  <c:v>8.8583925594821089</c:v>
                </c:pt>
                <c:pt idx="155">
                  <c:v>8.6596318156936896</c:v>
                </c:pt>
                <c:pt idx="156">
                  <c:v>8.4608995034004018</c:v>
                </c:pt>
                <c:pt idx="157">
                  <c:v>8.2621982796072153</c:v>
                </c:pt>
                <c:pt idx="158">
                  <c:v>8.0635308647595831</c:v>
                </c:pt>
                <c:pt idx="159">
                  <c:v>7.8649000482260165</c:v>
                </c:pt>
                <c:pt idx="160">
                  <c:v>7.6663086939038472</c:v>
                </c:pt>
                <c:pt idx="161">
                  <c:v>7.4677597459578653</c:v>
                </c:pt>
                <c:pt idx="162">
                  <c:v>7.2692562347003626</c:v>
                </c:pt>
                <c:pt idx="163">
                  <c:v>7.0708012826228961</c:v>
                </c:pt>
                <c:pt idx="164">
                  <c:v>6.8723981105891738</c:v>
                </c:pt>
                <c:pt idx="165">
                  <c:v>6.6740500441982311</c:v>
                </c:pt>
                <c:pt idx="166">
                  <c:v>6.4757605203284339</c:v>
                </c:pt>
                <c:pt idx="167">
                  <c:v>6.2775330938712148</c:v>
                </c:pt>
                <c:pt idx="168">
                  <c:v>6.0793714446650551</c:v>
                </c:pt>
                <c:pt idx="169">
                  <c:v>5.881279384639015</c:v>
                </c:pt>
                <c:pt idx="170">
                  <c:v>5.6832608651762246</c:v>
                </c:pt>
                <c:pt idx="171">
                  <c:v>5.4853199847065559</c:v>
                </c:pt>
                <c:pt idx="172">
                  <c:v>5.2874609965389059</c:v>
                </c:pt>
                <c:pt idx="173">
                  <c:v>5.0896883169425697</c:v>
                </c:pt>
                <c:pt idx="174">
                  <c:v>4.8920065334873115</c:v>
                </c:pt>
                <c:pt idx="175">
                  <c:v>4.6944204136521845</c:v>
                </c:pt>
                <c:pt idx="176">
                  <c:v>4.4969349137121553</c:v>
                </c:pt>
                <c:pt idx="177">
                  <c:v>4.2995551879119676</c:v>
                </c:pt>
                <c:pt idx="178">
                  <c:v>4.1022865979362608</c:v>
                </c:pt>
                <c:pt idx="179">
                  <c:v>3.9051347226847555</c:v>
                </c:pt>
                <c:pt idx="180">
                  <c:v>3.7081053683609029</c:v>
                </c:pt>
                <c:pt idx="181">
                  <c:v>3.5112045788822339</c:v>
                </c:pt>
                <c:pt idx="182">
                  <c:v>3.3144386466191715</c:v>
                </c:pt>
                <c:pt idx="183">
                  <c:v>3.117814123470577</c:v>
                </c:pt>
                <c:pt idx="184">
                  <c:v>2.9213378322809036</c:v>
                </c:pt>
                <c:pt idx="185">
                  <c:v>2.7250168786061968</c:v>
                </c:pt>
                <c:pt idx="186">
                  <c:v>2.5288586628316798</c:v>
                </c:pt>
                <c:pt idx="187">
                  <c:v>2.3328708926468424</c:v>
                </c:pt>
                <c:pt idx="188">
                  <c:v>2.1370615958793531</c:v>
                </c:pt>
                <c:pt idx="189">
                  <c:v>1.9414391336895789</c:v>
                </c:pt>
                <c:pt idx="190">
                  <c:v>1.7460122141260637</c:v>
                </c:pt>
                <c:pt idx="191">
                  <c:v>1.5507899060406449</c:v>
                </c:pt>
                <c:pt idx="192">
                  <c:v>1.3557816533601525</c:v>
                </c:pt>
                <c:pt idx="193">
                  <c:v>1.1609972897091618</c:v>
                </c:pt>
                <c:pt idx="194">
                  <c:v>0.96644705337769232</c:v>
                </c:pt>
                <c:pt idx="195">
                  <c:v>0.77214160262392428</c:v>
                </c:pt>
                <c:pt idx="196">
                  <c:v>0.57809203130101072</c:v>
                </c:pt>
                <c:pt idx="197">
                  <c:v>0.3843098847920039</c:v>
                </c:pt>
                <c:pt idx="198">
                  <c:v>0.19080717623741253</c:v>
                </c:pt>
                <c:pt idx="199">
                  <c:v>-2.4035969667068353E-3</c:v>
                </c:pt>
                <c:pt idx="200">
                  <c:v>-0.19530943642445717</c:v>
                </c:pt>
                <c:pt idx="201">
                  <c:v>-0.38789682577601692</c:v>
                </c:pt>
                <c:pt idx="202">
                  <c:v>-0.58015171354768169</c:v>
                </c:pt>
                <c:pt idx="203">
                  <c:v>-0.77205949585146616</c:v>
                </c:pt>
                <c:pt idx="204">
                  <c:v>-0.96360499897583762</c:v>
                </c:pt>
                <c:pt idx="205">
                  <c:v>-1.1547724619140523</c:v>
                </c:pt>
                <c:pt idx="206">
                  <c:v>-1.3455455188812018</c:v>
                </c:pt>
                <c:pt idx="207">
                  <c:v>-1.5359071818783241</c:v>
                </c:pt>
                <c:pt idx="208">
                  <c:v>-1.7258398233661045</c:v>
                </c:pt>
                <c:pt idx="209">
                  <c:v>-1.9153251591189913</c:v>
                </c:pt>
                <c:pt idx="210">
                  <c:v>-2.104344231335709</c:v>
                </c:pt>
                <c:pt idx="211">
                  <c:v>-2.2928773920903613</c:v>
                </c:pt>
                <c:pt idx="212">
                  <c:v>-2.4809042872147735</c:v>
                </c:pt>
                <c:pt idx="213">
                  <c:v>-2.6684038407113713</c:v>
                </c:pt>
                <c:pt idx="214">
                  <c:v>-2.8553542398026934</c:v>
                </c:pt>
                <c:pt idx="215">
                  <c:v>-3.041732920732378</c:v>
                </c:pt>
                <c:pt idx="216">
                  <c:v>-3.2275165554409755</c:v>
                </c:pt>
                <c:pt idx="217">
                  <c:v>-3.4126810392475013</c:v>
                </c:pt>
                <c:pt idx="218">
                  <c:v>-3.5972014796760794</c:v>
                </c:pt>
                <c:pt idx="219">
                  <c:v>-3.7810521865776501</c:v>
                </c:pt>
                <c:pt idx="220">
                  <c:v>-3.9642066637009181</c:v>
                </c:pt>
                <c:pt idx="221">
                  <c:v>-4.1466376018785986</c:v>
                </c:pt>
                <c:pt idx="222">
                  <c:v>-4.3283168740004658</c:v>
                </c:pt>
                <c:pt idx="223">
                  <c:v>-4.5092155319536529</c:v>
                </c:pt>
                <c:pt idx="224">
                  <c:v>-4.6893038057154932</c:v>
                </c:pt>
                <c:pt idx="225">
                  <c:v>-4.8685511047918419</c:v>
                </c:pt>
                <c:pt idx="226">
                  <c:v>-5.0469260221985852</c:v>
                </c:pt>
                <c:pt idx="227">
                  <c:v>-5.2243963411868686</c:v>
                </c:pt>
                <c:pt idx="228">
                  <c:v>-5.4009290449165457</c:v>
                </c:pt>
                <c:pt idx="229">
                  <c:v>-5.576490329285047</c:v>
                </c:pt>
                <c:pt idx="230">
                  <c:v>-5.751045619114187</c:v>
                </c:pt>
                <c:pt idx="231">
                  <c:v>-5.9245595878997834</c:v>
                </c:pt>
                <c:pt idx="232">
                  <c:v>-6.0969961813232203</c:v>
                </c:pt>
                <c:pt idx="233">
                  <c:v>-6.2683186447158148</c:v>
                </c:pt>
                <c:pt idx="234">
                  <c:v>-6.4384895546608787</c:v>
                </c:pt>
                <c:pt idx="235">
                  <c:v>-6.6074708549030827</c:v>
                </c:pt>
                <c:pt idx="236">
                  <c:v>-6.7752238967246363</c:v>
                </c:pt>
                <c:pt idx="237">
                  <c:v>-6.9417094839244005</c:v>
                </c:pt>
                <c:pt idx="238">
                  <c:v>-7.1068879225215742</c:v>
                </c:pt>
                <c:pt idx="239">
                  <c:v>-7.2707190752747453</c:v>
                </c:pt>
                <c:pt idx="240">
                  <c:v>-7.4331624210853109</c:v>
                </c:pt>
                <c:pt idx="241">
                  <c:v>-7.5941771193197525</c:v>
                </c:pt>
                <c:pt idx="242">
                  <c:v>-7.7537220790510899</c:v>
                </c:pt>
                <c:pt idx="243">
                  <c:v>-7.9117560331838002</c:v>
                </c:pt>
                <c:pt idx="244">
                  <c:v>-8.0682376173833852</c:v>
                </c:pt>
                <c:pt idx="245">
                  <c:v>-8.2231254536895353</c:v>
                </c:pt>
                <c:pt idx="246">
                  <c:v>-8.3763782386433441</c:v>
                </c:pt>
                <c:pt idx="247">
                  <c:v>-8.527954835712098</c:v>
                </c:pt>
                <c:pt idx="248">
                  <c:v>-8.677814371741901</c:v>
                </c:pt>
                <c:pt idx="249">
                  <c:v>-8.8259163371185032</c:v>
                </c:pt>
                <c:pt idx="250">
                  <c:v>-8.9722206892617855</c:v>
                </c:pt>
                <c:pt idx="251">
                  <c:v>-9.1166879590269811</c:v>
                </c:pt>
                <c:pt idx="252">
                  <c:v>-9.2592793595332417</c:v>
                </c:pt>
                <c:pt idx="253">
                  <c:v>-9.3999568968898419</c:v>
                </c:pt>
                <c:pt idx="254">
                  <c:v>-9.538683482239632</c:v>
                </c:pt>
                <c:pt idx="255">
                  <c:v>-9.6754230444964477</c:v>
                </c:pt>
                <c:pt idx="256">
                  <c:v>-9.8101406431101879</c:v>
                </c:pt>
                <c:pt idx="257">
                  <c:v>-9.9428025801579007</c:v>
                </c:pt>
                <c:pt idx="258">
                  <c:v>-10.073376511028176</c:v>
                </c:pt>
                <c:pt idx="259">
                  <c:v>-10.201831552942979</c:v>
                </c:pt>
                <c:pt idx="260">
                  <c:v>-10.328138390545554</c:v>
                </c:pt>
                <c:pt idx="261">
                  <c:v>-10.452269377773558</c:v>
                </c:pt>
                <c:pt idx="262">
                  <c:v>-10.574198635239343</c:v>
                </c:pt>
                <c:pt idx="263">
                  <c:v>-10.693902142348325</c:v>
                </c:pt>
                <c:pt idx="264">
                  <c:v>-10.811357823405928</c:v>
                </c:pt>
                <c:pt idx="265">
                  <c:v>-10.926545626993345</c:v>
                </c:pt>
                <c:pt idx="266">
                  <c:v>-11.039447597930918</c:v>
                </c:pt>
                <c:pt idx="267">
                  <c:v>-11.150047941195425</c:v>
                </c:pt>
                <c:pt idx="268">
                  <c:v>-11.258333077215196</c:v>
                </c:pt>
                <c:pt idx="269">
                  <c:v>-11.364291688031262</c:v>
                </c:pt>
                <c:pt idx="270">
                  <c:v>-11.467914753886044</c:v>
                </c:pt>
                <c:pt idx="271">
                  <c:v>-11.569195579879397</c:v>
                </c:pt>
                <c:pt idx="272">
                  <c:v>-11.668129812415717</c:v>
                </c:pt>
                <c:pt idx="273">
                  <c:v>-11.764715445256115</c:v>
                </c:pt>
                <c:pt idx="274">
                  <c:v>-11.858952815077881</c:v>
                </c:pt>
                <c:pt idx="275">
                  <c:v>-11.95084458653864</c:v>
                </c:pt>
                <c:pt idx="276">
                  <c:v>-12.040395726934101</c:v>
                </c:pt>
                <c:pt idx="277">
                  <c:v>-12.127613470627903</c:v>
                </c:pt>
                <c:pt idx="278">
                  <c:v>-12.212507273523915</c:v>
                </c:pt>
                <c:pt idx="279">
                  <c:v>-12.295088757930774</c:v>
                </c:pt>
                <c:pt idx="280">
                  <c:v>-12.375371648251104</c:v>
                </c:pt>
                <c:pt idx="281">
                  <c:v>-12.453371697996996</c:v>
                </c:pt>
                <c:pt idx="282">
                  <c:v>-12.529106608700198</c:v>
                </c:pt>
                <c:pt idx="283">
                  <c:v>-12.602595941340143</c:v>
                </c:pt>
                <c:pt idx="284">
                  <c:v>-12.673861020961663</c:v>
                </c:pt>
                <c:pt idx="285">
                  <c:v>-12.742924835191975</c:v>
                </c:pt>
                <c:pt idx="286">
                  <c:v>-12.809811927395145</c:v>
                </c:pt>
                <c:pt idx="287">
                  <c:v>-12.874548285222449</c:v>
                </c:pt>
                <c:pt idx="288">
                  <c:v>-12.937161225324523</c:v>
                </c:pt>
                <c:pt idx="289">
                  <c:v>-12.997679274995138</c:v>
                </c:pt>
                <c:pt idx="290">
                  <c:v>-13.056132051504488</c:v>
                </c:pt>
                <c:pt idx="291">
                  <c:v>-13.112550139867416</c:v>
                </c:pt>
                <c:pt idx="292">
                  <c:v>-13.166964969764956</c:v>
                </c:pt>
                <c:pt idx="293">
                  <c:v>-13.219408692309656</c:v>
                </c:pt>
                <c:pt idx="294">
                  <c:v>-13.26991405730848</c:v>
                </c:pt>
                <c:pt idx="295">
                  <c:v>-13.318514291634704</c:v>
                </c:pt>
                <c:pt idx="296">
                  <c:v>-13.365242979276605</c:v>
                </c:pt>
                <c:pt idx="297">
                  <c:v>-13.410133943583116</c:v>
                </c:pt>
                <c:pt idx="298">
                  <c:v>-13.453221132173848</c:v>
                </c:pt>
                <c:pt idx="299">
                  <c:v>-13.494538504931608</c:v>
                </c:pt>
                <c:pt idx="300">
                  <c:v>-13.534119925442774</c:v>
                </c:pt>
                <c:pt idx="301">
                  <c:v>-13.57199905619712</c:v>
                </c:pt>
                <c:pt idx="302">
                  <c:v>-13.608209257811071</c:v>
                </c:pt>
                <c:pt idx="303">
                  <c:v>-13.642783492485712</c:v>
                </c:pt>
                <c:pt idx="304">
                  <c:v>-13.675754231864039</c:v>
                </c:pt>
                <c:pt idx="305">
                  <c:v>-13.707153369410015</c:v>
                </c:pt>
                <c:pt idx="306">
                  <c:v>-13.737012137384264</c:v>
                </c:pt>
                <c:pt idx="307">
                  <c:v>-13.765361028458219</c:v>
                </c:pt>
                <c:pt idx="308">
                  <c:v>-13.792229721969347</c:v>
                </c:pt>
                <c:pt idx="309">
                  <c:v>-13.817647014789403</c:v>
                </c:pt>
                <c:pt idx="310">
                  <c:v>-13.841640756748962</c:v>
                </c:pt>
                <c:pt idx="311">
                  <c:v>-13.864237790538196</c:v>
                </c:pt>
                <c:pt idx="312">
                  <c:v>-13.88546389598069</c:v>
                </c:pt>
                <c:pt idx="313">
                  <c:v>-13.905343738561328</c:v>
                </c:pt>
                <c:pt idx="314">
                  <c:v>-13.923900822075478</c:v>
                </c:pt>
                <c:pt idx="315">
                  <c:v>-13.941157445254069</c:v>
                </c:pt>
                <c:pt idx="316">
                  <c:v>-13.957134662215559</c:v>
                </c:pt>
                <c:pt idx="317">
                  <c:v>-13.971852246586288</c:v>
                </c:pt>
                <c:pt idx="318">
                  <c:v>-13.985328659134488</c:v>
                </c:pt>
                <c:pt idx="319">
                  <c:v>-13.99758101875992</c:v>
                </c:pt>
                <c:pt idx="320">
                  <c:v>-14.008625076687284</c:v>
                </c:pt>
                <c:pt idx="321">
                  <c:v>-14.018475193715652</c:v>
                </c:pt>
                <c:pt idx="322">
                  <c:v>-14.027144320384359</c:v>
                </c:pt>
                <c:pt idx="323">
                  <c:v>-14.03464397992563</c:v>
                </c:pt>
                <c:pt idx="324">
                  <c:v>-14.040984253883472</c:v>
                </c:pt>
                <c:pt idx="325">
                  <c:v>-14.046173770293262</c:v>
                </c:pt>
                <c:pt idx="326">
                  <c:v>-14.05021969432749</c:v>
                </c:pt>
                <c:pt idx="327">
                  <c:v>-14.053127721329538</c:v>
                </c:pt>
                <c:pt idx="328">
                  <c:v>-14.054902072170703</c:v>
                </c:pt>
                <c:pt idx="329">
                  <c:v>-14.05554549088523</c:v>
                </c:pt>
                <c:pt idx="330">
                  <c:v>-14.055059244549764</c:v>
                </c:pt>
                <c:pt idx="331">
                  <c:v>-14.053443125395228</c:v>
                </c:pt>
                <c:pt idx="332">
                  <c:v>-14.050695455153253</c:v>
                </c:pt>
                <c:pt idx="333">
                  <c:v>-14.046813091656942</c:v>
                </c:pt>
                <c:pt idx="334">
                  <c:v>-14.041791437733988</c:v>
                </c:pt>
                <c:pt idx="335">
                  <c:v>-14.035624452445187</c:v>
                </c:pt>
                <c:pt idx="336">
                  <c:v>-14.028304664738076</c:v>
                </c:pt>
                <c:pt idx="337">
                  <c:v>-14.019823189602402</c:v>
                </c:pt>
                <c:pt idx="338">
                  <c:v>-14.010169746826113</c:v>
                </c:pt>
                <c:pt idx="339">
                  <c:v>-13.999332682467626</c:v>
                </c:pt>
                <c:pt idx="340">
                  <c:v>-13.98729899317058</c:v>
                </c:pt>
                <c:pt idx="341">
                  <c:v>-13.974054353459461</c:v>
                </c:pt>
                <c:pt idx="342">
                  <c:v>-13.959583146164245</c:v>
                </c:pt>
                <c:pt idx="343">
                  <c:v>-13.943868496131087</c:v>
                </c:pt>
                <c:pt idx="344">
                  <c:v>-13.926892307380847</c:v>
                </c:pt>
                <c:pt idx="345">
                  <c:v>-13.908635303882503</c:v>
                </c:pt>
                <c:pt idx="346">
                  <c:v>-13.889077074110549</c:v>
                </c:pt>
                <c:pt idx="347">
                  <c:v>-13.868196119552687</c:v>
                </c:pt>
                <c:pt idx="348">
                  <c:v>-13.845969907333624</c:v>
                </c:pt>
                <c:pt idx="349">
                  <c:v>-13.822374927111564</c:v>
                </c:pt>
                <c:pt idx="350">
                  <c:v>-13.797386752395603</c:v>
                </c:pt>
                <c:pt idx="351">
                  <c:v>-13.770980106420012</c:v>
                </c:pt>
                <c:pt idx="352">
                  <c:v>-13.743128932692912</c:v>
                </c:pt>
                <c:pt idx="353">
                  <c:v>-13.71380647032032</c:v>
                </c:pt>
                <c:pt idx="354">
                  <c:v>-13.682985334178319</c:v>
                </c:pt>
                <c:pt idx="355">
                  <c:v>-13.650637599984766</c:v>
                </c:pt>
                <c:pt idx="356">
                  <c:v>-13.616734894285674</c:v>
                </c:pt>
                <c:pt idx="357">
                  <c:v>-13.581248489340949</c:v>
                </c:pt>
                <c:pt idx="358">
                  <c:v>-13.54414940285457</c:v>
                </c:pt>
                <c:pt idx="359">
                  <c:v>-13.50540850245325</c:v>
                </c:pt>
                <c:pt idx="360">
                  <c:v>-13.46499661477554</c:v>
                </c:pt>
                <c:pt idx="361">
                  <c:v>-13.422884638983918</c:v>
                </c:pt>
                <c:pt idx="362">
                  <c:v>-13.379043664466471</c:v>
                </c:pt>
                <c:pt idx="363">
                  <c:v>-13.333445092443082</c:v>
                </c:pt>
                <c:pt idx="364">
                  <c:v>-13.286060761139762</c:v>
                </c:pt>
                <c:pt idx="365">
                  <c:v>-13.236863074143603</c:v>
                </c:pt>
                <c:pt idx="366">
                  <c:v>-13.185825131499033</c:v>
                </c:pt>
                <c:pt idx="367">
                  <c:v>-13.132920863056254</c:v>
                </c:pt>
                <c:pt idx="368">
                  <c:v>-13.0781251635341</c:v>
                </c:pt>
                <c:pt idx="369">
                  <c:v>-13.021414028714929</c:v>
                </c:pt>
                <c:pt idx="370">
                  <c:v>-12.962764692146791</c:v>
                </c:pt>
                <c:pt idx="371">
                  <c:v>-12.902155761692972</c:v>
                </c:pt>
                <c:pt idx="372">
                  <c:v>-12.839567355235779</c:v>
                </c:pt>
                <c:pt idx="373">
                  <c:v>-12.774981234818561</c:v>
                </c:pt>
                <c:pt idx="374">
                  <c:v>-12.708380938492258</c:v>
                </c:pt>
                <c:pt idx="375">
                  <c:v>-12.639751909121792</c:v>
                </c:pt>
                <c:pt idx="376">
                  <c:v>-12.569081619409154</c:v>
                </c:pt>
                <c:pt idx="377">
                  <c:v>-12.496359692396675</c:v>
                </c:pt>
                <c:pt idx="378">
                  <c:v>-12.421578016730933</c:v>
                </c:pt>
                <c:pt idx="379">
                  <c:v>-12.3447308559967</c:v>
                </c:pt>
                <c:pt idx="380">
                  <c:v>-12.265814951464737</c:v>
                </c:pt>
                <c:pt idx="381">
                  <c:v>-12.184829617644382</c:v>
                </c:pt>
                <c:pt idx="382">
                  <c:v>-12.101776830085246</c:v>
                </c:pt>
                <c:pt idx="383">
                  <c:v>-12.016661304936225</c:v>
                </c:pt>
                <c:pt idx="384">
                  <c:v>-11.929490569840549</c:v>
                </c:pt>
                <c:pt idx="385">
                  <c:v>-11.8402750258197</c:v>
                </c:pt>
                <c:pt idx="386">
                  <c:v>-11.74902799988719</c:v>
                </c:pt>
                <c:pt idx="387">
                  <c:v>-11.65576578821225</c:v>
                </c:pt>
                <c:pt idx="388">
                  <c:v>-11.560507689750079</c:v>
                </c:pt>
                <c:pt idx="389">
                  <c:v>-11.463276030341792</c:v>
                </c:pt>
                <c:pt idx="390">
                  <c:v>-11.364096177380414</c:v>
                </c:pt>
                <c:pt idx="391">
                  <c:v>-11.26299654522821</c:v>
                </c:pt>
                <c:pt idx="392">
                  <c:v>-11.160008591657478</c:v>
                </c:pt>
                <c:pt idx="393">
                  <c:v>-11.055166805670771</c:v>
                </c:pt>
                <c:pt idx="394">
                  <c:v>-10.948508687132124</c:v>
                </c:pt>
                <c:pt idx="395">
                  <c:v>-10.840074718713204</c:v>
                </c:pt>
                <c:pt idx="396">
                  <c:v>-10.729908330717866</c:v>
                </c:pt>
                <c:pt idx="397">
                  <c:v>-10.618055859408104</c:v>
                </c:pt>
                <c:pt idx="398">
                  <c:v>-10.504566499493395</c:v>
                </c:pt>
                <c:pt idx="399">
                  <c:v>-10.389492251484967</c:v>
                </c:pt>
                <c:pt idx="400">
                  <c:v>-10.272887864638179</c:v>
                </c:pt>
                <c:pt idx="401">
                  <c:v>-10.15481077622298</c:v>
                </c:pt>
                <c:pt idx="402">
                  <c:v>-10.035321047864795</c:v>
                </c:pt>
                <c:pt idx="403">
                  <c:v>-9.9144812996928451</c:v>
                </c:pt>
                <c:pt idx="404">
                  <c:v>-9.7923566430161557</c:v>
                </c:pt>
                <c:pt idx="405">
                  <c:v>-9.6690146122236147</c:v>
                </c:pt>
                <c:pt idx="406">
                  <c:v>-9.5445250965679236</c:v>
                </c:pt>
                <c:pt idx="407">
                  <c:v>-9.4189602724528925</c:v>
                </c:pt>
                <c:pt idx="408">
                  <c:v>-9.2923945367925835</c:v>
                </c:pt>
                <c:pt idx="409">
                  <c:v>-9.1649044419544623</c:v>
                </c:pt>
                <c:pt idx="410">
                  <c:v>-9.0365686327374153</c:v>
                </c:pt>
                <c:pt idx="411">
                  <c:v>-8.907467785766702</c:v>
                </c:pt>
                <c:pt idx="412">
                  <c:v>-8.777684551617952</c:v>
                </c:pt>
                <c:pt idx="413">
                  <c:v>-8.6473034999072027</c:v>
                </c:pt>
                <c:pt idx="414">
                  <c:v>-8.5164110675068088</c:v>
                </c:pt>
                <c:pt idx="415">
                  <c:v>-8.3850955099671705</c:v>
                </c:pt>
                <c:pt idx="416">
                  <c:v>-8.2534468561464092</c:v>
                </c:pt>
                <c:pt idx="417">
                  <c:v>-8.1215568659660562</c:v>
                </c:pt>
                <c:pt idx="418">
                  <c:v>-7.9895189911334814</c:v>
                </c:pt>
                <c:pt idx="419">
                  <c:v>-7.8574283385895907</c:v>
                </c:pt>
                <c:pt idx="420">
                  <c:v>-7.7253816363623242</c:v>
                </c:pt>
                <c:pt idx="421">
                  <c:v>-7.5934772014286818</c:v>
                </c:pt>
                <c:pt idx="422">
                  <c:v>-7.4618149091138521</c:v>
                </c:pt>
                <c:pt idx="423">
                  <c:v>-7.3304961634810697</c:v>
                </c:pt>
                <c:pt idx="424">
                  <c:v>-7.1996238680974383</c:v>
                </c:pt>
                <c:pt idx="425">
                  <c:v>-7.0693023964946358</c:v>
                </c:pt>
                <c:pt idx="426">
                  <c:v>-6.939637561577559</c:v>
                </c:pt>
                <c:pt idx="427">
                  <c:v>-6.8107365831804607</c:v>
                </c:pt>
                <c:pt idx="428">
                  <c:v>-6.6827080529106189</c:v>
                </c:pt>
                <c:pt idx="429">
                  <c:v>-6.5556618953767209</c:v>
                </c:pt>
                <c:pt idx="430">
                  <c:v>-6.4297093248548283</c:v>
                </c:pt>
                <c:pt idx="431">
                  <c:v>-6.3049627964102184</c:v>
                </c:pt>
                <c:pt idx="432">
                  <c:v>-6.1815359504686587</c:v>
                </c:pt>
                <c:pt idx="433">
                  <c:v>-6.0595435498118064</c:v>
                </c:pt>
                <c:pt idx="434">
                  <c:v>-5.9391014079661169</c:v>
                </c:pt>
                <c:pt idx="435">
                  <c:v>-5.8203263079575498</c:v>
                </c:pt>
                <c:pt idx="436">
                  <c:v>-5.7033359104229486</c:v>
                </c:pt>
                <c:pt idx="437">
                  <c:v>-5.5882486500998887</c:v>
                </c:pt>
                <c:pt idx="438">
                  <c:v>-5.4751836197636017</c:v>
                </c:pt>
                <c:pt idx="439">
                  <c:v>-5.36426044074177</c:v>
                </c:pt>
                <c:pt idx="440">
                  <c:v>-5.2555991192219906</c:v>
                </c:pt>
                <c:pt idx="441">
                  <c:v>-5.1493198876632622</c:v>
                </c:pt>
                <c:pt idx="442">
                  <c:v>-5.045543030745554</c:v>
                </c:pt>
                <c:pt idx="443">
                  <c:v>-4.9443886954307015</c:v>
                </c:pt>
                <c:pt idx="444">
                  <c:v>-4.8459766848696937</c:v>
                </c:pt>
                <c:pt idx="445">
                  <c:v>-4.7504262360726317</c:v>
                </c:pt>
                <c:pt idx="446">
                  <c:v>-4.6578557814598263</c:v>
                </c:pt>
                <c:pt idx="447">
                  <c:v>-4.5683826946353721</c:v>
                </c:pt>
                <c:pt idx="448">
                  <c:v>-4.4821230209589684</c:v>
                </c:pt>
                <c:pt idx="449">
                  <c:v>-4.3991911937487735</c:v>
                </c:pt>
                <c:pt idx="450">
                  <c:v>-4.3196997372124466</c:v>
                </c:pt>
                <c:pt idx="451">
                  <c:v>-4.2437589574728722</c:v>
                </c:pt>
                <c:pt idx="452">
                  <c:v>-4.1714766233376581</c:v>
                </c:pt>
                <c:pt idx="453">
                  <c:v>-4.1029576387311666</c:v>
                </c:pt>
                <c:pt idx="454">
                  <c:v>-4.0383037089779403</c:v>
                </c:pt>
                <c:pt idx="455">
                  <c:v>-3.9776130033793371</c:v>
                </c:pt>
                <c:pt idx="456">
                  <c:v>-3.9209798167593406</c:v>
                </c:pt>
                <c:pt idx="457">
                  <c:v>-3.8684942328615786</c:v>
                </c:pt>
                <c:pt idx="458">
                  <c:v>-3.820241792652614</c:v>
                </c:pt>
                <c:pt idx="459">
                  <c:v>-3.7763031707207659</c:v>
                </c:pt>
                <c:pt idx="460">
                  <c:v>-3.7367538630439903</c:v>
                </c:pt>
                <c:pt idx="461">
                  <c:v>-3.7016638894403728</c:v>
                </c:pt>
                <c:pt idx="462">
                  <c:v>-3.6710975139902287</c:v>
                </c:pt>
                <c:pt idx="463">
                  <c:v>-3.6451129866461098</c:v>
                </c:pt>
                <c:pt idx="464">
                  <c:v>-3.6237623091064268</c:v>
                </c:pt>
                <c:pt idx="465">
                  <c:v>-3.6070910278324142</c:v>
                </c:pt>
                <c:pt idx="466">
                  <c:v>-3.5951380568344642</c:v>
                </c:pt>
                <c:pt idx="467">
                  <c:v>-3.5879355325439315</c:v>
                </c:pt>
                <c:pt idx="468">
                  <c:v>-3.5855087027276573</c:v>
                </c:pt>
                <c:pt idx="469">
                  <c:v>-3.5878758510035489</c:v>
                </c:pt>
                <c:pt idx="470">
                  <c:v>-3.5950482580797161</c:v>
                </c:pt>
                <c:pt idx="471">
                  <c:v>-3.6070302003784342</c:v>
                </c:pt>
                <c:pt idx="472">
                  <c:v>-3.6238189862333599</c:v>
                </c:pt>
                <c:pt idx="473">
                  <c:v>-3.6454050293663331</c:v>
                </c:pt>
                <c:pt idx="474">
                  <c:v>-3.6717719588792357</c:v>
                </c:pt>
                <c:pt idx="475">
                  <c:v>-3.7028967645367885</c:v>
                </c:pt>
                <c:pt idx="476">
                  <c:v>-3.7387499756902782</c:v>
                </c:pt>
                <c:pt idx="477">
                  <c:v>-3.7792958717942602</c:v>
                </c:pt>
                <c:pt idx="478">
                  <c:v>-3.8244927221209153</c:v>
                </c:pt>
                <c:pt idx="479">
                  <c:v>-3.8742930519740799</c:v>
                </c:pt>
                <c:pt idx="480">
                  <c:v>-3.928643932462232</c:v>
                </c:pt>
                <c:pt idx="481">
                  <c:v>-3.9874872906975254</c:v>
                </c:pt>
                <c:pt idx="482">
                  <c:v>-4.0507602371650915</c:v>
                </c:pt>
                <c:pt idx="483">
                  <c:v>-4.118395406932823</c:v>
                </c:pt>
                <c:pt idx="484">
                  <c:v>-4.1903213113637063</c:v>
                </c:pt>
                <c:pt idx="485">
                  <c:v>-4.2664626970312742</c:v>
                </c:pt>
                <c:pt idx="486">
                  <c:v>-4.3467409086346827</c:v>
                </c:pt>
                <c:pt idx="487">
                  <c:v>-4.4310742528432554</c:v>
                </c:pt>
                <c:pt idx="488">
                  <c:v>-4.5193783601766384</c:v>
                </c:pt>
                <c:pt idx="489">
                  <c:v>-4.6115665422318948</c:v>
                </c:pt>
                <c:pt idx="490">
                  <c:v>-4.7075501418037211</c:v>
                </c:pt>
                <c:pt idx="491">
                  <c:v>-4.8072388736905936</c:v>
                </c:pt>
                <c:pt idx="492">
                  <c:v>-4.9105411542438286</c:v>
                </c:pt>
                <c:pt idx="493">
                  <c:v>-5.0173644179855801</c:v>
                </c:pt>
                <c:pt idx="494">
                  <c:v>-5.1276154198880217</c:v>
                </c:pt>
                <c:pt idx="495">
                  <c:v>-5.2412005221714351</c:v>
                </c:pt>
                <c:pt idx="496">
                  <c:v>-5.3580259647323105</c:v>
                </c:pt>
                <c:pt idx="497">
                  <c:v>-5.4779981185553588</c:v>
                </c:pt>
                <c:pt idx="498">
                  <c:v>-5.6010237216893719</c:v>
                </c:pt>
                <c:pt idx="499">
                  <c:v>-5.7270100975758167</c:v>
                </c:pt>
                <c:pt idx="500">
                  <c:v>-5.8558653557079534</c:v>
                </c:pt>
                <c:pt idx="501">
                  <c:v>-5.9874985747679164</c:v>
                </c:pt>
                <c:pt idx="502">
                  <c:v>-6.1218199685384436</c:v>
                </c:pt>
                <c:pt idx="503">
                  <c:v>-6.2587410350137818</c:v>
                </c:pt>
                <c:pt idx="504">
                  <c:v>-6.3981746892429392</c:v>
                </c:pt>
                <c:pt idx="505">
                  <c:v>-6.5400353805283356</c:v>
                </c:pt>
                <c:pt idx="506">
                  <c:v>-6.6842391946740678</c:v>
                </c:pt>
                <c:pt idx="507">
                  <c:v>-6.8307039420329456</c:v>
                </c:pt>
                <c:pt idx="508">
                  <c:v>-6.979349232142332</c:v>
                </c:pt>
                <c:pt idx="509">
                  <c:v>-7.1300965357622506</c:v>
                </c:pt>
                <c:pt idx="510">
                  <c:v>-7.2828692351459603</c:v>
                </c:pt>
                <c:pt idx="511">
                  <c:v>-7.4375926633733203</c:v>
                </c:pt>
                <c:pt idx="512">
                  <c:v>-7.5941941335739882</c:v>
                </c:pt>
                <c:pt idx="513">
                  <c:v>-7.7526029588501491</c:v>
                </c:pt>
                <c:pt idx="514">
                  <c:v>-7.9127504636898713</c:v>
                </c:pt>
                <c:pt idx="515">
                  <c:v>-8.0745699876365098</c:v>
                </c:pt>
                <c:pt idx="516">
                  <c:v>-8.2379968819464633</c:v>
                </c:pt>
                <c:pt idx="517">
                  <c:v>-8.4029684999386216</c:v>
                </c:pt>
                <c:pt idx="518">
                  <c:v>-8.5694241816973893</c:v>
                </c:pt>
                <c:pt idx="519">
                  <c:v>-8.7373052337599617</c:v>
                </c:pt>
                <c:pt idx="520">
                  <c:v>-8.9065549043749037</c:v>
                </c:pt>
                <c:pt idx="521">
                  <c:v>-9.0771183548838632</c:v>
                </c:pt>
                <c:pt idx="522">
                  <c:v>-9.2489426277384261</c:v>
                </c:pt>
                <c:pt idx="523">
                  <c:v>-9.4219766116279455</c:v>
                </c:pt>
                <c:pt idx="524">
                  <c:v>-9.5961710041545274</c:v>
                </c:pt>
                <c:pt idx="525">
                  <c:v>-9.7714782724595306</c:v>
                </c:pt>
                <c:pt idx="526">
                  <c:v>-9.9478526121688269</c:v>
                </c:pt>
                <c:pt idx="527">
                  <c:v>-10.1252499049926</c:v>
                </c:pt>
                <c:pt idx="528">
                  <c:v>-10.3036276752844</c:v>
                </c:pt>
                <c:pt idx="529">
                  <c:v>-10.482945045837081</c:v>
                </c:pt>
                <c:pt idx="530">
                  <c:v>-10.663162693159499</c:v>
                </c:pt>
                <c:pt idx="531">
                  <c:v>-10.844242802461707</c:v>
                </c:pt>
                <c:pt idx="532">
                  <c:v>-11.026149022542652</c:v>
                </c:pt>
                <c:pt idx="533">
                  <c:v>-11.20884642076096</c:v>
                </c:pt>
                <c:pt idx="534">
                  <c:v>-11.392301438241292</c:v>
                </c:pt>
                <c:pt idx="535">
                  <c:v>-11.576481845455877</c:v>
                </c:pt>
                <c:pt idx="536">
                  <c:v>-11.761356698299238</c:v>
                </c:pt>
                <c:pt idx="537">
                  <c:v>-11.94689629476116</c:v>
                </c:pt>
                <c:pt idx="538">
                  <c:v>-12.133072132286721</c:v>
                </c:pt>
                <c:pt idx="539">
                  <c:v>-12.319856865898892</c:v>
                </c:pt>
                <c:pt idx="540">
                  <c:v>-12.507224267148715</c:v>
                </c:pt>
                <c:pt idx="541">
                  <c:v>-12.695149183946173</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-35.218475507225307</c:v>
                </c:pt>
                <c:pt idx="1">
                  <c:v>-35.840804004649961</c:v>
                </c:pt>
                <c:pt idx="2">
                  <c:v>-36.467565307685994</c:v>
                </c:pt>
                <c:pt idx="3">
                  <c:v>-37.098484858256882</c:v>
                </c:pt>
                <c:pt idx="4">
                  <c:v>-37.733278032012244</c:v>
                </c:pt>
                <c:pt idx="5">
                  <c:v>-38.371650664472234</c:v>
                </c:pt>
                <c:pt idx="6">
                  <c:v>-39.013299630763697</c:v>
                </c:pt>
                <c:pt idx="7">
                  <c:v>-39.657913476802044</c:v>
                </c:pt>
                <c:pt idx="8">
                  <c:v>-40.305173099249423</c:v>
                </c:pt>
                <c:pt idx="9">
                  <c:v>-40.954752471060807</c:v>
                </c:pt>
                <c:pt idx="10">
                  <c:v>-41.606319408935256</c:v>
                </c:pt>
                <c:pt idx="11">
                  <c:v>-42.25953637852728</c:v>
                </c:pt>
                <c:pt idx="12">
                  <c:v>-42.914061332842827</c:v>
                </c:pt>
                <c:pt idx="13">
                  <c:v>-43.569548578866609</c:v>
                </c:pt>
                <c:pt idx="14">
                  <c:v>-44.225649667136466</c:v>
                </c:pt>
                <c:pt idx="15">
                  <c:v>-44.882014298710835</c:v>
                </c:pt>
                <c:pt idx="16">
                  <c:v>-45.538291243768512</c:v>
                </c:pt>
                <c:pt idx="17">
                  <c:v>-46.194129265942856</c:v>
                </c:pt>
                <c:pt idx="18">
                  <c:v>-46.849178046416469</c:v>
                </c:pt>
                <c:pt idx="19">
                  <c:v>-47.503089101818887</c:v>
                </c:pt>
                <c:pt idx="20">
                  <c:v>-48.155516690025181</c:v>
                </c:pt>
                <c:pt idx="21">
                  <c:v>-48.806118698116173</c:v>
                </c:pt>
                <c:pt idx="22">
                  <c:v>-49.454557506955517</c:v>
                </c:pt>
                <c:pt idx="23">
                  <c:v>-50.100500827132727</c:v>
                </c:pt>
                <c:pt idx="24">
                  <c:v>-50.743622501327145</c:v>
                </c:pt>
                <c:pt idx="25">
                  <c:v>-51.383603268565679</c:v>
                </c:pt>
                <c:pt idx="26">
                  <c:v>-52.020131486245972</c:v>
                </c:pt>
                <c:pt idx="27">
                  <c:v>-52.652903806286609</c:v>
                </c:pt>
                <c:pt idx="28">
                  <c:v>-53.281625802244491</c:v>
                </c:pt>
                <c:pt idx="29">
                  <c:v>-53.906012544774896</c:v>
                </c:pt>
                <c:pt idx="30">
                  <c:v>-54.525789123321111</c:v>
                </c:pt>
                <c:pt idx="31">
                  <c:v>-55.140691112467778</c:v>
                </c:pt>
                <c:pt idx="32">
                  <c:v>-55.750464981912685</c:v>
                </c:pt>
                <c:pt idx="33">
                  <c:v>-56.354868449538941</c:v>
                </c:pt>
                <c:pt idx="34">
                  <c:v>-56.953670777560994</c:v>
                </c:pt>
                <c:pt idx="35">
                  <c:v>-57.546653012199087</c:v>
                </c:pt>
                <c:pt idx="36">
                  <c:v>-58.133608167782668</c:v>
                </c:pt>
                <c:pt idx="37">
                  <c:v>-58.714341356590637</c:v>
                </c:pt>
                <c:pt idx="38">
                  <c:v>-59.288669866117743</c:v>
                </c:pt>
                <c:pt idx="39">
                  <c:v>-59.856423185779832</c:v>
                </c:pt>
                <c:pt idx="40">
                  <c:v>-60.417442985371778</c:v>
                </c:pt>
                <c:pt idx="41">
                  <c:v>-60.971583047834038</c:v>
                </c:pt>
                <c:pt idx="42">
                  <c:v>-61.518709159085901</c:v>
                </c:pt>
                <c:pt idx="43">
                  <c:v>-62.058698957852435</c:v>
                </c:pt>
                <c:pt idx="44">
                  <c:v>-62.591441748527423</c:v>
                </c:pt>
                <c:pt idx="45">
                  <c:v>-63.116838280192106</c:v>
                </c:pt>
                <c:pt idx="46">
                  <c:v>-63.634800494961247</c:v>
                </c:pt>
                <c:pt idx="47">
                  <c:v>-64.145251248825971</c:v>
                </c:pt>
                <c:pt idx="48">
                  <c:v>-64.648124008149011</c:v>
                </c:pt>
                <c:pt idx="49">
                  <c:v>-65.143362524906976</c:v>
                </c:pt>
                <c:pt idx="50">
                  <c:v>-65.630920493703783</c:v>
                </c:pt>
                <c:pt idx="51">
                  <c:v>-66.110761193474758</c:v>
                </c:pt>
                <c:pt idx="52">
                  <c:v>-66.582857116687364</c:v>
                </c:pt>
                <c:pt idx="53">
                  <c:v>-67.047189588707582</c:v>
                </c:pt>
                <c:pt idx="54">
                  <c:v>-67.50374837985305</c:v>
                </c:pt>
                <c:pt idx="55">
                  <c:v>-67.952531312508128</c:v>
                </c:pt>
                <c:pt idx="56">
                  <c:v>-68.393543865499836</c:v>
                </c:pt>
                <c:pt idx="57">
                  <c:v>-68.826798777781633</c:v>
                </c:pt>
                <c:pt idx="58">
                  <c:v>-69.252315653293749</c:v>
                </c:pt>
                <c:pt idx="59">
                  <c:v>-69.67012056870557</c:v>
                </c:pt>
                <c:pt idx="60">
                  <c:v>-70.080245685579541</c:v>
                </c:pt>
                <c:pt idx="61">
                  <c:v>-70.482728868333197</c:v>
                </c:pt>
                <c:pt idx="62">
                  <c:v>-70.877613309217793</c:v>
                </c:pt>
                <c:pt idx="63">
                  <c:v>-71.264947161382281</c:v>
                </c:pt>
                <c:pt idx="64">
                  <c:v>-71.644783180945268</c:v>
                </c:pt>
                <c:pt idx="65">
                  <c:v>-72.017178378861118</c:v>
                </c:pt>
                <c:pt idx="66">
                  <c:v>-72.382193683238057</c:v>
                </c:pt>
                <c:pt idx="67">
                  <c:v>-72.739893612644238</c:v>
                </c:pt>
                <c:pt idx="68">
                  <c:v>-73.090345960826056</c:v>
                </c:pt>
                <c:pt idx="69">
                  <c:v>-73.433621493159436</c:v>
                </c:pt>
                <c:pt idx="70">
                  <c:v>-73.769793655062017</c:v>
                </c:pt>
                <c:pt idx="71">
                  <c:v>-74.098938292502879</c:v>
                </c:pt>
                <c:pt idx="72">
                  <c:v>-74.421133384673126</c:v>
                </c:pt>
                <c:pt idx="73">
                  <c:v>-74.736458788809102</c:v>
                </c:pt>
                <c:pt idx="74">
                  <c:v>-75.044995997094517</c:v>
                </c:pt>
                <c:pt idx="75">
                  <c:v>-75.346827905517131</c:v>
                </c:pt>
                <c:pt idx="76">
                  <c:v>-75.642038594503092</c:v>
                </c:pt>
                <c:pt idx="77">
                  <c:v>-75.930713121112277</c:v>
                </c:pt>
                <c:pt idx="78">
                  <c:v>-76.212937322540625</c:v>
                </c:pt>
                <c:pt idx="79">
                  <c:v>-76.488797630646161</c:v>
                </c:pt>
                <c:pt idx="80">
                  <c:v>-76.758380897188687</c:v>
                </c:pt>
                <c:pt idx="81">
                  <c:v>-77.021774229453442</c:v>
                </c:pt>
                <c:pt idx="82">
                  <c:v>-77.279064835911626</c:v>
                </c:pt>
                <c:pt idx="83">
                  <c:v>-77.530339881560153</c:v>
                </c:pt>
                <c:pt idx="84">
                  <c:v>-77.775686352570816</c:v>
                </c:pt>
                <c:pt idx="85">
                  <c:v>-78.015190929876567</c:v>
                </c:pt>
                <c:pt idx="86">
                  <c:v>-78.248939871317461</c:v>
                </c:pt>
                <c:pt idx="87">
                  <c:v>-78.477018901968165</c:v>
                </c:pt>
                <c:pt idx="88">
                  <c:v>-78.699513112272811</c:v>
                </c:pt>
                <c:pt idx="89">
                  <c:v>-78.91650686361271</c:v>
                </c:pt>
                <c:pt idx="90">
                  <c:v>-79.12808370094082</c:v>
                </c:pt>
                <c:pt idx="91">
                  <c:v>-79.334326272123079</c:v>
                </c:pt>
                <c:pt idx="92">
                  <c:v>-79.535316253631009</c:v>
                </c:pt>
                <c:pt idx="93">
                  <c:v>-79.731134282243715</c:v>
                </c:pt>
                <c:pt idx="94">
                  <c:v>-79.921859892423356</c:v>
                </c:pt>
                <c:pt idx="95">
                  <c:v>-80.107571459039036</c:v>
                </c:pt>
                <c:pt idx="96">
                  <c:v>-80.288346145125189</c:v>
                </c:pt>
                <c:pt idx="97">
                  <c:v>-80.464259854371903</c:v>
                </c:pt>
                <c:pt idx="98">
                  <c:v>-80.635387188054864</c:v>
                </c:pt>
                <c:pt idx="99">
                  <c:v>-80.801801406123701</c:v>
                </c:pt>
                <c:pt idx="100">
                  <c:v>-80.963574392181343</c:v>
                </c:pt>
                <c:pt idx="101">
                  <c:v>-81.120776622095732</c:v>
                </c:pt>
                <c:pt idx="102">
                  <c:v>-81.273477135997851</c:v>
                </c:pt>
                <c:pt idx="103">
                  <c:v>-81.421743513431579</c:v>
                </c:pt>
                <c:pt idx="104">
                  <c:v>-81.565641851431536</c:v>
                </c:pt>
                <c:pt idx="105">
                  <c:v>-81.705236745316185</c:v>
                </c:pt>
                <c:pt idx="106">
                  <c:v>-81.840591271992622</c:v>
                </c:pt>
                <c:pt idx="107">
                  <c:v>-81.971766975583236</c:v>
                </c:pt>
                <c:pt idx="108">
                  <c:v>-82.098823855190489</c:v>
                </c:pt>
                <c:pt idx="109">
                  <c:v>-82.221820354628235</c:v>
                </c:pt>
                <c:pt idx="110">
                  <c:v>-82.340813353956889</c:v>
                </c:pt>
                <c:pt idx="111">
                  <c:v>-82.45585816266798</c:v>
                </c:pt>
                <c:pt idx="112">
                  <c:v>-82.567008514373569</c:v>
                </c:pt>
                <c:pt idx="113">
                  <c:v>-82.674316562863353</c:v>
                </c:pt>
                <c:pt idx="114">
                  <c:v>-82.777832879400449</c:v>
                </c:pt>
                <c:pt idx="115">
                  <c:v>-82.877606451135293</c:v>
                </c:pt>
                <c:pt idx="116">
                  <c:v>-82.973684680522865</c:v>
                </c:pt>
                <c:pt idx="117">
                  <c:v>-83.066113385637379</c:v>
                </c:pt>
                <c:pt idx="118">
                  <c:v>-83.154936801282958</c:v>
                </c:pt>
                <c:pt idx="119">
                  <c:v>-83.24019758080793</c:v>
                </c:pt>
                <c:pt idx="120">
                  <c:v>-83.321936798533159</c:v>
                </c:pt>
                <c:pt idx="121">
                  <c:v>-83.400193952713906</c:v>
                </c:pt>
                <c:pt idx="122">
                  <c:v>-83.475006968956663</c:v>
                </c:pt>
                <c:pt idx="123">
                  <c:v>-83.546412204022047</c:v>
                </c:pt>
                <c:pt idx="124">
                  <c:v>-83.614444449944315</c:v>
                </c:pt>
                <c:pt idx="125">
                  <c:v>-83.67913693840714</c:v>
                </c:pt>
                <c:pt idx="126">
                  <c:v>-83.740521345318825</c:v>
                </c:pt>
                <c:pt idx="127">
                  <c:v>-83.798627795531758</c:v>
                </c:pt>
                <c:pt idx="128">
                  <c:v>-83.853484867658025</c:v>
                </c:pt>
                <c:pt idx="129">
                  <c:v>-83.905119598936039</c:v>
                </c:pt>
                <c:pt idx="130">
                  <c:v>-83.953557490105169</c:v>
                </c:pt>
                <c:pt idx="131">
                  <c:v>-83.998822510250747</c:v>
                </c:pt>
                <c:pt idx="132">
                  <c:v>-84.040937101583935</c:v>
                </c:pt>
                <c:pt idx="133">
                  <c:v>-84.07992218412457</c:v>
                </c:pt>
                <c:pt idx="134">
                  <c:v>-84.115797160257571</c:v>
                </c:pt>
                <c:pt idx="135">
                  <c:v>-84.148579919136921</c:v>
                </c:pt>
                <c:pt idx="136">
                  <c:v>-84.178286840913458</c:v>
                </c:pt>
                <c:pt idx="137">
                  <c:v>-84.204932800765874</c:v>
                </c:pt>
                <c:pt idx="138">
                  <c:v>-84.22853117271606</c:v>
                </c:pt>
                <c:pt idx="139">
                  <c:v>-84.249093833212953</c:v>
                </c:pt>
                <c:pt idx="140">
                  <c:v>-84.266631164471491</c:v>
                </c:pt>
                <c:pt idx="141">
                  <c:v>-84.281152057555232</c:v>
                </c:pt>
                <c:pt idx="142">
                  <c:v>-84.292663915192904</c:v>
                </c:pt>
                <c:pt idx="143">
                  <c:v>-84.301172654323111</c:v>
                </c:pt>
                <c:pt idx="144">
                  <c:v>-84.30668270836118</c:v>
                </c:pt>
                <c:pt idx="145">
                  <c:v>-84.309197029186436</c:v>
                </c:pt>
                <c:pt idx="146">
                  <c:v>-84.308717088848795</c:v>
                </c:pt>
                <c:pt idx="147">
                  <c:v>-84.305242880996246</c:v>
                </c:pt>
                <c:pt idx="148">
                  <c:v>-84.298772922027226</c:v>
                </c:pt>
                <c:pt idx="149">
                  <c:v>-84.289304251973135</c:v>
                </c:pt>
                <c:pt idx="150">
                  <c:v>-84.276832435119317</c:v>
                </c:pt>
                <c:pt idx="151">
                  <c:v>-84.261351560374365</c:v>
                </c:pt>
                <c:pt idx="152">
                  <c:v>-84.242854241399868</c:v>
                </c:pt>
                <c:pt idx="153">
                  <c:v>-84.221331616515485</c:v>
                </c:pt>
                <c:pt idx="154">
                  <c:v>-84.196773348396164</c:v>
                </c:pt>
                <c:pt idx="155">
                  <c:v>-84.169167623580194</c:v>
                </c:pt>
                <c:pt idx="156">
                  <c:v>-84.138501151811013</c:v>
                </c:pt>
                <c:pt idx="157">
                  <c:v>-84.104759165235691</c:v>
                </c:pt>
                <c:pt idx="158">
                  <c:v>-84.067925417488212</c:v>
                </c:pt>
                <c:pt idx="159">
                  <c:v>-84.027982182687083</c:v>
                </c:pt>
                <c:pt idx="160">
                  <c:v>-83.984910254379358</c:v>
                </c:pt>
                <c:pt idx="161">
                  <c:v>-83.938688944468311</c:v>
                </c:pt>
                <c:pt idx="162">
                  <c:v>-83.889296082161763</c:v>
                </c:pt>
                <c:pt idx="163">
                  <c:v>-83.836708012985625</c:v>
                </c:pt>
                <c:pt idx="164">
                  <c:v>-83.780899597906796</c:v>
                </c:pt>
                <c:pt idx="165">
                  <c:v>-83.721844212616162</c:v>
                </c:pt>
                <c:pt idx="166">
                  <c:v>-83.659513747024761</c:v>
                </c:pt>
                <c:pt idx="167">
                  <c:v>-83.593878605031009</c:v>
                </c:pt>
                <c:pt idx="168">
                  <c:v>-83.524907704621057</c:v>
                </c:pt>
                <c:pt idx="169">
                  <c:v>-83.452568478368804</c:v>
                </c:pt>
                <c:pt idx="170">
                  <c:v>-83.376826874407257</c:v>
                </c:pt>
                <c:pt idx="171">
                  <c:v>-83.297647357947483</c:v>
                </c:pt>
                <c:pt idx="172">
                  <c:v>-83.214992913427352</c:v>
                </c:pt>
                <c:pt idx="173">
                  <c:v>-83.128825047377745</c:v>
                </c:pt>
                <c:pt idx="174">
                  <c:v>-83.039103792099141</c:v>
                </c:pt>
                <c:pt idx="175">
                  <c:v>-82.945787710248936</c:v>
                </c:pt>
                <c:pt idx="176">
                  <c:v>-82.848833900445285</c:v>
                </c:pt>
                <c:pt idx="177">
                  <c:v>-82.748198004001239</c:v>
                </c:pt>
                <c:pt idx="178">
                  <c:v>-82.643834212908402</c:v>
                </c:pt>
                <c:pt idx="179">
                  <c:v>-82.535695279199004</c:v>
                </c:pt>
                <c:pt idx="180">
                  <c:v>-82.42373252582189</c:v>
                </c:pt>
                <c:pt idx="181">
                  <c:v>-82.307895859175758</c:v>
                </c:pt>
                <c:pt idx="182">
                  <c:v>-82.188133783453026</c:v>
                </c:pt>
                <c:pt idx="183">
                  <c:v>-82.064393416954914</c:v>
                </c:pt>
                <c:pt idx="184">
                  <c:v>-81.936620510549318</c:v>
                </c:pt>
                <c:pt idx="185">
                  <c:v>-81.804759468451095</c:v>
                </c:pt>
                <c:pt idx="186">
                  <c:v>-81.668753371514697</c:v>
                </c:pt>
                <c:pt idx="187">
                  <c:v>-81.528544003241095</c:v>
                </c:pt>
                <c:pt idx="188">
                  <c:v>-81.384071878707914</c:v>
                </c:pt>
                <c:pt idx="189">
                  <c:v>-81.235276276646232</c:v>
                </c:pt>
                <c:pt idx="190">
                  <c:v>-81.082095274895394</c:v>
                </c:pt>
                <c:pt idx="191">
                  <c:v>-80.924465789481218</c:v>
                </c:pt>
                <c:pt idx="192">
                  <c:v>-80.762323617572648</c:v>
                </c:pt>
                <c:pt idx="193">
                  <c:v>-80.595603484582199</c:v>
                </c:pt>
                <c:pt idx="194">
                  <c:v>-80.424239095691419</c:v>
                </c:pt>
                <c:pt idx="195">
                  <c:v>-80.248163192088484</c:v>
                </c:pt>
                <c:pt idx="196">
                  <c:v>-80.067307612221569</c:v>
                </c:pt>
                <c:pt idx="197">
                  <c:v>-79.88160335837803</c:v>
                </c:pt>
                <c:pt idx="198">
                  <c:v>-79.690980668915913</c:v>
                </c:pt>
                <c:pt idx="199">
                  <c:v>-79.495369096477859</c:v>
                </c:pt>
                <c:pt idx="200">
                  <c:v>-79.294697592533964</c:v>
                </c:pt>
                <c:pt idx="201">
                  <c:v>-79.088894598604369</c:v>
                </c:pt>
                <c:pt idx="202">
                  <c:v>-78.877888144523354</c:v>
                </c:pt>
                <c:pt idx="203">
                  <c:v>-78.661605954113497</c:v>
                </c:pt>
                <c:pt idx="204">
                  <c:v>-78.439975558640782</c:v>
                </c:pt>
                <c:pt idx="205">
                  <c:v>-78.212924418433445</c:v>
                </c:pt>
                <c:pt idx="206">
                  <c:v>-77.980380053039795</c:v>
                </c:pt>
                <c:pt idx="207">
                  <c:v>-77.742270180310598</c:v>
                </c:pt>
                <c:pt idx="208">
                  <c:v>-77.498522864781876</c:v>
                </c:pt>
                <c:pt idx="209">
                  <c:v>-77.24906667573444</c:v>
                </c:pt>
                <c:pt idx="210">
                  <c:v>-76.993830855296068</c:v>
                </c:pt>
                <c:pt idx="211">
                  <c:v>-76.732745496943608</c:v>
                </c:pt>
                <c:pt idx="212">
                  <c:v>-76.465741734745393</c:v>
                </c:pt>
                <c:pt idx="213">
                  <c:v>-76.192751943666678</c:v>
                </c:pt>
                <c:pt idx="214">
                  <c:v>-75.913709951239113</c:v>
                </c:pt>
                <c:pt idx="215">
                  <c:v>-75.628551260863603</c:v>
                </c:pt>
                <c:pt idx="216">
                  <c:v>-75.33721328698573</c:v>
                </c:pt>
                <c:pt idx="217">
                  <c:v>-75.03963560234061</c:v>
                </c:pt>
                <c:pt idx="218">
                  <c:v>-74.735760197422323</c:v>
                </c:pt>
                <c:pt idx="219">
                  <c:v>-74.425531752275162</c:v>
                </c:pt>
                <c:pt idx="220">
                  <c:v>-74.108897920650165</c:v>
                </c:pt>
                <c:pt idx="221">
                  <c:v>-73.785809626500196</c:v>
                </c:pt>
                <c:pt idx="222">
                  <c:v>-73.456221372712633</c:v>
                </c:pt>
                <c:pt idx="223">
                  <c:v>-73.120091561897055</c:v>
                </c:pt>
                <c:pt idx="224">
                  <c:v>-72.777382828953037</c:v>
                </c:pt>
                <c:pt idx="225">
                  <c:v>-72.428062385043845</c:v>
                </c:pt>
                <c:pt idx="226">
                  <c:v>-72.072102372492864</c:v>
                </c:pt>
                <c:pt idx="227">
                  <c:v>-71.70948023000534</c:v>
                </c:pt>
                <c:pt idx="228">
                  <c:v>-71.340179067487881</c:v>
                </c:pt>
                <c:pt idx="229">
                  <c:v>-70.964188049607699</c:v>
                </c:pt>
                <c:pt idx="230">
                  <c:v>-70.581502787094493</c:v>
                </c:pt>
                <c:pt idx="231">
                  <c:v>-70.192125734630409</c:v>
                </c:pt>
                <c:pt idx="232">
                  <c:v>-69.796066594032879</c:v>
                </c:pt>
                <c:pt idx="233">
                  <c:v>-69.393342721256815</c:v>
                </c:pt>
                <c:pt idx="234">
                  <c:v>-68.983979535596745</c:v>
                </c:pt>
                <c:pt idx="235">
                  <c:v>-68.568010929288391</c:v>
                </c:pt>
                <c:pt idx="236">
                  <c:v>-68.145479675545189</c:v>
                </c:pt>
                <c:pt idx="237">
                  <c:v>-67.71643783290385</c:v>
                </c:pt>
                <c:pt idx="238">
                  <c:v>-67.280947143577364</c:v>
                </c:pt>
                <c:pt idx="239">
                  <c:v>-66.839079423367153</c:v>
                </c:pt>
                <c:pt idx="240">
                  <c:v>-66.390916940525614</c:v>
                </c:pt>
                <c:pt idx="241">
                  <c:v>-65.936552780827682</c:v>
                </c:pt>
                <c:pt idx="242">
                  <c:v>-65.476091195981695</c:v>
                </c:pt>
                <c:pt idx="243">
                  <c:v>-65.009647932400469</c:v>
                </c:pt>
                <c:pt idx="244">
                  <c:v>-64.53735053727037</c:v>
                </c:pt>
                <c:pt idx="245">
                  <c:v>-64.059338638785576</c:v>
                </c:pt>
                <c:pt idx="246">
                  <c:v>-63.575764197385311</c:v>
                </c:pt>
                <c:pt idx="247">
                  <c:v>-63.086791724820543</c:v>
                </c:pt>
                <c:pt idx="248">
                  <c:v>-62.592598467905184</c:v>
                </c:pt>
                <c:pt idx="249">
                  <c:v>-62.093374553872088</c:v>
                </c:pt>
                <c:pt idx="250">
                  <c:v>-61.589323094353212</c:v>
                </c:pt>
                <c:pt idx="251">
                  <c:v>-61.080660245149147</c:v>
                </c:pt>
                <c:pt idx="252">
                  <c:v>-60.567615219136805</c:v>
                </c:pt>
                <c:pt idx="253">
                  <c:v>-60.050430249892948</c:v>
                </c:pt>
                <c:pt idx="254">
                  <c:v>-59.529360503883026</c:v>
                </c:pt>
                <c:pt idx="255">
                  <c:v>-59.004673939379103</c:v>
                </c:pt>
                <c:pt idx="256">
                  <c:v>-58.476651110628204</c:v>
                </c:pt>
                <c:pt idx="257">
                  <c:v>-57.945584916183016</c:v>
                </c:pt>
                <c:pt idx="258">
                  <c:v>-57.411780290744169</c:v>
                </c:pt>
                <c:pt idx="259">
                  <c:v>-56.875553840320165</c:v>
                </c:pt>
                <c:pt idx="260">
                  <c:v>-56.337233421003432</c:v>
                </c:pt>
                <c:pt idx="261">
                  <c:v>-55.797157662172644</c:v>
                </c:pt>
                <c:pt idx="262">
                  <c:v>-55.255675435451515</c:v>
                </c:pt>
                <c:pt idx="263">
                  <c:v>-54.713145271290351</c:v>
                </c:pt>
                <c:pt idx="264">
                  <c:v>-54.169934725567309</c:v>
                </c:pt>
                <c:pt idx="265">
                  <c:v>-53.626419699125876</c:v>
                </c:pt>
                <c:pt idx="266">
                  <c:v>-53.082983713674516</c:v>
                </c:pt>
                <c:pt idx="267">
                  <c:v>-52.540017147947161</c:v>
                </c:pt>
                <c:pt idx="268">
                  <c:v>-51.997916438476473</c:v>
                </c:pt>
                <c:pt idx="269">
                  <c:v>-51.457083249729131</c:v>
                </c:pt>
                <c:pt idx="270">
                  <c:v>-50.917923618708897</c:v>
                </c:pt>
                <c:pt idx="271">
                  <c:v>-50.380847079432321</c:v>
                </c:pt>
                <c:pt idx="272">
                  <c:v>-49.846265772918791</c:v>
                </c:pt>
                <c:pt idx="273">
                  <c:v>-49.314593548508093</c:v>
                </c:pt>
                <c:pt idx="274">
                  <c:v>-48.786245062419376</c:v>
                </c:pt>
                <c:pt idx="275">
                  <c:v>-48.261634879501365</c:v>
                </c:pt>
                <c:pt idx="276">
                  <c:v>-47.741176584075056</c:v>
                </c:pt>
                <c:pt idx="277">
                  <c:v>-47.225281905667288</c:v>
                </c:pt>
                <c:pt idx="278">
                  <c:v>-46.714359865245335</c:v>
                </c:pt>
                <c:pt idx="279">
                  <c:v>-46.208815947318655</c:v>
                </c:pt>
                <c:pt idx="280">
                  <c:v>-45.709051302969478</c:v>
                </c:pt>
                <c:pt idx="281">
                  <c:v>-45.215461988505226</c:v>
                </c:pt>
                <c:pt idx="282">
                  <c:v>-44.728438244015948</c:v>
                </c:pt>
                <c:pt idx="283">
                  <c:v>-44.24836381567026</c:v>
                </c:pt>
                <c:pt idx="284">
                  <c:v>-43.775615325090371</c:v>
                </c:pt>
                <c:pt idx="285">
                  <c:v>-43.310561688636923</c:v>
                </c:pt>
                <c:pt idx="286">
                  <c:v>-42.853563588908251</c:v>
                </c:pt>
                <c:pt idx="287">
                  <c:v>-42.404973000212159</c:v>
                </c:pt>
                <c:pt idx="288">
                  <c:v>-41.965132769240412</c:v>
                </c:pt>
                <c:pt idx="289">
                  <c:v>-41.534376251638385</c:v>
                </c:pt>
                <c:pt idx="290">
                  <c:v>-41.11302700464428</c:v>
                </c:pt>
                <c:pt idx="291">
                  <c:v>-40.701398535486575</c:v>
                </c:pt>
                <c:pt idx="292">
                  <c:v>-40.299794104744748</c:v>
                </c:pt>
                <c:pt idx="293">
                  <c:v>-39.908506583456692</c:v>
                </c:pt>
                <c:pt idx="294">
                  <c:v>-39.527818362345606</c:v>
                </c:pt>
                <c:pt idx="295">
                  <c:v>-39.158001311178879</c:v>
                </c:pt>
                <c:pt idx="296">
                  <c:v>-38.799316785951049</c:v>
                </c:pt>
                <c:pt idx="297">
                  <c:v>-38.452015681309064</c:v>
                </c:pt>
                <c:pt idx="298">
                  <c:v>-38.116338525392038</c:v>
                </c:pt>
                <c:pt idx="299">
                  <c:v>-37.792515614076386</c:v>
                </c:pt>
                <c:pt idx="300">
                  <c:v>-37.480767181460358</c:v>
                </c:pt>
                <c:pt idx="301">
                  <c:v>-37.181303603312479</c:v>
                </c:pt>
                <c:pt idx="302">
                  <c:v>-36.894325630137857</c:v>
                </c:pt>
                <c:pt idx="303">
                  <c:v>-36.620024646481092</c:v>
                </c:pt>
                <c:pt idx="304">
                  <c:v>-36.358582953075747</c:v>
                </c:pt>
                <c:pt idx="305">
                  <c:v>-36.110174068487702</c:v>
                </c:pt>
                <c:pt idx="306">
                  <c:v>-35.874963046940742</c:v>
                </c:pt>
                <c:pt idx="307">
                  <c:v>-35.653106809103178</c:v>
                </c:pt>
                <c:pt idx="308">
                  <c:v>-35.444754482699345</c:v>
                </c:pt>
                <c:pt idx="309">
                  <c:v>-35.250047749938851</c:v>
                </c:pt>
                <c:pt idx="310">
                  <c:v>-35.069121198865581</c:v>
                </c:pt>
                <c:pt idx="311">
                  <c:v>-34.90210267589206</c:v>
                </c:pt>
                <c:pt idx="312">
                  <c:v>-34.749113636912149</c:v>
                </c:pt>
                <c:pt idx="313">
                  <c:v>-34.610269494549193</c:v>
                </c:pt>
                <c:pt idx="314">
                  <c:v>-34.485679959254426</c:v>
                </c:pt>
                <c:pt idx="315">
                  <c:v>-34.375449372123882</c:v>
                </c:pt>
                <c:pt idx="316">
                  <c:v>-34.279677027465105</c:v>
                </c:pt>
                <c:pt idx="317">
                  <c:v>-34.198457483298725</c:v>
                </c:pt>
                <c:pt idx="318">
                  <c:v>-34.131880858139453</c:v>
                </c:pt>
                <c:pt idx="319">
                  <c:v>-34.08003311253875</c:v>
                </c:pt>
                <c:pt idx="320">
                  <c:v>-34.042996314033587</c:v>
                </c:pt>
                <c:pt idx="321">
                  <c:v>-34.020848884268446</c:v>
                </c:pt>
                <c:pt idx="322">
                  <c:v>-34.013665827204363</c:v>
                </c:pt>
                <c:pt idx="323">
                  <c:v>-34.021518937451859</c:v>
                </c:pt>
                <c:pt idx="324">
                  <c:v>-34.044476987886512</c:v>
                </c:pt>
                <c:pt idx="325">
                  <c:v>-34.082605895827697</c:v>
                </c:pt>
                <c:pt idx="326">
                  <c:v>-34.135968867172309</c:v>
                </c:pt>
                <c:pt idx="327">
                  <c:v>-34.204626517978753</c:v>
                </c:pt>
                <c:pt idx="328">
                  <c:v>-34.288636973106122</c:v>
                </c:pt>
                <c:pt idx="329">
                  <c:v>-34.388055941615356</c:v>
                </c:pt>
                <c:pt idx="330">
                  <c:v>-34.502936768728212</c:v>
                </c:pt>
                <c:pt idx="331">
                  <c:v>-34.633330464246214</c:v>
                </c:pt>
                <c:pt idx="332">
                  <c:v>-34.77928570742457</c:v>
                </c:pt>
                <c:pt idx="333">
                  <c:v>-34.940848828383245</c:v>
                </c:pt>
                <c:pt idx="334">
                  <c:v>-35.118063766249989</c:v>
                </c:pt>
                <c:pt idx="335">
                  <c:v>-35.310972004309214</c:v>
                </c:pt>
                <c:pt idx="336">
                  <c:v>-35.519612482541149</c:v>
                </c:pt>
                <c:pt idx="337">
                  <c:v>-35.744021488041732</c:v>
                </c:pt>
                <c:pt idx="338">
                  <c:v>-35.984232523905895</c:v>
                </c:pt>
                <c:pt idx="339">
                  <c:v>-36.240276157284654</c:v>
                </c:pt>
                <c:pt idx="340">
                  <c:v>-36.512179847429671</c:v>
                </c:pt>
                <c:pt idx="341">
                  <c:v>-36.799967754668742</c:v>
                </c:pt>
                <c:pt idx="342">
                  <c:v>-37.10366053137426</c:v>
                </c:pt>
                <c:pt idx="343">
                  <c:v>-37.423275096123753</c:v>
                </c:pt>
                <c:pt idx="344">
                  <c:v>-37.758824392392953</c:v>
                </c:pt>
                <c:pt idx="345">
                  <c:v>-38.110317133250192</c:v>
                </c:pt>
                <c:pt idx="346">
                  <c:v>-38.477757533686159</c:v>
                </c:pt>
                <c:pt idx="347">
                  <c:v>-38.861145032352105</c:v>
                </c:pt>
                <c:pt idx="348">
                  <c:v>-39.2604740046378</c:v>
                </c:pt>
                <c:pt idx="349">
                  <c:v>-39.675733469179605</c:v>
                </c:pt>
                <c:pt idx="350">
                  <c:v>-40.10690679004086</c:v>
                </c:pt>
                <c:pt idx="351">
                  <c:v>-40.553971376966388</c:v>
                </c:pt>
                <c:pt idx="352">
                  <c:v>-41.016898386261872</c:v>
                </c:pt>
                <c:pt idx="353">
                  <c:v>-41.495652424999463</c:v>
                </c:pt>
                <c:pt idx="354">
                  <c:v>-41.990191261387899</c:v>
                </c:pt>
                <c:pt idx="355">
                  <c:v>-42.500465544269872</c:v>
                </c:pt>
                <c:pt idx="356">
                  <c:v>-43.026418534832054</c:v>
                </c:pt>
                <c:pt idx="357">
                  <c:v>-43.567985853702687</c:v>
                </c:pt>
                <c:pt idx="358">
                  <c:v>-44.12509524669651</c:v>
                </c:pt>
                <c:pt idx="359">
                  <c:v>-44.697666372513417</c:v>
                </c:pt>
                <c:pt idx="360">
                  <c:v>-45.285610615738541</c:v>
                </c:pt>
                <c:pt idx="361">
                  <c:v>-45.888830928471847</c:v>
                </c:pt>
                <c:pt idx="362">
                  <c:v>-46.507221703900896</c:v>
                </c:pt>
                <c:pt idx="363">
                  <c:v>-47.140668685043323</c:v>
                </c:pt>
                <c:pt idx="364">
                  <c:v>-47.78904891179171</c:v>
                </c:pt>
                <c:pt idx="365">
                  <c:v>-48.452230709231131</c:v>
                </c:pt>
                <c:pt idx="366">
                  <c:v>-49.130073720024008</c:v>
                </c:pt>
                <c:pt idx="367">
                  <c:v>-49.822428983408464</c:v>
                </c:pt>
                <c:pt idx="368">
                  <c:v>-50.529139063089943</c:v>
                </c:pt>
                <c:pt idx="369">
                  <c:v>-51.250038225981712</c:v>
                </c:pt>
                <c:pt idx="370">
                  <c:v>-51.984952673381066</c:v>
                </c:pt>
                <c:pt idx="371">
                  <c:v>-52.733700825776666</c:v>
                </c:pt>
                <c:pt idx="372">
                  <c:v>-53.496093662033857</c:v>
                </c:pt>
                <c:pt idx="373">
                  <c:v>-54.271935113232743</c:v>
                </c:pt>
                <c:pt idx="374">
                  <c:v>-55.061022510932858</c:v>
                </c:pt>
                <c:pt idx="375">
                  <c:v>-55.863147089115849</c:v>
                </c:pt>
                <c:pt idx="376">
                  <c:v>-56.678094538507139</c:v>
                </c:pt>
                <c:pt idx="377">
                  <c:v>-57.505645611436542</c:v>
                </c:pt>
                <c:pt idx="378">
                  <c:v>-58.345576774835635</c:v>
                </c:pt>
                <c:pt idx="379">
                  <c:v>-59.197660908424801</c:v>
                </c:pt>
                <c:pt idx="380">
                  <c:v>-60.061668044610556</c:v>
                </c:pt>
                <c:pt idx="381">
                  <c:v>-60.937366146098952</c:v>
                </c:pt>
                <c:pt idx="382">
                  <c:v>-61.824521916753412</c:v>
                </c:pt>
                <c:pt idx="383">
                  <c:v>-62.72290164078526</c:v>
                </c:pt>
                <c:pt idx="384">
                  <c:v>-63.632272044961134</c:v>
                </c:pt>
                <c:pt idx="385">
                  <c:v>-64.552401178181952</c:v>
                </c:pt>
                <c:pt idx="386">
                  <c:v>-65.483059302492165</c:v>
                </c:pt>
                <c:pt idx="387">
                  <c:v>-66.42401978936455</c:v>
                </c:pt>
                <c:pt idx="388">
                  <c:v>-67.375060014950421</c:v>
                </c:pt>
                <c:pt idx="389">
                  <c:v>-68.335962247900312</c:v>
                </c:pt>
                <c:pt idx="390">
                  <c:v>-69.306514523346863</c:v>
                </c:pt>
                <c:pt idx="391">
                  <c:v>-70.286511496697898</c:v>
                </c:pt>
                <c:pt idx="392">
                  <c:v>-71.275755271015015</c:v>
                </c:pt>
                <c:pt idx="393">
                  <c:v>-72.274056191933255</c:v>
                </c:pt>
                <c:pt idx="394">
                  <c:v>-73.281233604342006</c:v>
                </c:pt>
                <c:pt idx="395">
                  <c:v>-74.297116565337447</c:v>
                </c:pt>
                <c:pt idx="396">
                  <c:v>-75.321544508326966</c:v>
                </c:pt>
                <c:pt idx="397">
                  <c:v>-76.354367853549931</c:v>
                </c:pt>
                <c:pt idx="398">
                  <c:v>-77.395448560717924</c:v>
                </c:pt>
                <c:pt idx="399">
                  <c:v>-78.444660619935192</c:v>
                </c:pt>
                <c:pt idx="400">
                  <c:v>-79.501890477534502</c:v>
                </c:pt>
                <c:pt idx="401">
                  <c:v>-80.567037393942897</c:v>
                </c:pt>
                <c:pt idx="402">
                  <c:v>-81.640013731194159</c:v>
                </c:pt>
                <c:pt idx="403">
                  <c:v>-82.720745168172272</c:v>
                </c:pt>
                <c:pt idx="404">
                  <c:v>-83.809170842144837</c:v>
                </c:pt>
                <c:pt idx="405">
                  <c:v>-84.905243415597752</c:v>
                </c:pt>
                <c:pt idx="406">
                  <c:v>-86.008929067802043</c:v>
                </c:pt>
                <c:pt idx="407">
                  <c:v>-87.120207410947756</c:v>
                </c:pt>
                <c:pt idx="408">
                  <c:v>-88.239071331034353</c:v>
                </c:pt>
                <c:pt idx="409">
                  <c:v>-89.365526754044453</c:v>
                </c:pt>
                <c:pt idx="410">
                  <c:v>-90.499592338212025</c:v>
                </c:pt>
                <c:pt idx="411">
                  <c:v>-91.641299093454847</c:v>
                </c:pt>
                <c:pt idx="412">
                  <c:v>-92.790689929257923</c:v>
                </c:pt>
                <c:pt idx="413">
                  <c:v>-93.947819132470215</c:v>
                </c:pt>
                <c:pt idx="414">
                  <c:v>-95.112751776634738</c:v>
                </c:pt>
                <c:pt idx="415">
                  <c:v>-96.285563064581225</c:v>
                </c:pt>
                <c:pt idx="416">
                  <c:v>-97.466337606106947</c:v>
                </c:pt>
                <c:pt idx="417">
                  <c:v>-98.655168632634869</c:v>
                </c:pt>
                <c:pt idx="418">
                  <c:v>-99.852157150794767</c:v>
                </c:pt>
                <c:pt idx="419">
                  <c:v>-101.05741103690933</c:v>
                </c:pt>
                <c:pt idx="420">
                  <c:v>-102.27104407439769</c:v>
                </c:pt>
                <c:pt idx="421">
                  <c:v>-103.49317493614588</c:v>
                </c:pt>
                <c:pt idx="422">
                  <c:v>-104.72392611392218</c:v>
                </c:pt>
                <c:pt idx="423">
                  <c:v>-105.96342279697912</c:v>
                </c:pt>
                <c:pt idx="424">
                  <c:v>-107.21179170203088</c:v>
                </c:pt>
                <c:pt idx="425">
                  <c:v>-108.46915985690131</c:v>
                </c:pt>
                <c:pt idx="426">
                  <c:v>-109.73565334025497</c:v>
                </c:pt>
                <c:pt idx="427">
                  <c:v>-111.01139597996212</c:v>
                </c:pt>
                <c:pt idx="428">
                  <c:v>-112.29650801286958</c:v>
                </c:pt>
                <c:pt idx="429">
                  <c:v>-113.59110470896742</c:v>
                </c:pt>
                <c:pt idx="430">
                  <c:v>-114.89529496323195</c:v>
                </c:pt>
                <c:pt idx="431">
                  <c:v>-116.2091798587728</c:v>
                </c:pt>
                <c:pt idx="432">
                  <c:v>-117.53285120528885</c:v>
                </c:pt>
                <c:pt idx="433">
                  <c:v>-118.86639005729923</c:v>
                </c:pt>
                <c:pt idx="434">
                  <c:v>-120.20986521709246</c:v>
                </c:pt>
                <c:pt idx="435">
                  <c:v>-121.56333172790896</c:v>
                </c:pt>
                <c:pt idx="436">
                  <c:v>-122.92682936345805</c:v>
                </c:pt>
                <c:pt idx="437">
                  <c:v>-124.30038112051008</c:v>
                </c:pt>
                <c:pt idx="438">
                  <c:v>-125.68399172199635</c:v>
                </c:pt>
                <c:pt idx="439">
                  <c:v>-127.07764613873508</c:v>
                </c:pt>
                <c:pt idx="440">
                  <c:v>-128.48130813863554</c:v>
                </c:pt>
                <c:pt idx="441">
                  <c:v>-129.89491887295083</c:v>
                </c:pt>
                <c:pt idx="442">
                  <c:v>-131.31839550985174</c:v>
                </c:pt>
                <c:pt idx="443">
                  <c:v>-132.75162992627477</c:v>
                </c:pt>
                <c:pt idx="444">
                  <c:v>-134.19448746962266</c:v>
                </c:pt>
                <c:pt idx="445">
                  <c:v>-135.64680580143715</c:v>
                </c:pt>
                <c:pt idx="446">
                  <c:v>-137.10839383562319</c:v>
                </c:pt>
                <c:pt idx="447">
                  <c:v>-138.57903078412943</c:v>
                </c:pt>
                <c:pt idx="448">
                  <c:v>-140.05846532317528</c:v>
                </c:pt>
                <c:pt idx="449">
                  <c:v>-141.54641489312573</c:v>
                </c:pt>
                <c:pt idx="450">
                  <c:v>-143.04256514493903</c:v>
                </c:pt>
                <c:pt idx="451">
                  <c:v>-144.54656954570487</c:v>
                </c:pt>
                <c:pt idx="452">
                  <c:v>-146.05804915516779</c:v>
                </c:pt>
                <c:pt idx="453">
                  <c:v>-147.57659258424809</c:v>
                </c:pt>
                <c:pt idx="454">
                  <c:v>-149.10175614542774</c:v>
                </c:pt>
                <c:pt idx="455">
                  <c:v>-150.63306420347377</c:v>
                </c:pt>
                <c:pt idx="456">
                  <c:v>-152.17000973329999</c:v>
                </c:pt>
                <c:pt idx="457">
                  <c:v>-153.71205508987265</c:v>
                </c:pt>
                <c:pt idx="458">
                  <c:v>-155.25863299290288</c:v>
                </c:pt>
                <c:pt idx="459">
                  <c:v>-156.80914772674183</c:v>
                </c:pt>
                <c:pt idx="460">
                  <c:v>-158.3629765533625</c:v>
                </c:pt>
                <c:pt idx="461">
                  <c:v>-159.91947133368038</c:v>
                </c:pt>
                <c:pt idx="462">
                  <c:v>-161.47796034973493</c:v>
                </c:pt>
                <c:pt idx="463">
                  <c:v>-163.03775031751601</c:v>
                </c:pt>
                <c:pt idx="464">
                  <c:v>-164.59812857750805</c:v>
                </c:pt>
                <c:pt idx="465">
                  <c:v>-166.1583654474139</c:v>
                </c:pt>
                <c:pt idx="466">
                  <c:v>-167.71771671908817</c:v>
                </c:pt>
                <c:pt idx="467">
                  <c:v>-169.27542627946536</c:v>
                </c:pt>
                <c:pt idx="468">
                  <c:v>-170.830728833346</c:v>
                </c:pt>
                <c:pt idx="469">
                  <c:v>-172.38285270428619</c:v>
                </c:pt>
                <c:pt idx="470">
                  <c:v>-173.93102268860287</c:v>
                </c:pt>
                <c:pt idx="471">
                  <c:v>-175.47446293669344</c:v>
                </c:pt>
                <c:pt idx="472">
                  <c:v>-177.01239983546577</c:v>
                </c:pt>
                <c:pt idx="473">
                  <c:v>-178.54406486575405</c:v>
                </c:pt>
                <c:pt idx="474">
                  <c:v>179.93130259092413</c:v>
                </c:pt>
                <c:pt idx="475">
                  <c:v>178.41445252097299</c:v>
                </c:pt>
                <c:pt idx="476">
                  <c:v>176.90612164605196</c:v>
                </c:pt>
                <c:pt idx="477">
                  <c:v>175.40703091080766</c:v>
                </c:pt>
                <c:pt idx="478">
                  <c:v>173.91788311064556</c:v>
                </c:pt>
                <c:pt idx="479">
                  <c:v>172.43936067688557</c:v>
                </c:pt>
                <c:pt idx="480">
                  <c:v>170.97212363414772</c:v>
                </c:pt>
                <c:pt idx="481">
                  <c:v>169.51680774215694</c:v>
                </c:pt>
                <c:pt idx="482">
                  <c:v>168.07402283141789</c:v>
                </c:pt>
                <c:pt idx="483">
                  <c:v>166.64435133945469</c:v>
                </c:pt>
                <c:pt idx="484">
                  <c:v>165.22834705157936</c:v>
                </c:pt>
                <c:pt idx="485">
                  <c:v>163.82653404752404</c:v>
                </c:pt>
                <c:pt idx="486">
                  <c:v>162.43940585277315</c:v>
                </c:pt>
                <c:pt idx="487">
                  <c:v>161.06742479111395</c:v>
                </c:pt>
                <c:pt idx="488">
                  <c:v>159.71102153283181</c:v>
                </c:pt>
                <c:pt idx="489">
                  <c:v>158.37059483109036</c:v>
                </c:pt>
                <c:pt idx="490">
                  <c:v>157.04651143745539</c:v>
                </c:pt>
                <c:pt idx="491">
                  <c:v>155.73910618614906</c:v>
                </c:pt>
                <c:pt idx="492">
                  <c:v>154.44868223556179</c:v>
                </c:pt>
                <c:pt idx="493">
                  <c:v>153.17551145472157</c:v>
                </c:pt>
                <c:pt idx="494">
                  <c:v>151.9198349418547</c:v>
                </c:pt>
                <c:pt idx="495">
                  <c:v>150.68186366184497</c:v>
                </c:pt>
                <c:pt idx="496">
                  <c:v>149.46177918928078</c:v>
                </c:pt>
                <c:pt idx="497">
                  <c:v>148.25973454386161</c:v>
                </c:pt>
                <c:pt idx="498">
                  <c:v>147.07585510519155</c:v>
                </c:pt>
                <c:pt idx="499">
                  <c:v>145.91023959438738</c:v>
                </c:pt>
                <c:pt idx="500">
                  <c:v>144.7629611104517</c:v>
                </c:pt>
                <c:pt idx="501">
                  <c:v>143.63406820999458</c:v>
                </c:pt>
                <c:pt idx="502">
                  <c:v>142.52358601958116</c:v>
                </c:pt>
                <c:pt idx="503">
                  <c:v>141.43151737074496</c:v>
                </c:pt>
                <c:pt idx="504">
                  <c:v>140.35784394850631</c:v>
                </c:pt>
                <c:pt idx="505">
                  <c:v>139.30252744503963</c:v>
                </c:pt>
                <c:pt idx="506">
                  <c:v>138.26551071096333</c:v>
                </c:pt>
                <c:pt idx="507">
                  <c:v>137.24671889752659</c:v>
                </c:pt>
                <c:pt idx="508">
                  <c:v>136.24606058375954</c:v>
                </c:pt>
                <c:pt idx="509">
                  <c:v>135.26342888341762</c:v>
                </c:pt>
                <c:pt idx="510">
                  <c:v>134.29870252726803</c:v>
                </c:pt>
                <c:pt idx="511">
                  <c:v>133.35174691695187</c:v>
                </c:pt>
                <c:pt idx="512">
                  <c:v>132.42241514729449</c:v>
                </c:pt>
                <c:pt idx="513">
                  <c:v>131.51054899452265</c:v>
                </c:pt>
                <c:pt idx="514">
                  <c:v>130.6159798683899</c:v>
                </c:pt>
                <c:pt idx="515">
                  <c:v>129.73852972670389</c:v>
                </c:pt>
                <c:pt idx="516">
                  <c:v>128.87801195118803</c:v>
                </c:pt>
                <c:pt idx="517">
                  <c:v>128.0342321840119</c:v>
                </c:pt>
                <c:pt idx="518">
                  <c:v>127.20698912467462</c:v>
                </c:pt>
                <c:pt idx="519">
                  <c:v>126.39607528722587</c:v>
                </c:pt>
                <c:pt idx="520">
                  <c:v>125.60127771809232</c:v>
                </c:pt>
                <c:pt idx="521">
                  <c:v>124.82237867499046</c:v>
                </c:pt>
                <c:pt idx="522">
                  <c:v>124.05915626761606</c:v>
                </c:pt>
                <c:pt idx="523">
                  <c:v>123.3113850609584</c:v>
                </c:pt>
                <c:pt idx="524">
                  <c:v>122.57883664222008</c:v>
                </c:pt>
                <c:pt idx="525">
                  <c:v>121.86128015244034</c:v>
                </c:pt>
                <c:pt idx="526">
                  <c:v>121.15848278399739</c:v>
                </c:pt>
                <c:pt idx="527">
                  <c:v>120.47021024523517</c:v>
                </c:pt>
                <c:pt idx="528">
                  <c:v>119.79622719350672</c:v>
                </c:pt>
                <c:pt idx="529">
                  <c:v>119.13629763794565</c:v>
                </c:pt>
                <c:pt idx="530">
                  <c:v>118.49018531332327</c:v>
                </c:pt>
                <c:pt idx="531">
                  <c:v>117.85765402630776</c:v>
                </c:pt>
                <c:pt idx="532">
                  <c:v>117.23846797548569</c:v>
                </c:pt>
                <c:pt idx="533">
                  <c:v>116.63239204644746</c:v>
                </c:pt>
                <c:pt idx="534">
                  <c:v>116.03919208325146</c:v>
                </c:pt>
                <c:pt idx="535">
                  <c:v>115.45863513752876</c:v>
                </c:pt>
                <c:pt idx="536">
                  <c:v>114.89048969647212</c:v>
                </c:pt>
                <c:pt idx="537">
                  <c:v>114.3345258909093</c:v>
                </c:pt>
                <c:pt idx="538">
                  <c:v>113.79051568462333</c:v>
                </c:pt>
                <c:pt idx="539">
                  <c:v>113.25823304603925</c:v>
                </c:pt>
                <c:pt idx="540">
                  <c:v>112.73745410335697</c:v>
                </c:pt>
                <c:pt idx="541">
                  <c:v>112.22795728415748</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79.513594507454769</c:v>
                </c:pt>
                <c:pt idx="1">
                  <c:v>79.245811721977645</c:v>
                </c:pt>
                <c:pt idx="2">
                  <c:v>78.975953411768259</c:v>
                </c:pt>
                <c:pt idx="3">
                  <c:v>78.7039908123228</c:v>
                </c:pt>
                <c:pt idx="4">
                  <c:v>78.429896840478492</c:v>
                </c:pt>
                <c:pt idx="5">
                  <c:v>78.15364619698741</c:v>
                </c:pt>
                <c:pt idx="6">
                  <c:v>77.875215464335966</c:v>
                </c:pt>
                <c:pt idx="7">
                  <c:v>77.59458319905373</c:v>
                </c:pt>
                <c:pt idx="8">
                  <c:v>77.311730017782452</c:v>
                </c:pt>
                <c:pt idx="9">
                  <c:v>77.026638676409533</c:v>
                </c:pt>
                <c:pt idx="10">
                  <c:v>76.739294141613556</c:v>
                </c:pt>
                <c:pt idx="11">
                  <c:v>76.449683654222909</c:v>
                </c:pt>
                <c:pt idx="12">
                  <c:v>76.157796783849989</c:v>
                </c:pt>
                <c:pt idx="13">
                  <c:v>75.863625474330846</c:v>
                </c:pt>
                <c:pt idx="14">
                  <c:v>75.567164079578959</c:v>
                </c:pt>
                <c:pt idx="15">
                  <c:v>75.268409389541858</c:v>
                </c:pt>
                <c:pt idx="16">
                  <c:v>74.967360646037065</c:v>
                </c:pt>
                <c:pt idx="17">
                  <c:v>74.664019548331709</c:v>
                </c:pt>
                <c:pt idx="18">
                  <c:v>74.358390248428194</c:v>
                </c:pt>
                <c:pt idx="19">
                  <c:v>74.050479336102399</c:v>
                </c:pt>
                <c:pt idx="20">
                  <c:v>73.740295813842849</c:v>
                </c:pt>
                <c:pt idx="21">
                  <c:v>73.427851061920165</c:v>
                </c:pt>
                <c:pt idx="22">
                  <c:v>73.113158793910998</c:v>
                </c:pt>
                <c:pt idx="23">
                  <c:v>72.796235003073534</c:v>
                </c:pt>
                <c:pt idx="24">
                  <c:v>72.477097900056762</c:v>
                </c:pt>
                <c:pt idx="25">
                  <c:v>72.155767842485631</c:v>
                </c:pt>
                <c:pt idx="26">
                  <c:v>71.83226725703075</c:v>
                </c:pt>
                <c:pt idx="27">
                  <c:v>71.506620554621321</c:v>
                </c:pt>
                <c:pt idx="28">
                  <c:v>71.178854039503193</c:v>
                </c:pt>
                <c:pt idx="29">
                  <c:v>70.848995812877746</c:v>
                </c:pt>
                <c:pt idx="30">
                  <c:v>70.517075671880306</c:v>
                </c:pt>
                <c:pt idx="31">
                  <c:v>70.183125004673897</c:v>
                </c:pt>
                <c:pt idx="32">
                  <c:v>69.847176682436128</c:v>
                </c:pt>
                <c:pt idx="33">
                  <c:v>69.509264949015062</c:v>
                </c:pt>
                <c:pt idx="34">
                  <c:v>69.169425309016987</c:v>
                </c:pt>
                <c:pt idx="35">
                  <c:v>68.827694415069402</c:v>
                </c:pt>
                <c:pt idx="36">
                  <c:v>68.484109954974258</c:v>
                </c:pt>
                <c:pt idx="37">
                  <c:v>68.138710539434157</c:v>
                </c:pt>
                <c:pt idx="38">
                  <c:v>67.791535590994059</c:v>
                </c:pt>
                <c:pt idx="39">
                  <c:v>67.442625234799607</c:v>
                </c:pt>
                <c:pt idx="40">
                  <c:v>67.092020191722696</c:v>
                </c:pt>
                <c:pt idx="41">
                  <c:v>66.739761674358846</c:v>
                </c:pt>
                <c:pt idx="42">
                  <c:v>66.385891286347288</c:v>
                </c:pt>
                <c:pt idx="43">
                  <c:v>66.030450925411401</c:v>
                </c:pt>
                <c:pt idx="44">
                  <c:v>65.673482690466528</c:v>
                </c:pt>
                <c:pt idx="45">
                  <c:v>65.315028793087123</c:v>
                </c:pt>
                <c:pt idx="46">
                  <c:v>64.955131473576259</c:v>
                </c:pt>
                <c:pt idx="47">
                  <c:v>64.593832921829431</c:v>
                </c:pt>
                <c:pt idx="48">
                  <c:v>64.231175203136971</c:v>
                </c:pt>
                <c:pt idx="49">
                  <c:v>63.867200189025624</c:v>
                </c:pt>
                <c:pt idx="50">
                  <c:v>63.501949493197202</c:v>
                </c:pt>
                <c:pt idx="51">
                  <c:v>63.135464412582351</c:v>
                </c:pt>
                <c:pt idx="52">
                  <c:v>62.767785873493423</c:v>
                </c:pt>
                <c:pt idx="53">
                  <c:v>62.398954382827213</c:v>
                </c:pt>
                <c:pt idx="54">
                  <c:v>62.029009984239067</c:v>
                </c:pt>
                <c:pt idx="55">
                  <c:v>61.657992219186212</c:v>
                </c:pt>
                <c:pt idx="56">
                  <c:v>61.285940092713453</c:v>
                </c:pt>
                <c:pt idx="57">
                  <c:v>60.912892043837765</c:v>
                </c:pt>
                <c:pt idx="58">
                  <c:v>60.538885920371904</c:v>
                </c:pt>
                <c:pt idx="59">
                  <c:v>60.163958958013907</c:v>
                </c:pt>
                <c:pt idx="60">
                  <c:v>59.788147763520087</c:v>
                </c:pt>
                <c:pt idx="61">
                  <c:v>59.411488301771378</c:v>
                </c:pt>
                <c:pt idx="62">
                  <c:v>59.034015886538043</c:v>
                </c:pt>
                <c:pt idx="63">
                  <c:v>58.655765174744509</c:v>
                </c:pt>
                <c:pt idx="64">
                  <c:v>58.276770164036094</c:v>
                </c:pt>
                <c:pt idx="65">
                  <c:v>57.897064193448784</c:v>
                </c:pt>
                <c:pt idx="66">
                  <c:v>57.516679946987317</c:v>
                </c:pt>
                <c:pt idx="67">
                  <c:v>57.135649459917708</c:v>
                </c:pt>
                <c:pt idx="68">
                  <c:v>56.754004127589468</c:v>
                </c:pt>
                <c:pt idx="69">
                  <c:v>56.371774716603525</c:v>
                </c:pt>
                <c:pt idx="70">
                  <c:v>55.988991378151105</c:v>
                </c:pt>
                <c:pt idx="71">
                  <c:v>55.60568366335665</c:v>
                </c:pt>
                <c:pt idx="72">
                  <c:v>55.221880540462742</c:v>
                </c:pt>
                <c:pt idx="73">
                  <c:v>54.837610413704148</c:v>
                </c:pt>
                <c:pt idx="74">
                  <c:v>54.452901143727665</c:v>
                </c:pt>
                <c:pt idx="75">
                  <c:v>54.06778006941898</c:v>
                </c:pt>
                <c:pt idx="76">
                  <c:v>53.682274031010621</c:v>
                </c:pt>
                <c:pt idx="77">
                  <c:v>53.296409394347855</c:v>
                </c:pt>
                <c:pt idx="78">
                  <c:v>52.91021207620193</c:v>
                </c:pt>
                <c:pt idx="79">
                  <c:v>52.523707570525289</c:v>
                </c:pt>
                <c:pt idx="80">
                  <c:v>52.136920975550595</c:v>
                </c:pt>
                <c:pt idx="81">
                  <c:v>51.749877021644735</c:v>
                </c:pt>
                <c:pt idx="82">
                  <c:v>51.362600099831674</c:v>
                </c:pt>
                <c:pt idx="83">
                  <c:v>50.975114290909083</c:v>
                </c:pt>
                <c:pt idx="84">
                  <c:v>50.587443395085778</c:v>
                </c:pt>
                <c:pt idx="85">
                  <c:v>50.199610962073855</c:v>
                </c:pt>
                <c:pt idx="86">
                  <c:v>49.811640321574316</c:v>
                </c:pt>
                <c:pt idx="87">
                  <c:v>49.423554614099174</c:v>
                </c:pt>
                <c:pt idx="88">
                  <c:v>49.035376822076771</c:v>
                </c:pt>
                <c:pt idx="89">
                  <c:v>48.647129801190701</c:v>
                </c:pt>
                <c:pt idx="90">
                  <c:v>48.258836311905</c:v>
                </c:pt>
                <c:pt idx="91">
                  <c:v>47.870519051131197</c:v>
                </c:pt>
                <c:pt idx="92">
                  <c:v>47.482200683994904</c:v>
                </c:pt>
                <c:pt idx="93">
                  <c:v>47.093903875658192</c:v>
                </c:pt>
                <c:pt idx="94">
                  <c:v>46.70565132315928</c:v>
                </c:pt>
                <c:pt idx="95">
                  <c:v>46.317465787226823</c:v>
                </c:pt>
                <c:pt idx="96">
                  <c:v>45.929370124026846</c:v>
                </c:pt>
                <c:pt idx="97">
                  <c:v>45.541387316802229</c:v>
                </c:pt>
                <c:pt idx="98">
                  <c:v>45.153540507358557</c:v>
                </c:pt>
                <c:pt idx="99">
                  <c:v>44.765853027350474</c:v>
                </c:pt>
                <c:pt idx="100">
                  <c:v>44.378348429321733</c:v>
                </c:pt>
                <c:pt idx="101">
                  <c:v>43.991050517444449</c:v>
                </c:pt>
                <c:pt idx="102">
                  <c:v>43.603983377904534</c:v>
                </c:pt>
                <c:pt idx="103">
                  <c:v>43.217171408871238</c:v>
                </c:pt>
                <c:pt idx="104">
                  <c:v>42.830639349988843</c:v>
                </c:pt>
                <c:pt idx="105">
                  <c:v>42.444412311319006</c:v>
                </c:pt>
                <c:pt idx="106">
                  <c:v>42.058515801659119</c:v>
                </c:pt>
                <c:pt idx="107">
                  <c:v>41.672975756156234</c:v>
                </c:pt>
                <c:pt idx="108">
                  <c:v>41.28781856312753</c:v>
                </c:pt>
                <c:pt idx="109">
                  <c:v>40.903071089992679</c:v>
                </c:pt>
                <c:pt idx="110">
                  <c:v>40.518760708217137</c:v>
                </c:pt>
                <c:pt idx="111">
                  <c:v>40.134915317156306</c:v>
                </c:pt>
                <c:pt idx="112">
                  <c:v>39.751563366682255</c:v>
                </c:pt>
                <c:pt idx="113">
                  <c:v>39.368733878469698</c:v>
                </c:pt>
                <c:pt idx="114">
                  <c:v>38.986456465806427</c:v>
                </c:pt>
                <c:pt idx="115">
                  <c:v>38.604761351786529</c:v>
                </c:pt>
                <c:pt idx="116">
                  <c:v>38.223679385739359</c:v>
                </c:pt>
                <c:pt idx="117">
                  <c:v>37.84324205773266</c:v>
                </c:pt>
                <c:pt idx="118">
                  <c:v>37.463481510990221</c:v>
                </c:pt>
                <c:pt idx="119">
                  <c:v>37.084430552046712</c:v>
                </c:pt>
                <c:pt idx="120">
                  <c:v>36.706122658465695</c:v>
                </c:pt>
                <c:pt idx="121">
                  <c:v>36.328591983932867</c:v>
                </c:pt>
                <c:pt idx="122">
                  <c:v>35.951873360538194</c:v>
                </c:pt>
                <c:pt idx="123">
                  <c:v>35.576002298050106</c:v>
                </c:pt>
                <c:pt idx="124">
                  <c:v>35.201014979989139</c:v>
                </c:pt>
                <c:pt idx="125">
                  <c:v>34.826948256302671</c:v>
                </c:pt>
                <c:pt idx="126">
                  <c:v>34.453839632442055</c:v>
                </c:pt>
                <c:pt idx="127">
                  <c:v>34.081727254651291</c:v>
                </c:pt>
                <c:pt idx="128">
                  <c:v>33.710649891275679</c:v>
                </c:pt>
                <c:pt idx="129">
                  <c:v>33.340646909905992</c:v>
                </c:pt>
                <c:pt idx="130">
                  <c:v>32.971758250187044</c:v>
                </c:pt>
                <c:pt idx="131">
                  <c:v>32.604024392126775</c:v>
                </c:pt>
                <c:pt idx="132">
                  <c:v>32.23748631975959</c:v>
                </c:pt>
                <c:pt idx="133">
                  <c:v>31.872185480035409</c:v>
                </c:pt>
                <c:pt idx="134">
                  <c:v>31.508163736825601</c:v>
                </c:pt>
                <c:pt idx="135">
                  <c:v>31.14546331996404</c:v>
                </c:pt>
                <c:pt idx="136">
                  <c:v>30.784126769266905</c:v>
                </c:pt>
                <c:pt idx="137">
                  <c:v>30.424196873507441</c:v>
                </c:pt>
                <c:pt idx="138">
                  <c:v>30.065716604357839</c:v>
                </c:pt>
                <c:pt idx="139">
                  <c:v>29.708729045345919</c:v>
                </c:pt>
                <c:pt idx="140">
                  <c:v>29.353277315917595</c:v>
                </c:pt>
                <c:pt idx="141">
                  <c:v>28.999404490739447</c:v>
                </c:pt>
                <c:pt idx="142">
                  <c:v>28.647153514424204</c:v>
                </c:pt>
                <c:pt idx="143">
                  <c:v>28.296567111907663</c:v>
                </c:pt>
                <c:pt idx="144">
                  <c:v>27.947687694760951</c:v>
                </c:pt>
                <c:pt idx="145">
                  <c:v>27.600557263770323</c:v>
                </c:pt>
                <c:pt idx="146">
                  <c:v>27.255217308173837</c:v>
                </c:pt>
                <c:pt idx="147">
                  <c:v>26.911708701992055</c:v>
                </c:pt>
                <c:pt idx="148">
                  <c:v>26.570071597947468</c:v>
                </c:pt>
                <c:pt idx="149">
                  <c:v>26.230345319513809</c:v>
                </c:pt>
                <c:pt idx="150">
                  <c:v>25.892568251687152</c:v>
                </c:pt>
                <c:pt idx="151">
                  <c:v>25.556777731113677</c:v>
                </c:pt>
                <c:pt idx="152">
                  <c:v>25.223009936251156</c:v>
                </c:pt>
                <c:pt idx="153">
                  <c:v>24.89129977827487</c:v>
                </c:pt>
                <c:pt idx="154">
                  <c:v>24.561680793470181</c:v>
                </c:pt>
                <c:pt idx="155">
                  <c:v>24.234185037873655</c:v>
                </c:pt>
                <c:pt idx="156">
                  <c:v>23.908842984942822</c:v>
                </c:pt>
                <c:pt idx="157">
                  <c:v>23.58568342703737</c:v>
                </c:pt>
                <c:pt idx="158">
                  <c:v>23.264733381497038</c:v>
                </c:pt>
                <c:pt idx="159">
                  <c:v>22.946018002084671</c:v>
                </c:pt>
                <c:pt idx="160">
                  <c:v>22.629560496546496</c:v>
                </c:pt>
                <c:pt idx="161">
                  <c:v>22.31538205100864</c:v>
                </c:pt>
                <c:pt idx="162">
                  <c:v>22.003501761888163</c:v>
                </c:pt>
                <c:pt idx="163">
                  <c:v>21.693936575950559</c:v>
                </c:pt>
                <c:pt idx="164">
                  <c:v>21.386701239084161</c:v>
                </c:pt>
                <c:pt idx="165">
                  <c:v>21.081808254297172</c:v>
                </c:pt>
                <c:pt idx="166">
                  <c:v>20.779267849370395</c:v>
                </c:pt>
                <c:pt idx="167">
                  <c:v>20.479087954516444</c:v>
                </c:pt>
                <c:pt idx="168">
                  <c:v>20.181274190313793</c:v>
                </c:pt>
                <c:pt idx="169">
                  <c:v>19.885829866092845</c:v>
                </c:pt>
                <c:pt idx="170">
                  <c:v>19.592755988861427</c:v>
                </c:pt>
                <c:pt idx="171">
                  <c:v>19.302051282762363</c:v>
                </c:pt>
                <c:pt idx="172">
                  <c:v>19.013712218965438</c:v>
                </c:pt>
                <c:pt idx="173">
                  <c:v>18.727733055803327</c:v>
                </c:pt>
                <c:pt idx="174">
                  <c:v>18.444105888873249</c:v>
                </c:pt>
                <c:pt idx="175">
                  <c:v>18.162820710744349</c:v>
                </c:pt>
                <c:pt idx="176">
                  <c:v>17.883865479830355</c:v>
                </c:pt>
                <c:pt idx="177">
                  <c:v>17.607226197917093</c:v>
                </c:pt>
                <c:pt idx="178">
                  <c:v>17.332886995769844</c:v>
                </c:pt>
                <c:pt idx="179">
                  <c:v>17.060830226190276</c:v>
                </c:pt>
                <c:pt idx="180">
                  <c:v>16.791036563846745</c:v>
                </c:pt>
                <c:pt idx="181">
                  <c:v>16.523485111162074</c:v>
                </c:pt>
                <c:pt idx="182">
                  <c:v>16.258153509516816</c:v>
                </c:pt>
                <c:pt idx="183">
                  <c:v>15.995018055008332</c:v>
                </c:pt>
                <c:pt idx="184">
                  <c:v>15.734053817993971</c:v>
                </c:pt>
                <c:pt idx="185">
                  <c:v>15.475234765649626</c:v>
                </c:pt>
                <c:pt idx="186">
                  <c:v>15.218533886781511</c:v>
                </c:pt>
                <c:pt idx="187">
                  <c:v>14.963923318147156</c:v>
                </c:pt>
                <c:pt idx="188">
                  <c:v>14.71137447156285</c:v>
                </c:pt>
                <c:pt idx="189">
                  <c:v>14.460858161108295</c:v>
                </c:pt>
                <c:pt idx="190">
                  <c:v>14.212344729771322</c:v>
                </c:pt>
                <c:pt idx="191">
                  <c:v>13.965804174919933</c:v>
                </c:pt>
                <c:pt idx="192">
                  <c:v>13.721206272029887</c:v>
                </c:pt>
                <c:pt idx="193">
                  <c:v>13.478520696144273</c:v>
                </c:pt>
                <c:pt idx="194">
                  <c:v>13.237717140592487</c:v>
                </c:pt>
                <c:pt idx="195">
                  <c:v>12.998765432542374</c:v>
                </c:pt>
                <c:pt idx="196">
                  <c:v>12.761635645014549</c:v>
                </c:pt>
                <c:pt idx="197">
                  <c:v>12.52629820503266</c:v>
                </c:pt>
                <c:pt idx="198">
                  <c:v>12.292723997638149</c:v>
                </c:pt>
                <c:pt idx="199">
                  <c:v>12.060884465539857</c:v>
                </c:pt>
                <c:pt idx="200">
                  <c:v>11.830751704216308</c:v>
                </c:pt>
                <c:pt idx="201">
                  <c:v>11.602298552332526</c:v>
                </c:pt>
                <c:pt idx="202">
                  <c:v>11.375498677368043</c:v>
                </c:pt>
                <c:pt idx="203">
                  <c:v>11.150326656391698</c:v>
                </c:pt>
                <c:pt idx="204">
                  <c:v>10.926758051951644</c:v>
                </c:pt>
                <c:pt idx="205">
                  <c:v>10.704769483073362</c:v>
                </c:pt>
                <c:pt idx="206">
                  <c:v>10.484338691389619</c:v>
                </c:pt>
                <c:pt idx="207">
                  <c:v>10.265444602441027</c:v>
                </c:pt>
                <c:pt idx="208">
                  <c:v>10.048067382208126</c:v>
                </c:pt>
                <c:pt idx="209">
                  <c:v>9.8321884889458708</c:v>
                </c:pt>
                <c:pt idx="210">
                  <c:v>9.6177907204045407</c:v>
                </c:pt>
                <c:pt idx="211">
                  <c:v>9.404858256526424</c:v>
                </c:pt>
                <c:pt idx="212">
                  <c:v>9.1933766977107005</c:v>
                </c:pt>
                <c:pt idx="213">
                  <c:v>8.983333098741177</c:v>
                </c:pt>
                <c:pt idx="214">
                  <c:v>8.7747159984690164</c:v>
                </c:pt>
                <c:pt idx="215">
                  <c:v>8.5675154453373263</c:v>
                </c:pt>
                <c:pt idx="216">
                  <c:v>8.3617230188290819</c:v>
                </c:pt>
                <c:pt idx="217">
                  <c:v>8.1573318469101022</c:v>
                </c:pt>
                <c:pt idx="218">
                  <c:v>7.9543366195305021</c:v>
                </c:pt>
                <c:pt idx="219">
                  <c:v>7.7527335982327994</c:v>
                </c:pt>
                <c:pt idx="220">
                  <c:v>7.5525206219066892</c:v>
                </c:pt>
                <c:pt idx="221">
                  <c:v>7.3536971087138454</c:v>
                </c:pt>
                <c:pt idx="222">
                  <c:v>7.1562640541923104</c:v>
                </c:pt>
                <c:pt idx="223">
                  <c:v>6.9602240255372099</c:v>
                </c:pt>
                <c:pt idx="224">
                  <c:v>6.765581152038747</c:v>
                </c:pt>
                <c:pt idx="225">
                  <c:v>6.5723411116449304</c:v>
                </c:pt>
                <c:pt idx="226">
                  <c:v>6.3805111136038164</c:v>
                </c:pt>
                <c:pt idx="227">
                  <c:v>6.1900998771254443</c:v>
                </c:pt>
                <c:pt idx="228">
                  <c:v>6.001117605995657</c:v>
                </c:pt>
                <c:pt idx="229">
                  <c:v>5.8135759590595768</c:v>
                </c:pt>
                <c:pt idx="230">
                  <c:v>5.6274880164887033</c:v>
                </c:pt>
                <c:pt idx="231">
                  <c:v>5.4428682417371803</c:v>
                </c:pt>
                <c:pt idx="232">
                  <c:v>5.2597324390866627</c:v>
                </c:pt>
                <c:pt idx="233">
                  <c:v>5.0780977066841659</c:v>
                </c:pt>
                <c:pt idx="234">
                  <c:v>4.8979823849695796</c:v>
                </c:pt>
                <c:pt idx="235">
                  <c:v>4.719406000403314</c:v>
                </c:pt>
                <c:pt idx="236">
                  <c:v>4.5423892044030199</c:v>
                </c:pt>
                <c:pt idx="237">
                  <c:v>4.3669537074168492</c:v>
                </c:pt>
                <c:pt idx="238">
                  <c:v>4.1931222080689139</c:v>
                </c:pt>
                <c:pt idx="239">
                  <c:v>4.0209183173354672</c:v>
                </c:pt>
                <c:pt idx="240">
                  <c:v>3.8503664777286022</c:v>
                </c:pt>
                <c:pt idx="241">
                  <c:v>3.6814918774913252</c:v>
                </c:pt>
                <c:pt idx="242">
                  <c:v>3.514320359837948</c:v>
                </c:pt>
                <c:pt idx="243">
                  <c:v>3.3488783273049223</c:v>
                </c:pt>
                <c:pt idx="244">
                  <c:v>3.1851926413145422</c:v>
                </c:pt>
                <c:pt idx="245">
                  <c:v>3.0232905170941131</c:v>
                </c:pt>
                <c:pt idx="246">
                  <c:v>2.8631994141361878</c:v>
                </c:pt>
                <c:pt idx="247">
                  <c:v>2.7049469224292007</c:v>
                </c:pt>
                <c:pt idx="248">
                  <c:v>2.5485606447376545</c:v>
                </c:pt>
                <c:pt idx="249">
                  <c:v>2.3940680752592298</c:v>
                </c:pt>
                <c:pt idx="250">
                  <c:v>2.241496475035718</c:v>
                </c:pt>
                <c:pt idx="251">
                  <c:v>2.0908727445472111</c:v>
                </c:pt>
                <c:pt idx="252">
                  <c:v>1.9422232939678001</c:v>
                </c:pt>
                <c:pt idx="253">
                  <c:v>1.7955739116093061</c:v>
                </c:pt>
                <c:pt idx="254">
                  <c:v>1.6509496311290992</c:v>
                </c:pt>
                <c:pt idx="255">
                  <c:v>1.5083745981189098</c:v>
                </c:pt>
                <c:pt idx="256">
                  <c:v>1.3678719367336671</c:v>
                </c:pt>
                <c:pt idx="257">
                  <c:v>1.2294636170520317</c:v>
                </c:pt>
                <c:pt idx="258">
                  <c:v>1.0931703238940642</c:v>
                </c:pt>
                <c:pt idx="259">
                  <c:v>0.95901132783768728</c:v>
                </c:pt>
                <c:pt idx="260">
                  <c:v>0.8270043591985845</c:v>
                </c:pt>
                <c:pt idx="261">
                  <c:v>0.69716548573843995</c:v>
                </c:pt>
                <c:pt idx="262">
                  <c:v>0.56950899487145035</c:v>
                </c:pt>
                <c:pt idx="263">
                  <c:v>0.44404728112429825</c:v>
                </c:pt>
                <c:pt idx="264">
                  <c:v>0.32079073958761906</c:v>
                </c:pt>
                <c:pt idx="265">
                  <c:v>0.19974766606814798</c:v>
                </c:pt>
                <c:pt idx="266">
                  <c:v>8.0924164610716554E-2</c:v>
                </c:pt>
                <c:pt idx="267">
                  <c:v>-3.5675936985268837E-2</c:v>
                </c:pt>
                <c:pt idx="268">
                  <c:v>-0.15005116308965039</c:v>
                </c:pt>
                <c:pt idx="269">
                  <c:v>-0.26220245710065787</c:v>
                </c:pt>
                <c:pt idx="270">
                  <c:v>-0.37213323880988131</c:v>
                </c:pt>
                <c:pt idx="271">
                  <c:v>-0.47984945191635342</c:v>
                </c:pt>
                <c:pt idx="272">
                  <c:v>-0.58535960141984733</c:v>
                </c:pt>
                <c:pt idx="273">
                  <c:v>-0.68867478070792754</c:v>
                </c:pt>
                <c:pt idx="274">
                  <c:v>-0.7898086882401103</c:v>
                </c:pt>
                <c:pt idx="275">
                  <c:v>-0.88877763382373209</c:v>
                </c:pt>
                <c:pt idx="276">
                  <c:v>-0.985600534565511</c:v>
                </c:pt>
                <c:pt idx="277">
                  <c:v>-1.0802989006708379</c:v>
                </c:pt>
                <c:pt idx="278">
                  <c:v>-1.1728968113486598</c:v>
                </c:pt>
                <c:pt idx="279">
                  <c:v>-1.2634208811593248</c:v>
                </c:pt>
                <c:pt idx="280">
                  <c:v>-1.3519002172184322</c:v>
                </c:pt>
                <c:pt idx="281">
                  <c:v>-1.4383663677379102</c:v>
                </c:pt>
                <c:pt idx="282">
                  <c:v>-1.5228532624456734</c:v>
                </c:pt>
                <c:pt idx="283">
                  <c:v>-1.6053971454767355</c:v>
                </c:pt>
                <c:pt idx="284">
                  <c:v>-1.6860365013714924</c:v>
                </c:pt>
                <c:pt idx="285">
                  <c:v>-1.7648119748508702</c:v>
                </c:pt>
                <c:pt idx="286">
                  <c:v>-1.8417662850584295</c:v>
                </c:pt>
                <c:pt idx="287">
                  <c:v>-1.9169441349761984</c:v>
                </c:pt>
                <c:pt idx="288">
                  <c:v>-1.9903921167222629</c:v>
                </c:pt>
                <c:pt idx="289">
                  <c:v>-2.0621586134311847</c:v>
                </c:pt>
                <c:pt idx="290">
                  <c:v>-2.1322936984073553</c:v>
                </c:pt>
                <c:pt idx="291">
                  <c:v>-2.2008490322120018</c:v>
                </c:pt>
                <c:pt idx="292">
                  <c:v>-2.2678777583189453</c:v>
                </c:pt>
                <c:pt idx="293">
                  <c:v>-2.3334343979314602</c:v>
                </c:pt>
                <c:pt idx="294">
                  <c:v>-2.3975747445124287</c:v>
                </c:pt>
                <c:pt idx="295">
                  <c:v>-2.4603557585265885</c:v>
                </c:pt>
                <c:pt idx="296">
                  <c:v>-2.5218354628430291</c:v>
                </c:pt>
                <c:pt idx="297">
                  <c:v>-2.5820728391888483</c:v>
                </c:pt>
                <c:pt idx="298">
                  <c:v>-2.6411277259848607</c:v>
                </c:pt>
                <c:pt idx="299">
                  <c:v>-2.699060717834485</c:v>
                </c:pt>
                <c:pt idx="300">
                  <c:v>-2.7559330668777897</c:v>
                </c:pt>
                <c:pt idx="301">
                  <c:v>-2.8118065861594483</c:v>
                </c:pt>
                <c:pt idx="302">
                  <c:v>-2.8667435551035587</c:v>
                </c:pt>
                <c:pt idx="303">
                  <c:v>-2.92080662712997</c:v>
                </c:pt>
                <c:pt idx="304">
                  <c:v>-2.9740587393900784</c:v>
                </c:pt>
                <c:pt idx="305">
                  <c:v>-3.0265630245567809</c:v>
                </c:pt>
                <c:pt idx="306">
                  <c:v>-3.0783827245443729</c:v>
                </c:pt>
                <c:pt idx="307">
                  <c:v>-3.1295811060024858</c:v>
                </c:pt>
                <c:pt idx="308">
                  <c:v>-3.180221377383428</c:v>
                </c:pt>
                <c:pt idx="309">
                  <c:v>-3.2303666073508621</c:v>
                </c:pt>
                <c:pt idx="310">
                  <c:v>-3.2800796442694753</c:v>
                </c:pt>
                <c:pt idx="311">
                  <c:v>-3.3294230364942132</c:v>
                </c:pt>
                <c:pt idx="312">
                  <c:v>-3.3784589531598841</c:v>
                </c:pt>
                <c:pt idx="313">
                  <c:v>-3.4272491051610103</c:v>
                </c:pt>
                <c:pt idx="314">
                  <c:v>-3.4758546660085301</c:v>
                </c:pt>
                <c:pt idx="315">
                  <c:v>-3.5243361922496739</c:v>
                </c:pt>
                <c:pt idx="316">
                  <c:v>-3.5727535431469142</c:v>
                </c:pt>
                <c:pt idx="317">
                  <c:v>-3.6211657993228128</c:v>
                </c:pt>
                <c:pt idx="318">
                  <c:v>-3.6696311800997572</c:v>
                </c:pt>
                <c:pt idx="319">
                  <c:v>-3.7182069592874138</c:v>
                </c:pt>
                <c:pt idx="320">
                  <c:v>-3.7669493792032021</c:v>
                </c:pt>
                <c:pt idx="321">
                  <c:v>-3.8159135627469172</c:v>
                </c:pt>
                <c:pt idx="322">
                  <c:v>-3.865153423394732</c:v>
                </c:pt>
                <c:pt idx="323">
                  <c:v>-3.9147215730231744</c:v>
                </c:pt>
                <c:pt idx="324">
                  <c:v>-3.9646692275277742</c:v>
                </c:pt>
                <c:pt idx="325">
                  <c:v>-4.0150461102567112</c:v>
                </c:pt>
                <c:pt idx="326">
                  <c:v>-4.0659003533400817</c:v>
                </c:pt>
                <c:pt idx="327">
                  <c:v>-4.1172783970604101</c:v>
                </c:pt>
                <c:pt idx="328">
                  <c:v>-4.1692248874734723</c:v>
                </c:pt>
                <c:pt idx="329">
                  <c:v>-4.2217825725612421</c:v>
                </c:pt>
                <c:pt idx="330">
                  <c:v>-4.2749921972635443</c:v>
                </c:pt>
                <c:pt idx="331">
                  <c:v>-4.3288923978088087</c:v>
                </c:pt>
                <c:pt idx="332">
                  <c:v>-4.3835195958302249</c:v>
                </c:pt>
                <c:pt idx="333">
                  <c:v>-4.4389078928234449</c:v>
                </c:pt>
                <c:pt idx="334">
                  <c:v>-4.495088965566957</c:v>
                </c:pt>
                <c:pt idx="335">
                  <c:v>-4.5520919631852212</c:v>
                </c:pt>
                <c:pt idx="336">
                  <c:v>-4.6099434065949128</c:v>
                </c:pt>
                <c:pt idx="337">
                  <c:v>-4.6686670911227592</c:v>
                </c:pt>
                <c:pt idx="338">
                  <c:v>-4.7282839931283966</c:v>
                </c:pt>
                <c:pt idx="339">
                  <c:v>-4.7888121815026174</c:v>
                </c:pt>
                <c:pt idx="340">
                  <c:v>-4.8502667349381161</c:v>
                </c:pt>
                <c:pt idx="341">
                  <c:v>-4.9126596658873405</c:v>
                </c:pt>
                <c:pt idx="342">
                  <c:v>-4.9759998521308386</c:v>
                </c:pt>
                <c:pt idx="343">
                  <c:v>-5.0402929768746851</c:v>
                </c:pt>
                <c:pt idx="344">
                  <c:v>-5.1055414782825368</c:v>
                </c:pt>
                <c:pt idx="345">
                  <c:v>-5.1717445093177483</c:v>
                </c:pt>
                <c:pt idx="346">
                  <c:v>-5.2388979087376981</c:v>
                </c:pt>
                <c:pt idx="347">
                  <c:v>-5.3069941840271024</c:v>
                </c:pt>
                <c:pt idx="348">
                  <c:v>-5.3760225069981837</c:v>
                </c:pt>
                <c:pt idx="349">
                  <c:v>-5.4459687227130971</c:v>
                </c:pt>
                <c:pt idx="350">
                  <c:v>-5.5168153722979021</c:v>
                </c:pt>
                <c:pt idx="351">
                  <c:v>-5.5885417301285178</c:v>
                </c:pt>
                <c:pt idx="352">
                  <c:v>-5.6611238557637487</c:v>
                </c:pt>
                <c:pt idx="353">
                  <c:v>-5.7345346608951244</c:v>
                </c:pt>
                <c:pt idx="354">
                  <c:v>-5.8087439914640822</c:v>
                </c:pt>
                <c:pt idx="355">
                  <c:v>-5.8837187249824749</c:v>
                </c:pt>
                <c:pt idx="356">
                  <c:v>-5.9594228829631124</c:v>
                </c:pt>
                <c:pt idx="357">
                  <c:v>-6.0358177582466377</c:v>
                </c:pt>
                <c:pt idx="358">
                  <c:v>-6.1128620568830661</c:v>
                </c:pt>
                <c:pt idx="359">
                  <c:v>-6.1905120541012071</c:v>
                </c:pt>
                <c:pt idx="360">
                  <c:v>-6.2687217637809418</c:v>
                </c:pt>
                <c:pt idx="361">
                  <c:v>-6.3474431207203796</c:v>
                </c:pt>
                <c:pt idx="362">
                  <c:v>-6.4266261748822107</c:v>
                </c:pt>
                <c:pt idx="363">
                  <c:v>-6.5062192966960133</c:v>
                </c:pt>
                <c:pt idx="364">
                  <c:v>-6.5861693923943365</c:v>
                </c:pt>
                <c:pt idx="365">
                  <c:v>-6.6664221282749541</c:v>
                </c:pt>
                <c:pt idx="366">
                  <c:v>-6.7469221626999936</c:v>
                </c:pt>
                <c:pt idx="367">
                  <c:v>-6.8276133845755025</c:v>
                </c:pt>
                <c:pt idx="368">
                  <c:v>-6.9084391569994548</c:v>
                </c:pt>
                <c:pt idx="369">
                  <c:v>-6.9893425647204648</c:v>
                </c:pt>
                <c:pt idx="370">
                  <c:v>-7.0702666640169838</c:v>
                </c:pt>
                <c:pt idx="371">
                  <c:v>-7.1511547335902756</c:v>
                </c:pt>
                <c:pt idx="372">
                  <c:v>-7.2319505250542191</c:v>
                </c:pt>
                <c:pt idx="373">
                  <c:v>-7.3125985116152652</c:v>
                </c:pt>
                <c:pt idx="374">
                  <c:v>-7.3930441335532739</c:v>
                </c:pt>
                <c:pt idx="375">
                  <c:v>-7.4732340391486076</c:v>
                </c:pt>
                <c:pt idx="376">
                  <c:v>-7.5531163197438378</c:v>
                </c:pt>
                <c:pt idx="377">
                  <c:v>-7.6326407376872023</c:v>
                </c:pt>
                <c:pt idx="378">
                  <c:v>-7.711758945973485</c:v>
                </c:pt>
                <c:pt idx="379">
                  <c:v>-7.7904246984764125</c:v>
                </c:pt>
                <c:pt idx="380">
                  <c:v>-7.8685940497571565</c:v>
                </c:pt>
                <c:pt idx="381">
                  <c:v>-7.946225543532468</c:v>
                </c:pt>
                <c:pt idx="382">
                  <c:v>-8.023280388990397</c:v>
                </c:pt>
                <c:pt idx="383">
                  <c:v>-8.0997226242578328</c:v>
                </c:pt>
                <c:pt idx="384">
                  <c:v>-8.1755192664404657</c:v>
                </c:pt>
                <c:pt idx="385">
                  <c:v>-8.2506404477794018</c:v>
                </c:pt>
                <c:pt idx="386">
                  <c:v>-8.3250595375961609</c:v>
                </c:pt>
                <c:pt idx="387">
                  <c:v>-8.3987532498216471</c:v>
                </c:pt>
                <c:pt idx="388">
                  <c:v>-8.4717017360331468</c:v>
                </c:pt>
                <c:pt idx="389">
                  <c:v>-8.5438886640487457</c:v>
                </c:pt>
                <c:pt idx="390">
                  <c:v>-8.6153012822485611</c:v>
                </c:pt>
                <c:pt idx="391">
                  <c:v>-8.6859304699091435</c:v>
                </c:pt>
                <c:pt idx="392">
                  <c:v>-8.7557707739479724</c:v>
                </c:pt>
                <c:pt idx="393">
                  <c:v>-8.8248204325791502</c:v>
                </c:pt>
                <c:pt idx="394">
                  <c:v>-8.8930813864723284</c:v>
                </c:pt>
                <c:pt idx="395">
                  <c:v>-8.96055927809509</c:v>
                </c:pt>
                <c:pt idx="396">
                  <c:v>-9.0272634399905076</c:v>
                </c:pt>
                <c:pt idx="397">
                  <c:v>-9.0932068728053803</c:v>
                </c:pt>
                <c:pt idx="398">
                  <c:v>-9.1584062139346472</c:v>
                </c:pt>
                <c:pt idx="399">
                  <c:v>-9.222881697687491</c:v>
                </c:pt>
                <c:pt idx="400">
                  <c:v>-9.2866571079057909</c:v>
                </c:pt>
                <c:pt idx="401">
                  <c:v>-9.3497597239806218</c:v>
                </c:pt>
                <c:pt idx="402">
                  <c:v>-9.412220261214939</c:v>
                </c:pt>
                <c:pt idx="403">
                  <c:v>-9.474072806472094</c:v>
                </c:pt>
                <c:pt idx="404">
                  <c:v>-9.5353547500249931</c:v>
                </c:pt>
                <c:pt idx="405">
                  <c:v>-9.5961067144993635</c:v>
                </c:pt>
                <c:pt idx="406">
                  <c:v>-9.6563724817521432</c:v>
                </c:pt>
                <c:pt idx="407">
                  <c:v>-9.7161989184870823</c:v>
                </c:pt>
                <c:pt idx="408">
                  <c:v>-9.775635901345952</c:v>
                </c:pt>
                <c:pt idx="409">
                  <c:v>-9.8347362421529141</c:v>
                </c:pt>
                <c:pt idx="410">
                  <c:v>-9.8935556139170409</c:v>
                </c:pt>
                <c:pt idx="411">
                  <c:v>-9.9521524781233399</c:v>
                </c:pt>
                <c:pt idx="412">
                  <c:v>-10.010588013764053</c:v>
                </c:pt>
                <c:pt idx="413">
                  <c:v>-10.068926048476417</c:v>
                </c:pt>
                <c:pt idx="414">
                  <c:v>-10.127232992069029</c:v>
                </c:pt>
                <c:pt idx="415">
                  <c:v>-10.185577772632401</c:v>
                </c:pt>
                <c:pt idx="416">
                  <c:v>-10.244031775339437</c:v>
                </c:pt>
                <c:pt idx="417">
                  <c:v>-10.302668783953013</c:v>
                </c:pt>
                <c:pt idx="418">
                  <c:v>-10.361564924971862</c:v>
                </c:pt>
                <c:pt idx="419">
                  <c:v>-10.420798614255792</c:v>
                </c:pt>
                <c:pt idx="420">
                  <c:v>-10.480450505887333</c:v>
                </c:pt>
                <c:pt idx="421">
                  <c:v>-10.540603442941499</c:v>
                </c:pt>
                <c:pt idx="422">
                  <c:v>-10.601342409756016</c:v>
                </c:pt>
                <c:pt idx="423">
                  <c:v>-10.662754485211126</c:v>
                </c:pt>
                <c:pt idx="424">
                  <c:v>-10.724928796457586</c:v>
                </c:pt>
                <c:pt idx="425">
                  <c:v>-10.787956472456223</c:v>
                </c:pt>
                <c:pt idx="426">
                  <c:v>-10.851930596623461</c:v>
                </c:pt>
                <c:pt idx="427">
                  <c:v>-10.916946157819524</c:v>
                </c:pt>
                <c:pt idx="428">
                  <c:v>-10.983099998849813</c:v>
                </c:pt>
                <c:pt idx="429">
                  <c:v>-11.050490761606113</c:v>
                </c:pt>
                <c:pt idx="430">
                  <c:v>-11.119218827924371</c:v>
                </c:pt>
                <c:pt idx="431">
                  <c:v>-11.189386255196796</c:v>
                </c:pt>
                <c:pt idx="432">
                  <c:v>-11.261096705751573</c:v>
                </c:pt>
                <c:pt idx="433">
                  <c:v>-11.334455368987866</c:v>
                </c:pt>
                <c:pt idx="434">
                  <c:v>-11.409568875248473</c:v>
                </c:pt>
                <c:pt idx="435">
                  <c:v>-11.486545200410983</c:v>
                </c:pt>
                <c:pt idx="436">
                  <c:v>-11.565493560197291</c:v>
                </c:pt>
                <c:pt idx="437">
                  <c:v>-11.646524293227252</c:v>
                </c:pt>
                <c:pt idx="438">
                  <c:v>-11.729748731888803</c:v>
                </c:pt>
                <c:pt idx="439">
                  <c:v>-11.815279060158106</c:v>
                </c:pt>
                <c:pt idx="440">
                  <c:v>-11.903228157583799</c:v>
                </c:pt>
                <c:pt idx="441">
                  <c:v>-11.993709428747348</c:v>
                </c:pt>
                <c:pt idx="442">
                  <c:v>-12.086836617629743</c:v>
                </c:pt>
                <c:pt idx="443">
                  <c:v>-12.182723606456436</c:v>
                </c:pt>
                <c:pt idx="444">
                  <c:v>-12.281484198750217</c:v>
                </c:pt>
                <c:pt idx="445">
                  <c:v>-12.383231886505211</c:v>
                </c:pt>
                <c:pt idx="446">
                  <c:v>-12.488079601592991</c:v>
                </c:pt>
                <c:pt idx="447">
                  <c:v>-12.596139451738273</c:v>
                </c:pt>
                <c:pt idx="448">
                  <c:v>-12.707522441631554</c:v>
                </c:pt>
                <c:pt idx="449">
                  <c:v>-12.822338180006451</c:v>
                </c:pt>
                <c:pt idx="450">
                  <c:v>-12.940694573769401</c:v>
                </c:pt>
                <c:pt idx="451">
                  <c:v>-13.062697510542804</c:v>
                </c:pt>
                <c:pt idx="452">
                  <c:v>-13.188450531261481</c:v>
                </c:pt>
                <c:pt idx="453">
                  <c:v>-13.318054494733651</c:v>
                </c:pt>
                <c:pt idx="454">
                  <c:v>-13.451607236347725</c:v>
                </c:pt>
                <c:pt idx="455">
                  <c:v>-13.589203223357309</c:v>
                </c:pt>
                <c:pt idx="456">
                  <c:v>-13.730933209413536</c:v>
                </c:pt>
                <c:pt idx="457">
                  <c:v>-13.876883891217513</c:v>
                </c:pt>
                <c:pt idx="458">
                  <c:v>-14.027137570340427</c:v>
                </c:pt>
                <c:pt idx="459">
                  <c:v>-14.181771823391569</c:v>
                </c:pt>
                <c:pt idx="460">
                  <c:v>-14.340859183801452</c:v>
                </c:pt>
                <c:pt idx="461">
                  <c:v>-14.504466838522614</c:v>
                </c:pt>
                <c:pt idx="462">
                  <c:v>-14.672656342932161</c:v>
                </c:pt>
                <c:pt idx="463">
                  <c:v>-14.845483357143451</c:v>
                </c:pt>
                <c:pt idx="464">
                  <c:v>-15.022997406794229</c:v>
                </c:pt>
                <c:pt idx="465">
                  <c:v>-15.205241671184272</c:v>
                </c:pt>
                <c:pt idx="466">
                  <c:v>-15.39225280138192</c:v>
                </c:pt>
                <c:pt idx="467">
                  <c:v>-15.58406077060674</c:v>
                </c:pt>
                <c:pt idx="468">
                  <c:v>-15.780688758839494</c:v>
                </c:pt>
                <c:pt idx="469">
                  <c:v>-15.98215307321178</c:v>
                </c:pt>
                <c:pt idx="470">
                  <c:v>-16.188463105289735</c:v>
                </c:pt>
                <c:pt idx="471">
                  <c:v>-16.399621325906931</c:v>
                </c:pt>
                <c:pt idx="472">
                  <c:v>-16.615623317729927</c:v>
                </c:pt>
                <c:pt idx="473">
                  <c:v>-16.836457845254881</c:v>
                </c:pt>
                <c:pt idx="474">
                  <c:v>-17.062106961465698</c:v>
                </c:pt>
                <c:pt idx="475">
                  <c:v>-17.29254614992491</c:v>
                </c:pt>
                <c:pt idx="476">
                  <c:v>-17.527744500639109</c:v>
                </c:pt>
                <c:pt idx="477">
                  <c:v>-17.767664917648325</c:v>
                </c:pt>
                <c:pt idx="478">
                  <c:v>-18.01226435593729</c:v>
                </c:pt>
                <c:pt idx="479">
                  <c:v>-18.261494084966607</c:v>
                </c:pt>
                <c:pt idx="480">
                  <c:v>-18.51529997587663</c:v>
                </c:pt>
                <c:pt idx="481">
                  <c:v>-18.773622809228758</c:v>
                </c:pt>
                <c:pt idx="482">
                  <c:v>-19.036398600021872</c:v>
                </c:pt>
                <c:pt idx="483">
                  <c:v>-19.303558936651292</c:v>
                </c:pt>
                <c:pt idx="484">
                  <c:v>-19.575031330466516</c:v>
                </c:pt>
                <c:pt idx="485">
                  <c:v>-19.850739572627159</c:v>
                </c:pt>
                <c:pt idx="486">
                  <c:v>-20.130604095045076</c:v>
                </c:pt>
                <c:pt idx="487">
                  <c:v>-20.414542332343935</c:v>
                </c:pt>
                <c:pt idx="488">
                  <c:v>-20.702469081935867</c:v>
                </c:pt>
                <c:pt idx="489">
                  <c:v>-20.994296859522024</c:v>
                </c:pt>
                <c:pt idx="490">
                  <c:v>-21.289936247564263</c:v>
                </c:pt>
                <c:pt idx="491">
                  <c:v>-21.589296234512496</c:v>
                </c:pt>
                <c:pt idx="492">
                  <c:v>-21.892284542845253</c:v>
                </c:pt>
                <c:pt idx="493">
                  <c:v>-22.198807944244709</c:v>
                </c:pt>
                <c:pt idx="494">
                  <c:v>-22.508772560496595</c:v>
                </c:pt>
                <c:pt idx="495">
                  <c:v>-22.822084148969253</c:v>
                </c:pt>
                <c:pt idx="496">
                  <c:v>-23.138648371780882</c:v>
                </c:pt>
                <c:pt idx="497">
                  <c:v>-23.458371048006001</c:v>
                </c:pt>
                <c:pt idx="498">
                  <c:v>-23.781158388499154</c:v>
                </c:pt>
                <c:pt idx="499">
                  <c:v>-24.106917213122014</c:v>
                </c:pt>
                <c:pt idx="500">
                  <c:v>-24.435555150349405</c:v>
                </c:pt>
                <c:pt idx="501">
                  <c:v>-24.766980819400235</c:v>
                </c:pt>
                <c:pt idx="502">
                  <c:v>-25.10110399518716</c:v>
                </c:pt>
                <c:pt idx="503">
                  <c:v>-25.437835756508605</c:v>
                </c:pt>
                <c:pt idx="504">
                  <c:v>-25.777088618012751</c:v>
                </c:pt>
                <c:pt idx="505">
                  <c:v>-26.118776646557194</c:v>
                </c:pt>
                <c:pt idx="506">
                  <c:v>-26.462815562654495</c:v>
                </c:pt>
                <c:pt idx="507">
                  <c:v>-26.80912282775223</c:v>
                </c:pt>
                <c:pt idx="508">
                  <c:v>-27.157617718136635</c:v>
                </c:pt>
                <c:pt idx="509">
                  <c:v>-27.508221386269838</c:v>
                </c:pt>
                <c:pt idx="510">
                  <c:v>-27.860856910392144</c:v>
                </c:pt>
                <c:pt idx="511">
                  <c:v>-28.215449333215389</c:v>
                </c:pt>
                <c:pt idx="512">
                  <c:v>-28.571925690535693</c:v>
                </c:pt>
                <c:pt idx="513">
                  <c:v>-28.930215030572608</c:v>
                </c:pt>
                <c:pt idx="514">
                  <c:v>-29.29024842482459</c:v>
                </c:pt>
                <c:pt idx="515">
                  <c:v>-29.651958971205936</c:v>
                </c:pt>
                <c:pt idx="516">
                  <c:v>-30.015281790195036</c:v>
                </c:pt>
                <c:pt idx="517">
                  <c:v>-30.380154014698178</c:v>
                </c:pt>
                <c:pt idx="518">
                  <c:v>-30.746514774287395</c:v>
                </c:pt>
                <c:pt idx="519">
                  <c:v>-31.114305174444223</c:v>
                </c:pt>
                <c:pt idx="520">
                  <c:v>-31.483468271394134</c:v>
                </c:pt>
                <c:pt idx="521">
                  <c:v>-31.853949043083102</c:v>
                </c:pt>
                <c:pt idx="522">
                  <c:v>-32.22569435680763</c:v>
                </c:pt>
                <c:pt idx="523">
                  <c:v>-32.598652933972666</c:v>
                </c:pt>
                <c:pt idx="524">
                  <c:v>-32.972775312413624</c:v>
                </c:pt>
                <c:pt idx="525">
                  <c:v>-33.348013806685593</c:v>
                </c:pt>
                <c:pt idx="526">
                  <c:v>-33.724322466686132</c:v>
                </c:pt>
                <c:pt idx="527">
                  <c:v>-34.101657034947394</c:v>
                </c:pt>
                <c:pt idx="528">
                  <c:v>-34.479974902900899</c:v>
                </c:pt>
                <c:pt idx="529">
                  <c:v>-34.859235066392976</c:v>
                </c:pt>
                <c:pt idx="530">
                  <c:v>-35.239398080692915</c:v>
                </c:pt>
                <c:pt idx="531">
                  <c:v>-35.620426015222023</c:v>
                </c:pt>
                <c:pt idx="532">
                  <c:v>-36.00228240819596</c:v>
                </c:pt>
                <c:pt idx="533">
                  <c:v>-36.384932221362597</c:v>
                </c:pt>
                <c:pt idx="534">
                  <c:v>-36.768341794984437</c:v>
                </c:pt>
                <c:pt idx="535">
                  <c:v>-37.152478803207103</c:v>
                </c:pt>
                <c:pt idx="536">
                  <c:v>-37.537312209929802</c:v>
                </c:pt>
                <c:pt idx="537">
                  <c:v>-37.922812225284474</c:v>
                </c:pt>
                <c:pt idx="538">
                  <c:v>-38.308950262809191</c:v>
                </c:pt>
                <c:pt idx="539">
                  <c:v>-38.695698897393491</c:v>
                </c:pt>
                <c:pt idx="540">
                  <c:v>-39.08303182405912</c:v>
                </c:pt>
                <c:pt idx="541">
                  <c:v>-39.470923817628666</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55.979442060578251</c:v>
                </c:pt>
                <c:pt idx="1">
                  <c:v>55.385007855048535</c:v>
                </c:pt>
                <c:pt idx="2">
                  <c:v>54.786789956826212</c:v>
                </c:pt>
                <c:pt idx="3">
                  <c:v>54.185077998842402</c:v>
                </c:pt>
                <c:pt idx="4">
                  <c:v>53.580172028230969</c:v>
                </c:pt>
                <c:pt idx="5">
                  <c:v>52.972381988059524</c:v>
                </c:pt>
                <c:pt idx="6">
                  <c:v>52.362027145635267</c:v>
                </c:pt>
                <c:pt idx="7">
                  <c:v>51.749435469535577</c:v>
                </c:pt>
                <c:pt idx="8">
                  <c:v>51.134942958034159</c:v>
                </c:pt>
                <c:pt idx="9">
                  <c:v>50.518892922115491</c:v>
                </c:pt>
                <c:pt idx="10">
                  <c:v>49.901635226760781</c:v>
                </c:pt>
                <c:pt idx="11">
                  <c:v>49.283525494655237</c:v>
                </c:pt>
                <c:pt idx="12">
                  <c:v>48.664924276893437</c:v>
                </c:pt>
                <c:pt idx="13">
                  <c:v>48.046196195639119</c:v>
                </c:pt>
                <c:pt idx="14">
                  <c:v>47.427709064025784</c:v>
                </c:pt>
                <c:pt idx="15">
                  <c:v>46.809832988854744</c:v>
                </c:pt>
                <c:pt idx="16">
                  <c:v>46.192939461853356</c:v>
                </c:pt>
                <c:pt idx="17">
                  <c:v>45.577400445394353</c:v>
                </c:pt>
                <c:pt idx="18">
                  <c:v>44.963587458650565</c:v>
                </c:pt>
                <c:pt idx="19">
                  <c:v>44.351870670146887</c:v>
                </c:pt>
                <c:pt idx="20">
                  <c:v>43.74261800261084</c:v>
                </c:pt>
                <c:pt idx="21">
                  <c:v>43.136194255865021</c:v>
                </c:pt>
                <c:pt idx="22">
                  <c:v>42.532960253305468</c:v>
                </c:pt>
                <c:pt idx="23">
                  <c:v>41.933272017220446</c:v>
                </c:pt>
                <c:pt idx="24">
                  <c:v>41.337479977893281</c:v>
                </c:pt>
                <c:pt idx="25">
                  <c:v>40.745928221019746</c:v>
                </c:pt>
                <c:pt idx="26">
                  <c:v>40.158953777567064</c:v>
                </c:pt>
                <c:pt idx="27">
                  <c:v>39.576885959713891</c:v>
                </c:pt>
                <c:pt idx="28">
                  <c:v>39.000045746031169</c:v>
                </c:pt>
                <c:pt idx="29">
                  <c:v>38.428745218528547</c:v>
                </c:pt>
                <c:pt idx="30">
                  <c:v>37.863287053676721</c:v>
                </c:pt>
                <c:pt idx="31">
                  <c:v>37.303964068974459</c:v>
                </c:pt>
                <c:pt idx="32">
                  <c:v>36.751058826098465</c:v>
                </c:pt>
                <c:pt idx="33">
                  <c:v>36.204843291157758</c:v>
                </c:pt>
                <c:pt idx="34">
                  <c:v>35.665578552072098</c:v>
                </c:pt>
                <c:pt idx="35">
                  <c:v>35.133514592620052</c:v>
                </c:pt>
                <c:pt idx="36">
                  <c:v>34.608890122250465</c:v>
                </c:pt>
                <c:pt idx="37">
                  <c:v>34.091932460344843</c:v>
                </c:pt>
                <c:pt idx="38">
                  <c:v>33.582857473239507</c:v>
                </c:pt>
                <c:pt idx="39">
                  <c:v>33.081869561983815</c:v>
                </c:pt>
                <c:pt idx="40">
                  <c:v>32.589161698518737</c:v>
                </c:pt>
                <c:pt idx="41">
                  <c:v>32.104915507709244</c:v>
                </c:pt>
                <c:pt idx="42">
                  <c:v>31.629301392466097</c:v>
                </c:pt>
                <c:pt idx="43">
                  <c:v>31.162478699017164</c:v>
                </c:pt>
                <c:pt idx="44">
                  <c:v>30.704595919280543</c:v>
                </c:pt>
                <c:pt idx="45">
                  <c:v>30.255790927202234</c:v>
                </c:pt>
                <c:pt idx="46">
                  <c:v>29.816191245877729</c:v>
                </c:pt>
                <c:pt idx="47">
                  <c:v>29.385914342270734</c:v>
                </c:pt>
                <c:pt idx="48">
                  <c:v>28.965067946359877</c:v>
                </c:pt>
                <c:pt idx="49">
                  <c:v>28.553750391599532</c:v>
                </c:pt>
                <c:pt idx="50">
                  <c:v>28.152050973650873</c:v>
                </c:pt>
                <c:pt idx="51">
                  <c:v>27.760050324444951</c:v>
                </c:pt>
                <c:pt idx="52">
                  <c:v>27.37782079874539</c:v>
                </c:pt>
                <c:pt idx="53">
                  <c:v>27.005426870519429</c:v>
                </c:pt>
                <c:pt idx="54">
                  <c:v>26.642925536567017</c:v>
                </c:pt>
                <c:pt idx="55">
                  <c:v>26.290366725003334</c:v>
                </c:pt>
                <c:pt idx="56">
                  <c:v>25.947793706363985</c:v>
                </c:pt>
                <c:pt idx="57">
                  <c:v>25.615243505250266</c:v>
                </c:pt>
                <c:pt idx="58">
                  <c:v>25.292747310607417</c:v>
                </c:pt>
                <c:pt idx="59">
                  <c:v>24.98033088289116</c:v>
                </c:pt>
                <c:pt idx="60">
                  <c:v>24.678014956535499</c:v>
                </c:pt>
                <c:pt idx="61">
                  <c:v>24.385815636300734</c:v>
                </c:pt>
                <c:pt idx="62">
                  <c:v>24.103744786229303</c:v>
                </c:pt>
                <c:pt idx="63">
                  <c:v>23.831810410086074</c:v>
                </c:pt>
                <c:pt idx="64">
                  <c:v>23.570017022301112</c:v>
                </c:pt>
                <c:pt idx="65">
                  <c:v>23.318366008563537</c:v>
                </c:pt>
                <c:pt idx="66">
                  <c:v>23.076855975340969</c:v>
                </c:pt>
                <c:pt idx="67">
                  <c:v>22.845483087714339</c:v>
                </c:pt>
                <c:pt idx="68">
                  <c:v>22.624241395024161</c:v>
                </c:pt>
                <c:pt idx="69">
                  <c:v>22.413123143924064</c:v>
                </c:pt>
                <c:pt idx="70">
                  <c:v>22.212119078522601</c:v>
                </c:pt>
                <c:pt idx="71">
                  <c:v>22.021218727379583</c:v>
                </c:pt>
                <c:pt idx="72">
                  <c:v>21.84041067719166</c:v>
                </c:pt>
                <c:pt idx="73">
                  <c:v>21.669682833064947</c:v>
                </c:pt>
                <c:pt idx="74">
                  <c:v>21.509022665330459</c:v>
                </c:pt>
                <c:pt idx="75">
                  <c:v>21.358417442903662</c:v>
                </c:pt>
                <c:pt idx="76">
                  <c:v>21.217854453231435</c:v>
                </c:pt>
                <c:pt idx="77">
                  <c:v>21.087321208903276</c:v>
                </c:pt>
                <c:pt idx="78">
                  <c:v>20.966805641030302</c:v>
                </c:pt>
                <c:pt idx="79">
                  <c:v>20.856296279518855</c:v>
                </c:pt>
                <c:pt idx="80">
                  <c:v>20.755782420380196</c:v>
                </c:pt>
                <c:pt idx="81">
                  <c:v>20.665254280228694</c:v>
                </c:pt>
                <c:pt idx="82">
                  <c:v>20.584703138130315</c:v>
                </c:pt>
                <c:pt idx="83">
                  <c:v>20.514121464960194</c:v>
                </c:pt>
                <c:pt idx="84">
                  <c:v>20.453503040432224</c:v>
                </c:pt>
                <c:pt idx="85">
                  <c:v>20.402843057953493</c:v>
                </c:pt>
                <c:pt idx="86">
                  <c:v>20.362138217454323</c:v>
                </c:pt>
                <c:pt idx="87">
                  <c:v>20.331386806325945</c:v>
                </c:pt>
                <c:pt idx="88">
                  <c:v>20.310588768594474</c:v>
                </c:pt>
                <c:pt idx="89">
                  <c:v>20.299745762435855</c:v>
                </c:pt>
                <c:pt idx="90">
                  <c:v>20.298861206126954</c:v>
                </c:pt>
                <c:pt idx="91">
                  <c:v>20.307940312504257</c:v>
                </c:pt>
                <c:pt idx="92">
                  <c:v>20.326990111987701</c:v>
                </c:pt>
                <c:pt idx="93">
                  <c:v>20.356019464203342</c:v>
                </c:pt>
                <c:pt idx="94">
                  <c:v>20.395039058219972</c:v>
                </c:pt>
                <c:pt idx="95">
                  <c:v>20.444061401394674</c:v>
                </c:pt>
                <c:pt idx="96">
                  <c:v>20.503100796802492</c:v>
                </c:pt>
                <c:pt idx="97">
                  <c:v>20.572173309201634</c:v>
                </c:pt>
                <c:pt idx="98">
                  <c:v>20.651296719471731</c:v>
                </c:pt>
                <c:pt idx="99">
                  <c:v>20.740490467441031</c:v>
                </c:pt>
                <c:pt idx="100">
                  <c:v>20.839775583000787</c:v>
                </c:pt>
                <c:pt idx="101">
                  <c:v>20.949174605392784</c:v>
                </c:pt>
                <c:pt idx="102">
                  <c:v>21.068711490538465</c:v>
                </c:pt>
                <c:pt idx="103">
                  <c:v>21.198411506270332</c:v>
                </c:pt>
                <c:pt idx="104">
                  <c:v>21.338301115314806</c:v>
                </c:pt>
                <c:pt idx="105">
                  <c:v>21.488407845869251</c:v>
                </c:pt>
                <c:pt idx="106">
                  <c:v>21.648760149619598</c:v>
                </c:pt>
                <c:pt idx="107">
                  <c:v>21.819387247034204</c:v>
                </c:pt>
                <c:pt idx="108">
                  <c:v>22.000318959789197</c:v>
                </c:pt>
                <c:pt idx="109">
                  <c:v>22.191585530176393</c:v>
                </c:pt>
                <c:pt idx="110">
                  <c:v>22.393217427369489</c:v>
                </c:pt>
                <c:pt idx="111">
                  <c:v>22.605245140439081</c:v>
                </c:pt>
                <c:pt idx="112">
                  <c:v>22.82769895803559</c:v>
                </c:pt>
                <c:pt idx="113">
                  <c:v>23.060608734685605</c:v>
                </c:pt>
                <c:pt idx="114">
                  <c:v>23.304003643694546</c:v>
                </c:pt>
                <c:pt idx="115">
                  <c:v>23.5579119166864</c:v>
                </c:pt>
                <c:pt idx="116">
                  <c:v>23.822360569866056</c:v>
                </c:pt>
                <c:pt idx="117">
                  <c:v>24.097375117155721</c:v>
                </c:pt>
                <c:pt idx="118">
                  <c:v>24.382979270418442</c:v>
                </c:pt>
                <c:pt idx="119">
                  <c:v>24.67919462706401</c:v>
                </c:pt>
                <c:pt idx="120">
                  <c:v>24.986040345419433</c:v>
                </c:pt>
                <c:pt idx="121">
                  <c:v>25.303532808337099</c:v>
                </c:pt>
                <c:pt idx="122">
                  <c:v>25.631685275623212</c:v>
                </c:pt>
                <c:pt idx="123">
                  <c:v>25.970507525975751</c:v>
                </c:pt>
                <c:pt idx="124">
                  <c:v>26.320005489249649</c:v>
                </c:pt>
                <c:pt idx="125">
                  <c:v>26.680180869991823</c:v>
                </c:pt>
                <c:pt idx="126">
                  <c:v>27.051030763328381</c:v>
                </c:pt>
                <c:pt idx="127">
                  <c:v>27.432547264431719</c:v>
                </c:pt>
                <c:pt idx="128">
                  <c:v>27.824717072946299</c:v>
                </c:pt>
                <c:pt idx="129">
                  <c:v>28.227521093911118</c:v>
                </c:pt>
                <c:pt idx="130">
                  <c:v>28.640934036873873</c:v>
                </c:pt>
                <c:pt idx="131">
                  <c:v>29.064924015059809</c:v>
                </c:pt>
                <c:pt idx="132">
                  <c:v>29.499452146621135</c:v>
                </c:pt>
                <c:pt idx="133">
                  <c:v>29.944472160158664</c:v>
                </c:pt>
                <c:pt idx="134">
                  <c:v>30.39993000686189</c:v>
                </c:pt>
                <c:pt idx="135">
                  <c:v>30.865763481777531</c:v>
                </c:pt>
                <c:pt idx="136">
                  <c:v>31.341901856855884</c:v>
                </c:pt>
                <c:pt idx="137">
                  <c:v>31.828265528561182</c:v>
                </c:pt>
                <c:pt idx="138">
                  <c:v>32.324765682951437</c:v>
                </c:pt>
                <c:pt idx="139">
                  <c:v>32.831303981242272</c:v>
                </c:pt>
                <c:pt idx="140">
                  <c:v>33.347772268940311</c:v>
                </c:pt>
                <c:pt idx="141">
                  <c:v>33.874052311700737</c:v>
                </c:pt>
                <c:pt idx="142">
                  <c:v>34.410015561084236</c:v>
                </c:pt>
                <c:pt idx="143">
                  <c:v>34.955522953393846</c:v>
                </c:pt>
                <c:pt idx="144">
                  <c:v>35.510424744737414</c:v>
                </c:pt>
                <c:pt idx="145">
                  <c:v>36.074560385383165</c:v>
                </c:pt>
                <c:pt idx="146">
                  <c:v>36.647758436378162</c:v>
                </c:pt>
                <c:pt idx="147">
                  <c:v>37.229836531232529</c:v>
                </c:pt>
                <c:pt idx="148">
                  <c:v>37.820601385293891</c:v>
                </c:pt>
                <c:pt idx="149">
                  <c:v>38.419848855188789</c:v>
                </c:pt>
                <c:pt idx="150">
                  <c:v>39.027364050427451</c:v>
                </c:pt>
                <c:pt idx="151">
                  <c:v>39.642921498958131</c:v>
                </c:pt>
                <c:pt idx="152">
                  <c:v>40.266285368070676</c:v>
                </c:pt>
                <c:pt idx="153">
                  <c:v>40.897209741667794</c:v>
                </c:pt>
                <c:pt idx="154">
                  <c:v>41.535438954467928</c:v>
                </c:pt>
                <c:pt idx="155">
                  <c:v>42.18070798324532</c:v>
                </c:pt>
                <c:pt idx="156">
                  <c:v>42.832742894703095</c:v>
                </c:pt>
                <c:pt idx="157">
                  <c:v>43.491261349076936</c:v>
                </c:pt>
                <c:pt idx="158">
                  <c:v>44.155973158017773</c:v>
                </c:pt>
                <c:pt idx="159">
                  <c:v>44.826580894781614</c:v>
                </c:pt>
                <c:pt idx="160">
                  <c:v>45.502780554207511</c:v>
                </c:pt>
                <c:pt idx="161">
                  <c:v>46.184262259450392</c:v>
                </c:pt>
                <c:pt idx="162">
                  <c:v>46.870711011922403</c:v>
                </c:pt>
                <c:pt idx="163">
                  <c:v>47.561807480417585</c:v>
                </c:pt>
                <c:pt idx="164">
                  <c:v>48.257228824950332</c:v>
                </c:pt>
                <c:pt idx="165">
                  <c:v>48.956649550437461</c:v>
                </c:pt>
                <c:pt idx="166">
                  <c:v>49.659742384996207</c:v>
                </c:pt>
                <c:pt idx="167">
                  <c:v>50.366179177337671</c:v>
                </c:pt>
                <c:pt idx="168">
                  <c:v>51.075631807500301</c:v>
                </c:pt>
                <c:pt idx="169">
                  <c:v>51.787773104997314</c:v>
                </c:pt>
                <c:pt idx="170">
                  <c:v>52.502277768351036</c:v>
                </c:pt>
                <c:pt idx="171">
                  <c:v>53.21882327996412</c:v>
                </c:pt>
                <c:pt idx="172">
                  <c:v>53.937090810313002</c:v>
                </c:pt>
                <c:pt idx="173">
                  <c:v>54.656766105567847</c:v>
                </c:pt>
                <c:pt idx="174">
                  <c:v>55.377540352916839</c:v>
                </c:pt>
                <c:pt idx="175">
                  <c:v>56.099111018131403</c:v>
                </c:pt>
                <c:pt idx="176">
                  <c:v>56.821182650199013</c:v>
                </c:pt>
                <c:pt idx="177">
                  <c:v>57.54346764822062</c:v>
                </c:pt>
                <c:pt idx="178">
                  <c:v>58.265686986174522</c:v>
                </c:pt>
                <c:pt idx="179">
                  <c:v>58.987570891589392</c:v>
                </c:pt>
                <c:pt idx="180">
                  <c:v>59.708859474659882</c:v>
                </c:pt>
                <c:pt idx="181">
                  <c:v>60.429303304825531</c:v>
                </c:pt>
                <c:pt idx="182">
                  <c:v>61.148663932362375</c:v>
                </c:pt>
                <c:pt idx="183">
                  <c:v>61.866714353058775</c:v>
                </c:pt>
                <c:pt idx="184">
                  <c:v>62.583239414563671</c:v>
                </c:pt>
                <c:pt idx="185">
                  <c:v>63.298036163516379</c:v>
                </c:pt>
                <c:pt idx="186">
                  <c:v>64.010914133063906</c:v>
                </c:pt>
                <c:pt idx="187">
                  <c:v>64.721695570841419</c:v>
                </c:pt>
                <c:pt idx="188">
                  <c:v>65.430215607943893</c:v>
                </c:pt>
                <c:pt idx="189">
                  <c:v>66.136322369832357</c:v>
                </c:pt>
                <c:pt idx="190">
                  <c:v>66.839877030486349</c:v>
                </c:pt>
                <c:pt idx="191">
                  <c:v>67.540753811462338</c:v>
                </c:pt>
                <c:pt idx="192">
                  <c:v>68.238839927807376</c:v>
                </c:pt>
                <c:pt idx="193">
                  <c:v>68.934035483026719</c:v>
                </c:pt>
                <c:pt idx="194">
                  <c:v>69.626253315521438</c:v>
                </c:pt>
                <c:pt idx="195">
                  <c:v>70.315418799070514</c:v>
                </c:pt>
                <c:pt idx="196">
                  <c:v>71.001469600056069</c:v>
                </c:pt>
                <c:pt idx="197">
                  <c:v>71.684355394220248</c:v>
                </c:pt>
                <c:pt idx="198">
                  <c:v>72.364037545780491</c:v>
                </c:pt>
                <c:pt idx="199">
                  <c:v>73.040488751742203</c:v>
                </c:pt>
                <c:pt idx="200">
                  <c:v>73.713692654231423</c:v>
                </c:pt>
                <c:pt idx="201">
                  <c:v>74.383643423609684</c:v>
                </c:pt>
                <c:pt idx="202">
                  <c:v>75.050345315064234</c:v>
                </c:pt>
                <c:pt idx="203">
                  <c:v>75.713812201263423</c:v>
                </c:pt>
                <c:pt idx="204">
                  <c:v>76.374067083554195</c:v>
                </c:pt>
                <c:pt idx="205">
                  <c:v>77.031141584038977</c:v>
                </c:pt>
                <c:pt idx="206">
                  <c:v>77.685075420735458</c:v>
                </c:pt>
                <c:pt idx="207">
                  <c:v>78.335915867858319</c:v>
                </c:pt>
                <c:pt idx="208">
                  <c:v>78.983717203116001</c:v>
                </c:pt>
                <c:pt idx="209">
                  <c:v>79.628540143744942</c:v>
                </c:pt>
                <c:pt idx="210">
                  <c:v>80.270451272853478</c:v>
                </c:pt>
                <c:pt idx="211">
                  <c:v>80.909522457482581</c:v>
                </c:pt>
                <c:pt idx="212">
                  <c:v>81.54583025964358</c:v>
                </c:pt>
                <c:pt idx="213">
                  <c:v>82.179455341448431</c:v>
                </c:pt>
                <c:pt idx="214">
                  <c:v>82.810481865309185</c:v>
                </c:pt>
                <c:pt idx="215">
                  <c:v>83.438996890061034</c:v>
                </c:pt>
                <c:pt idx="216">
                  <c:v>84.065089763750223</c:v>
                </c:pt>
                <c:pt idx="217">
                  <c:v>84.688851513726064</c:v>
                </c:pt>
                <c:pt idx="218">
                  <c:v>85.310374234591279</c:v>
                </c:pt>
                <c:pt idx="219">
                  <c:v>85.929750474496586</c:v>
                </c:pt>
                <c:pt idx="220">
                  <c:v>86.547072620205242</c:v>
                </c:pt>
                <c:pt idx="221">
                  <c:v>87.16243228131988</c:v>
                </c:pt>
                <c:pt idx="222">
                  <c:v>87.77591967403464</c:v>
                </c:pt>
                <c:pt idx="223">
                  <c:v>88.387623004777566</c:v>
                </c:pt>
                <c:pt idx="224">
                  <c:v>88.997627854112793</c:v>
                </c:pt>
                <c:pt idx="225">
                  <c:v>89.606016561300549</c:v>
                </c:pt>
                <c:pt idx="226">
                  <c:v>90.212867609963098</c:v>
                </c:pt>
                <c:pt idx="227">
                  <c:v>90.818255015352491</c:v>
                </c:pt>
                <c:pt idx="228">
                  <c:v>91.422247713805348</c:v>
                </c:pt>
                <c:pt idx="229">
                  <c:v>92.024908955052112</c:v>
                </c:pt>
                <c:pt idx="230">
                  <c:v>92.626295698151409</c:v>
                </c:pt>
                <c:pt idx="231">
                  <c:v>93.226458011947983</c:v>
                </c:pt>
                <c:pt idx="232">
                  <c:v>93.825438481063301</c:v>
                </c:pt>
                <c:pt idx="233">
                  <c:v>94.423271618593773</c:v>
                </c:pt>
                <c:pt idx="234">
                  <c:v>95.019983286811296</c:v>
                </c:pt>
                <c:pt idx="235">
                  <c:v>95.615590127336105</c:v>
                </c:pt>
                <c:pt idx="236">
                  <c:v>96.210099002407929</c:v>
                </c:pt>
                <c:pt idx="237">
                  <c:v>96.803506449034089</c:v>
                </c:pt>
                <c:pt idx="238">
                  <c:v>97.395798147970382</c:v>
                </c:pt>
                <c:pt idx="239">
                  <c:v>97.986948409636582</c:v>
                </c:pt>
                <c:pt idx="240">
                  <c:v>98.576919679233256</c:v>
                </c:pt>
                <c:pt idx="241">
                  <c:v>99.16566206346458</c:v>
                </c:pt>
                <c:pt idx="242">
                  <c:v>99.753112881406736</c:v>
                </c:pt>
                <c:pt idx="243">
                  <c:v>100.33919624218099</c:v>
                </c:pt>
                <c:pt idx="244">
                  <c:v>100.92382265218406</c:v>
                </c:pt>
                <c:pt idx="245">
                  <c:v>101.50688865471099</c:v>
                </c:pt>
                <c:pt idx="246">
                  <c:v>102.08827650484706</c:v>
                </c:pt>
                <c:pt idx="247">
                  <c:v>102.66785388253182</c:v>
                </c:pt>
                <c:pt idx="248">
                  <c:v>103.24547364668427</c:v>
                </c:pt>
                <c:pt idx="249">
                  <c:v>103.82097363322609</c:v>
                </c:pt>
                <c:pt idx="250">
                  <c:v>104.39417649976139</c:v>
                </c:pt>
                <c:pt idx="251">
                  <c:v>104.96488961953582</c:v>
                </c:pt>
                <c:pt idx="252">
                  <c:v>105.53290502713621</c:v>
                </c:pt>
                <c:pt idx="253">
                  <c:v>106.09799941817781</c:v>
                </c:pt>
                <c:pt idx="254">
                  <c:v>106.65993420497081</c:v>
                </c:pt>
                <c:pt idx="255">
                  <c:v>107.21845562986437</c:v>
                </c:pt>
                <c:pt idx="256">
                  <c:v>107.77329493762052</c:v>
                </c:pt>
                <c:pt idx="257">
                  <c:v>108.32416860780691</c:v>
                </c:pt>
                <c:pt idx="258">
                  <c:v>108.87077864776481</c:v>
                </c:pt>
                <c:pt idx="259">
                  <c:v>109.41281294628553</c:v>
                </c:pt>
                <c:pt idx="260">
                  <c:v>109.94994568763752</c:v>
                </c:pt>
                <c:pt idx="261">
                  <c:v>110.4818378251087</c:v>
                </c:pt>
                <c:pt idx="262">
                  <c:v>111.00813761271181</c:v>
                </c:pt>
                <c:pt idx="263">
                  <c:v>111.52848119319594</c:v>
                </c:pt>
                <c:pt idx="264">
                  <c:v>112.04249323998283</c:v>
                </c:pt>
                <c:pt idx="265">
                  <c:v>112.54978765015484</c:v>
                </c:pt>
                <c:pt idx="266">
                  <c:v>113.04996828512309</c:v>
                </c:pt>
                <c:pt idx="267">
                  <c:v>113.54262975515371</c:v>
                </c:pt>
                <c:pt idx="268">
                  <c:v>114.027358243492</c:v>
                </c:pt>
                <c:pt idx="269">
                  <c:v>114.5037323654479</c:v>
                </c:pt>
                <c:pt idx="270">
                  <c:v>114.97132405746331</c:v>
                </c:pt>
                <c:pt idx="271">
                  <c:v>115.42969949090482</c:v>
                </c:pt>
                <c:pt idx="272">
                  <c:v>115.8784200051021</c:v>
                </c:pt>
                <c:pt idx="273">
                  <c:v>116.31704305400071</c:v>
                </c:pt>
                <c:pt idx="274">
                  <c:v>116.74512316071171</c:v>
                </c:pt>
                <c:pt idx="275">
                  <c:v>117.1622128742254</c:v>
                </c:pt>
                <c:pt idx="276">
                  <c:v>117.56786372261489</c:v>
                </c:pt>
                <c:pt idx="277">
                  <c:v>117.96162715718046</c:v>
                </c:pt>
                <c:pt idx="278">
                  <c:v>118.34305548218441</c:v>
                </c:pt>
                <c:pt idx="279">
                  <c:v>118.71170276508646</c:v>
                </c:pt>
                <c:pt idx="280">
                  <c:v>119.0671257225073</c:v>
                </c:pt>
                <c:pt idx="281">
                  <c:v>119.40888457752988</c:v>
                </c:pt>
                <c:pt idx="282">
                  <c:v>119.73654388436773</c:v>
                </c:pt>
                <c:pt idx="283">
                  <c:v>120.0496733168912</c:v>
                </c:pt>
                <c:pt idx="284">
                  <c:v>120.34784841800276</c:v>
                </c:pt>
                <c:pt idx="285">
                  <c:v>120.63065130737029</c:v>
                </c:pt>
                <c:pt idx="286">
                  <c:v>120.89767134555657</c:v>
                </c:pt>
                <c:pt idx="287">
                  <c:v>121.14850575313483</c:v>
                </c:pt>
                <c:pt idx="288">
                  <c:v>121.38276018390425</c:v>
                </c:pt>
                <c:pt idx="289">
                  <c:v>121.60004925186129</c:v>
                </c:pt>
                <c:pt idx="290">
                  <c:v>121.79999701208422</c:v>
                </c:pt>
                <c:pt idx="291">
                  <c:v>121.98223739617626</c:v>
                </c:pt>
                <c:pt idx="292">
                  <c:v>122.14641460337204</c:v>
                </c:pt>
                <c:pt idx="293">
                  <c:v>122.29218344882729</c:v>
                </c:pt>
                <c:pt idx="294">
                  <c:v>122.41920967098679</c:v>
                </c:pt>
                <c:pt idx="295">
                  <c:v>122.52717020027065</c:v>
                </c:pt>
                <c:pt idx="296">
                  <c:v>122.6157533915996</c:v>
                </c:pt>
                <c:pt idx="297">
                  <c:v>122.68465922351685</c:v>
                </c:pt>
                <c:pt idx="298">
                  <c:v>122.73359946686152</c:v>
                </c:pt>
                <c:pt idx="299">
                  <c:v>122.76229782608472</c:v>
                </c:pt>
                <c:pt idx="300">
                  <c:v>122.77049005639108</c:v>
                </c:pt>
                <c:pt idx="301">
                  <c:v>122.75792405992968</c:v>
                </c:pt>
                <c:pt idx="302">
                  <c:v>122.72435996426127</c:v>
                </c:pt>
                <c:pt idx="303">
                  <c:v>122.669570186275</c:v>
                </c:pt>
                <c:pt idx="304">
                  <c:v>122.59333948464263</c:v>
                </c:pt>
                <c:pt idx="305">
                  <c:v>122.49546500377147</c:v>
                </c:pt>
                <c:pt idx="306">
                  <c:v>122.37575631205252</c:v>
                </c:pt>
                <c:pt idx="307">
                  <c:v>122.23403543700667</c:v>
                </c:pt>
                <c:pt idx="308">
                  <c:v>122.07013689970988</c:v>
                </c:pt>
                <c:pt idx="309">
                  <c:v>121.88390775061987</c:v>
                </c:pt>
                <c:pt idx="310">
                  <c:v>121.67520760867727</c:v>
                </c:pt>
                <c:pt idx="311">
                  <c:v>121.44390870523793</c:v>
                </c:pt>
                <c:pt idx="312">
                  <c:v>121.18989593410979</c:v>
                </c:pt>
                <c:pt idx="313">
                  <c:v>120.91306690864958</c:v>
                </c:pt>
                <c:pt idx="314">
                  <c:v>120.61333202654508</c:v>
                </c:pt>
                <c:pt idx="315">
                  <c:v>120.29061454258992</c:v>
                </c:pt>
                <c:pt idx="316">
                  <c:v>119.94485064943058</c:v>
                </c:pt>
                <c:pt idx="317">
                  <c:v>119.57598956594234</c:v>
                </c:pt>
                <c:pt idx="318">
                  <c:v>119.1839936325642</c:v>
                </c:pt>
                <c:pt idx="319">
                  <c:v>118.76883841263761</c:v>
                </c:pt>
                <c:pt idx="320">
                  <c:v>118.33051279847103</c:v>
                </c:pt>
                <c:pt idx="321">
                  <c:v>117.86901912060451</c:v>
                </c:pt>
                <c:pt idx="322">
                  <c:v>117.38437325846566</c:v>
                </c:pt>
                <c:pt idx="323">
                  <c:v>116.87660475039347</c:v>
                </c:pt>
                <c:pt idx="324">
                  <c:v>116.3457569007886</c:v>
                </c:pt>
                <c:pt idx="325">
                  <c:v>115.79188688197769</c:v>
                </c:pt>
                <c:pt idx="326">
                  <c:v>115.21506582822627</c:v>
                </c:pt>
                <c:pt idx="327">
                  <c:v>114.61537891923739</c:v>
                </c:pt>
                <c:pt idx="328">
                  <c:v>113.99292545039133</c:v>
                </c:pt>
                <c:pt idx="329">
                  <c:v>113.34781888694994</c:v>
                </c:pt>
                <c:pt idx="330">
                  <c:v>112.68018689947367</c:v>
                </c:pt>
                <c:pt idx="331">
                  <c:v>111.99017137773041</c:v>
                </c:pt>
                <c:pt idx="332">
                  <c:v>111.27792842049045</c:v>
                </c:pt>
                <c:pt idx="333">
                  <c:v>110.54362829873153</c:v>
                </c:pt>
                <c:pt idx="334">
                  <c:v>109.7874553899611</c:v>
                </c:pt>
                <c:pt idx="335">
                  <c:v>109.00960808158962</c:v>
                </c:pt>
                <c:pt idx="336">
                  <c:v>108.21029864155869</c:v>
                </c:pt>
                <c:pt idx="337">
                  <c:v>107.38975305469505</c:v>
                </c:pt>
                <c:pt idx="338">
                  <c:v>106.54821082363773</c:v>
                </c:pt>
                <c:pt idx="339">
                  <c:v>105.68592473350293</c:v>
                </c:pt>
                <c:pt idx="340">
                  <c:v>104.80316057984822</c:v>
                </c:pt>
                <c:pt idx="341">
                  <c:v>103.90019685988507</c:v>
                </c:pt>
                <c:pt idx="342">
                  <c:v>102.97732442729151</c:v>
                </c:pt>
                <c:pt idx="343">
                  <c:v>102.03484611137856</c:v>
                </c:pt>
                <c:pt idx="344">
                  <c:v>101.0730763017493</c:v>
                </c:pt>
                <c:pt idx="345">
                  <c:v>100.09234049998604</c:v>
                </c:pt>
                <c:pt idx="346">
                  <c:v>99.092974840238611</c:v>
                </c:pt>
                <c:pt idx="347">
                  <c:v>98.075325580923902</c:v>
                </c:pt>
                <c:pt idx="348">
                  <c:v>97.039748570026788</c:v>
                </c:pt>
                <c:pt idx="349">
                  <c:v>95.986608686739814</c:v>
                </c:pt>
                <c:pt idx="350">
                  <c:v>94.916279262369656</c:v>
                </c:pt>
                <c:pt idx="351">
                  <c:v>93.829141483570496</c:v>
                </c:pt>
                <c:pt idx="352">
                  <c:v>92.725583781050815</c:v>
                </c:pt>
                <c:pt idx="353">
                  <c:v>91.606001206916503</c:v>
                </c:pt>
                <c:pt idx="354">
                  <c:v>90.470794803746841</c:v>
                </c:pt>
                <c:pt idx="355">
                  <c:v>89.320370968446028</c:v>
                </c:pt>
                <c:pt idx="356">
                  <c:v>88.155140813688604</c:v>
                </c:pt>
                <c:pt idx="357">
                  <c:v>86.975519529609485</c:v>
                </c:pt>
                <c:pt idx="358">
                  <c:v>85.781925748097393</c:v>
                </c:pt>
                <c:pt idx="359">
                  <c:v>84.574780911756548</c:v>
                </c:pt>
                <c:pt idx="360">
                  <c:v>83.35450864924438</c:v>
                </c:pt>
                <c:pt idx="361">
                  <c:v>82.121534158361214</c:v>
                </c:pt>
                <c:pt idx="362">
                  <c:v>80.876283597841322</c:v>
                </c:pt>
                <c:pt idx="363">
                  <c:v>79.619183488452407</c:v>
                </c:pt>
                <c:pt idx="364">
                  <c:v>78.350660123604825</c:v>
                </c:pt>
                <c:pt idx="365">
                  <c:v>77.071138989330763</c:v>
                </c:pt>
                <c:pt idx="366">
                  <c:v>75.781044193129915</c:v>
                </c:pt>
                <c:pt idx="367">
                  <c:v>74.480797900916002</c:v>
                </c:pt>
                <c:pt idx="368">
                  <c:v>73.170819781007665</c:v>
                </c:pt>
                <c:pt idx="369">
                  <c:v>71.8515264539284</c:v>
                </c:pt>
                <c:pt idx="370">
                  <c:v>70.523330946628548</c:v>
                </c:pt>
                <c:pt idx="371">
                  <c:v>69.18664214965483</c:v>
                </c:pt>
                <c:pt idx="372">
                  <c:v>67.841864275778676</c:v>
                </c:pt>
                <c:pt idx="373">
                  <c:v>66.489396318649924</c:v>
                </c:pt>
                <c:pt idx="374">
                  <c:v>65.129631510144776</c:v>
                </c:pt>
                <c:pt idx="375">
                  <c:v>63.76295677526182</c:v>
                </c:pt>
                <c:pt idx="376">
                  <c:v>62.389752183652945</c:v>
                </c:pt>
                <c:pt idx="377">
                  <c:v>61.010390397164421</c:v>
                </c:pt>
                <c:pt idx="378">
                  <c:v>59.625236113092505</c:v>
                </c:pt>
                <c:pt idx="379">
                  <c:v>58.23464550324092</c:v>
                </c:pt>
                <c:pt idx="380">
                  <c:v>56.838965649248074</c:v>
                </c:pt>
                <c:pt idx="381">
                  <c:v>55.438533975088397</c:v>
                </c:pt>
                <c:pt idx="382">
                  <c:v>54.033677678058446</c:v>
                </c:pt>
                <c:pt idx="383">
                  <c:v>52.624713159987749</c:v>
                </c:pt>
                <c:pt idx="384">
                  <c:v>51.211945460830272</c:v>
                </c:pt>
                <c:pt idx="385">
                  <c:v>49.795667697155672</c:v>
                </c:pt>
                <c:pt idx="386">
                  <c:v>48.376160508433571</c:v>
                </c:pt>
                <c:pt idx="387">
                  <c:v>46.953691514305142</c:v>
                </c:pt>
                <c:pt idx="388">
                  <c:v>45.528514786300597</c:v>
                </c:pt>
                <c:pt idx="389">
                  <c:v>44.100870337683162</c:v>
                </c:pt>
                <c:pt idx="390">
                  <c:v>42.670983635241868</c:v>
                </c:pt>
                <c:pt idx="391">
                  <c:v>41.239065136966239</c:v>
                </c:pt>
                <c:pt idx="392">
                  <c:v>39.805309859555308</c:v>
                </c:pt>
                <c:pt idx="393">
                  <c:v>38.369896979707825</c:v>
                </c:pt>
                <c:pt idx="394">
                  <c:v>36.932989473036869</c:v>
                </c:pt>
                <c:pt idx="395">
                  <c:v>35.494733794333513</c:v>
                </c:pt>
                <c:pt idx="396">
                  <c:v>34.055259602701277</c:v>
                </c:pt>
                <c:pt idx="397">
                  <c:v>32.614679534858084</c:v>
                </c:pt>
                <c:pt idx="398">
                  <c:v>31.173089029629743</c:v>
                </c:pt>
                <c:pt idx="399">
                  <c:v>29.73056620634673</c:v>
                </c:pt>
                <c:pt idx="400">
                  <c:v>28.287171799541674</c:v>
                </c:pt>
                <c:pt idx="401">
                  <c:v>26.842949151985909</c:v>
                </c:pt>
                <c:pt idx="402">
                  <c:v>25.397924267755439</c:v>
                </c:pt>
                <c:pt idx="403">
                  <c:v>23.952105926655321</c:v>
                </c:pt>
                <c:pt idx="404">
                  <c:v>22.505485860978915</c:v>
                </c:pt>
                <c:pt idx="405">
                  <c:v>21.058038995236831</c:v>
                </c:pt>
                <c:pt idx="406">
                  <c:v>19.609723749158032</c:v>
                </c:pt>
                <c:pt idx="407">
                  <c:v>18.160482403963321</c:v>
                </c:pt>
                <c:pt idx="408">
                  <c:v>16.710241531626949</c:v>
                </c:pt>
                <c:pt idx="409">
                  <c:v>15.258912486586315</c:v>
                </c:pt>
                <c:pt idx="410">
                  <c:v>13.806391959134563</c:v>
                </c:pt>
                <c:pt idx="411">
                  <c:v>12.352562589535131</c:v>
                </c:pt>
                <c:pt idx="412">
                  <c:v>10.897293641727403</c:v>
                </c:pt>
                <c:pt idx="413">
                  <c:v>9.4404417353631249</c:v>
                </c:pt>
                <c:pt idx="414">
                  <c:v>7.9818516347939594</c:v>
                </c:pt>
                <c:pt idx="415">
                  <c:v>6.5213570935530187</c:v>
                </c:pt>
                <c:pt idx="416">
                  <c:v>5.0587817528044985</c:v>
                </c:pt>
                <c:pt idx="417">
                  <c:v>3.5939400921939306</c:v>
                </c:pt>
                <c:pt idx="418">
                  <c:v>2.1266384314937805</c:v>
                </c:pt>
                <c:pt idx="419">
                  <c:v>0.65667598141487438</c:v>
                </c:pt>
                <c:pt idx="420">
                  <c:v>-0.81615405806415886</c:v>
                </c:pt>
                <c:pt idx="421">
                  <c:v>-2.2920633535280648</c:v>
                </c:pt>
                <c:pt idx="422">
                  <c:v>-3.7712672498205402</c:v>
                </c:pt>
                <c:pt idx="423">
                  <c:v>-5.2539835393704779</c:v>
                </c:pt>
                <c:pt idx="424">
                  <c:v>-6.7404311909602246</c:v>
                </c:pt>
                <c:pt idx="425">
                  <c:v>-8.2308290398613337</c:v>
                </c:pt>
                <c:pt idx="426">
                  <c:v>-9.7253944413812601</c:v>
                </c:pt>
                <c:pt idx="427">
                  <c:v>-11.224341890008976</c:v>
                </c:pt>
                <c:pt idx="428">
                  <c:v>-12.727881606579535</c:v>
                </c:pt>
                <c:pt idx="429">
                  <c:v>-14.236218096100146</c:v>
                </c:pt>
                <c:pt idx="430">
                  <c:v>-15.749548679181471</c:v>
                </c:pt>
                <c:pt idx="431">
                  <c:v>-17.268062000375288</c:v>
                </c:pt>
                <c:pt idx="432">
                  <c:v>-18.79193651710726</c:v>
                </c:pt>
                <c:pt idx="433">
                  <c:v>-20.32133897336616</c:v>
                </c:pt>
                <c:pt idx="434">
                  <c:v>-21.856422862796514</c:v>
                </c:pt>
                <c:pt idx="435">
                  <c:v>-23.397326886430239</c:v>
                </c:pt>
                <c:pt idx="436">
                  <c:v>-24.944173410882897</c:v>
                </c:pt>
                <c:pt idx="437">
                  <c:v>-26.497066933501205</c:v>
                </c:pt>
                <c:pt idx="438">
                  <c:v>-28.05609256164038</c:v>
                </c:pt>
                <c:pt idx="439">
                  <c:v>-29.621314513955308</c:v>
                </c:pt>
                <c:pt idx="440">
                  <c:v>-31.192774652333753</c:v>
                </c:pt>
                <c:pt idx="441">
                  <c:v>-32.77049105382266</c:v>
                </c:pt>
                <c:pt idx="442">
                  <c:v>-34.354456632620384</c:v>
                </c:pt>
                <c:pt idx="443">
                  <c:v>-35.944637822891181</c:v>
                </c:pt>
                <c:pt idx="444">
                  <c:v>-37.540973333798782</c:v>
                </c:pt>
                <c:pt idx="445">
                  <c:v>-39.143372988704023</c:v>
                </c:pt>
                <c:pt idx="446">
                  <c:v>-40.75171666094073</c:v>
                </c:pt>
                <c:pt idx="447">
                  <c:v>-42.365853318922817</c:v>
                </c:pt>
                <c:pt idx="448">
                  <c:v>-43.985600193521861</c:v>
                </c:pt>
                <c:pt idx="449">
                  <c:v>-45.61074208068348</c:v>
                </c:pt>
                <c:pt idx="450">
                  <c:v>-47.24103079207373</c:v>
                </c:pt>
                <c:pt idx="451">
                  <c:v>-48.876184766153763</c:v>
                </c:pt>
                <c:pt idx="452">
                  <c:v>-50.515888851462357</c:v>
                </c:pt>
                <c:pt idx="453">
                  <c:v>-52.159794273008899</c:v>
                </c:pt>
                <c:pt idx="454">
                  <c:v>-53.807518791547828</c:v>
                </c:pt>
                <c:pt idx="455">
                  <c:v>-55.45864706410795</c:v>
                </c:pt>
                <c:pt idx="456">
                  <c:v>-57.112731212491965</c:v>
                </c:pt>
                <c:pt idx="457">
                  <c:v>-58.769291604568096</c:v>
                </c:pt>
                <c:pt idx="458">
                  <c:v>-60.427817851018126</c:v>
                </c:pt>
                <c:pt idx="459">
                  <c:v>-62.087770017891145</c:v>
                </c:pt>
                <c:pt idx="460">
                  <c:v>-63.748580052770656</c:v>
                </c:pt>
                <c:pt idx="461">
                  <c:v>-65.409653419753283</c:v>
                </c:pt>
                <c:pt idx="462">
                  <c:v>-67.070370935698222</c:v>
                </c:pt>
                <c:pt idx="463">
                  <c:v>-68.730090797477999</c:v>
                </c:pt>
                <c:pt idx="464">
                  <c:v>-70.388150787254489</c:v>
                </c:pt>
                <c:pt idx="465">
                  <c:v>-72.043870640193802</c:v>
                </c:pt>
                <c:pt idx="466">
                  <c:v>-73.696554556607524</c:v>
                </c:pt>
                <c:pt idx="467">
                  <c:v>-75.345493838265483</c:v>
                </c:pt>
                <c:pt idx="468">
                  <c:v>-76.989969626707008</c:v>
                </c:pt>
                <c:pt idx="469">
                  <c:v>-78.629255719759342</c:v>
                </c:pt>
                <c:pt idx="470">
                  <c:v>-80.262621441247845</c:v>
                </c:pt>
                <c:pt idx="471">
                  <c:v>-81.889334538064503</c:v>
                </c:pt>
                <c:pt idx="472">
                  <c:v>-83.508664078365612</c:v>
                </c:pt>
                <c:pt idx="473">
                  <c:v>-85.119883324749196</c:v>
                </c:pt>
                <c:pt idx="474">
                  <c:v>-86.722272556745025</c:v>
                </c:pt>
                <c:pt idx="475">
                  <c:v>-88.31512181789391</c:v>
                </c:pt>
                <c:pt idx="476">
                  <c:v>-89.897733564030659</c:v>
                </c:pt>
                <c:pt idx="477">
                  <c:v>-91.469425191083516</c:v>
                </c:pt>
                <c:pt idx="478">
                  <c:v>-93.029531422734138</c:v>
                </c:pt>
                <c:pt idx="479">
                  <c:v>-94.577406540578977</c:v>
                </c:pt>
                <c:pt idx="480">
                  <c:v>-96.112426441933493</c:v>
                </c:pt>
                <c:pt idx="481">
                  <c:v>-97.633990513078984</c:v>
                </c:pt>
                <c:pt idx="482">
                  <c:v>-99.141523308490392</c:v>
                </c:pt>
                <c:pt idx="483">
                  <c:v>-100.6344760293413</c:v>
                </c:pt>
                <c:pt idx="484">
                  <c:v>-102.11232779731388</c:v>
                </c:pt>
                <c:pt idx="485">
                  <c:v>-103.5745867223722</c:v>
                </c:pt>
                <c:pt idx="486">
                  <c:v>-105.02079076565489</c:v>
                </c:pt>
                <c:pt idx="487">
                  <c:v>-106.45050840096502</c:v>
                </c:pt>
                <c:pt idx="488">
                  <c:v>-107.86333908042442</c:v>
                </c:pt>
                <c:pt idx="489">
                  <c:v>-109.2589135117492</c:v>
                </c:pt>
                <c:pt idx="490">
                  <c:v>-110.63689375618331</c:v>
                </c:pt>
                <c:pt idx="491">
                  <c:v>-111.99697315750166</c:v>
                </c:pt>
                <c:pt idx="492">
                  <c:v>-113.33887611355219</c:v>
                </c:pt>
                <c:pt idx="493">
                  <c:v>-114.66235770263539</c:v>
                </c:pt>
                <c:pt idx="494">
                  <c:v>-115.96720317758673</c:v>
                </c:pt>
                <c:pt idx="495">
                  <c:v>-117.25322734075277</c:v>
                </c:pt>
                <c:pt idx="496">
                  <c:v>-118.5202738131716</c:v>
                </c:pt>
                <c:pt idx="497">
                  <c:v>-119.76821421118663</c:v>
                </c:pt>
                <c:pt idx="498">
                  <c:v>-120.99694724346405</c:v>
                </c:pt>
                <c:pt idx="499">
                  <c:v>-122.20639774098933</c:v>
                </c:pt>
                <c:pt idx="500">
                  <c:v>-123.39651563209158</c:v>
                </c:pt>
                <c:pt idx="501">
                  <c:v>-124.56727487391248</c:v>
                </c:pt>
                <c:pt idx="502">
                  <c:v>-125.71867235104642</c:v>
                </c:pt>
                <c:pt idx="503">
                  <c:v>-126.85072675130984</c:v>
                </c:pt>
                <c:pt idx="504">
                  <c:v>-127.96347742780381</c:v>
                </c:pt>
                <c:pt idx="505">
                  <c:v>-129.05698325562881</c:v>
                </c:pt>
                <c:pt idx="506">
                  <c:v>-130.13132149077705</c:v>
                </c:pt>
                <c:pt idx="507">
                  <c:v>-131.18658663793283</c:v>
                </c:pt>
                <c:pt idx="508">
                  <c:v>-132.22288933311455</c:v>
                </c:pt>
                <c:pt idx="509">
                  <c:v>-133.24035524633109</c:v>
                </c:pt>
                <c:pt idx="510">
                  <c:v>-134.23912400870617</c:v>
                </c:pt>
                <c:pt idx="511">
                  <c:v>-135.21934816784005</c:v>
                </c:pt>
                <c:pt idx="512">
                  <c:v>-136.18119217453778</c:v>
                </c:pt>
                <c:pt idx="513">
                  <c:v>-137.12483140344983</c:v>
                </c:pt>
                <c:pt idx="514">
                  <c:v>-138.05045120962217</c:v>
                </c:pt>
                <c:pt idx="515">
                  <c:v>-138.95824602247097</c:v>
                </c:pt>
                <c:pt idx="516">
                  <c:v>-139.84841847824484</c:v>
                </c:pt>
                <c:pt idx="517">
                  <c:v>-140.72117859165036</c:v>
                </c:pt>
                <c:pt idx="518">
                  <c:v>-141.57674296695293</c:v>
                </c:pt>
                <c:pt idx="519">
                  <c:v>-142.41533404857492</c:v>
                </c:pt>
                <c:pt idx="520">
                  <c:v>-143.23717941092508</c:v>
                </c:pt>
                <c:pt idx="521">
                  <c:v>-144.04251108698054</c:v>
                </c:pt>
                <c:pt idx="522">
                  <c:v>-144.83156493493541</c:v>
                </c:pt>
                <c:pt idx="523">
                  <c:v>-145.60458004206643</c:v>
                </c:pt>
                <c:pt idx="524">
                  <c:v>-146.36179816484426</c:v>
                </c:pt>
                <c:pt idx="525">
                  <c:v>-147.10346320418967</c:v>
                </c:pt>
                <c:pt idx="526">
                  <c:v>-147.82982071470352</c:v>
                </c:pt>
                <c:pt idx="527">
                  <c:v>-148.54111744662879</c:v>
                </c:pt>
                <c:pt idx="528">
                  <c:v>-149.23760091925445</c:v>
                </c:pt>
                <c:pt idx="529">
                  <c:v>-149.91951902445169</c:v>
                </c:pt>
                <c:pt idx="530">
                  <c:v>-150.58711965898868</c:v>
                </c:pt>
                <c:pt idx="531">
                  <c:v>-151.24065038430939</c:v>
                </c:pt>
                <c:pt idx="532">
                  <c:v>-151.88035811241974</c:v>
                </c:pt>
                <c:pt idx="533">
                  <c:v>-152.50648881657966</c:v>
                </c:pt>
                <c:pt idx="534">
                  <c:v>-153.11928726549246</c:v>
                </c:pt>
                <c:pt idx="535">
                  <c:v>-153.71899677972843</c:v>
                </c:pt>
                <c:pt idx="536">
                  <c:v>-154.30585900914474</c:v>
                </c:pt>
                <c:pt idx="537">
                  <c:v>-154.88011373010059</c:v>
                </c:pt>
                <c:pt idx="538">
                  <c:v>-155.44199866131115</c:v>
                </c:pt>
                <c:pt idx="539">
                  <c:v>-155.9917492972198</c:v>
                </c:pt>
                <c:pt idx="540">
                  <c:v>-156.52959875781332</c:v>
                </c:pt>
                <c:pt idx="541">
                  <c:v>-157.05577765385434</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42.809921406094695</c:v>
                </c:pt>
                <c:pt idx="1">
                  <c:v>42.739596277343992</c:v>
                </c:pt>
                <c:pt idx="2">
                  <c:v>42.6671573703766</c:v>
                </c:pt>
                <c:pt idx="3">
                  <c:v>42.592577694065817</c:v>
                </c:pt>
                <c:pt idx="4">
                  <c:v>42.515832048699806</c:v>
                </c:pt>
                <c:pt idx="5">
                  <c:v>42.436897122405952</c:v>
                </c:pt>
                <c:pt idx="6">
                  <c:v>42.355751581912074</c:v>
                </c:pt>
                <c:pt idx="7">
                  <c:v>42.272376156918526</c:v>
                </c:pt>
                <c:pt idx="8">
                  <c:v>42.186753717392087</c:v>
                </c:pt>
                <c:pt idx="9">
                  <c:v>42.0988693431363</c:v>
                </c:pt>
                <c:pt idx="10">
                  <c:v>42.008710385049177</c:v>
                </c:pt>
                <c:pt idx="11">
                  <c:v>41.91626651753932</c:v>
                </c:pt>
                <c:pt idx="12">
                  <c:v>41.821529781644969</c:v>
                </c:pt>
                <c:pt idx="13">
                  <c:v>41.724494618474459</c:v>
                </c:pt>
                <c:pt idx="14">
                  <c:v>41.625157892672206</c:v>
                </c:pt>
                <c:pt idx="15">
                  <c:v>41.523518905699731</c:v>
                </c:pt>
                <c:pt idx="16">
                  <c:v>41.419579398813234</c:v>
                </c:pt>
                <c:pt idx="17">
                  <c:v>41.313343545710339</c:v>
                </c:pt>
                <c:pt idx="18">
                  <c:v>41.204817934912647</c:v>
                </c:pt>
                <c:pt idx="19">
                  <c:v>41.094011542042168</c:v>
                </c:pt>
                <c:pt idx="20">
                  <c:v>40.980935692238354</c:v>
                </c:pt>
                <c:pt idx="21">
                  <c:v>40.865604013049037</c:v>
                </c:pt>
                <c:pt idx="22">
                  <c:v>40.748032378209437</c:v>
                </c:pt>
                <c:pt idx="23">
                  <c:v>40.628238842795632</c:v>
                </c:pt>
                <c:pt idx="24">
                  <c:v>40.506243570309898</c:v>
                </c:pt>
                <c:pt idx="25">
                  <c:v>40.382068752309323</c:v>
                </c:pt>
                <c:pt idx="26">
                  <c:v>40.255738521246172</c:v>
                </c:pt>
                <c:pt idx="27">
                  <c:v>40.127278857222926</c:v>
                </c:pt>
                <c:pt idx="28">
                  <c:v>39.99671748940176</c:v>
                </c:pt>
                <c:pt idx="29">
                  <c:v>39.864083792828687</c:v>
                </c:pt>
                <c:pt idx="30">
                  <c:v>39.729408681443928</c:v>
                </c:pt>
                <c:pt idx="31">
                  <c:v>39.592724498056519</c:v>
                </c:pt>
                <c:pt idx="32">
                  <c:v>39.454064902052792</c:v>
                </c:pt>
                <c:pt idx="33">
                  <c:v>39.313464755595859</c:v>
                </c:pt>
                <c:pt idx="34">
                  <c:v>39.17096000905169</c:v>
                </c:pt>
                <c:pt idx="35">
                  <c:v>39.026587586348562</c:v>
                </c:pt>
                <c:pt idx="36">
                  <c:v>38.880385270941709</c:v>
                </c:pt>
                <c:pt idx="37">
                  <c:v>38.732391593015606</c:v>
                </c:pt>
                <c:pt idx="38">
                  <c:v>38.582645718511955</c:v>
                </c:pt>
                <c:pt idx="39">
                  <c:v>38.431187340522641</c:v>
                </c:pt>
                <c:pt idx="40">
                  <c:v>38.278056573538962</c:v>
                </c:pt>
                <c:pt idx="41">
                  <c:v>38.123293850992532</c:v>
                </c:pt>
                <c:pt idx="42">
                  <c:v>37.966939826475567</c:v>
                </c:pt>
                <c:pt idx="43">
                  <c:v>37.80903527896966</c:v>
                </c:pt>
                <c:pt idx="44">
                  <c:v>37.649621022364094</c:v>
                </c:pt>
                <c:pt idx="45">
                  <c:v>37.488737819491249</c:v>
                </c:pt>
                <c:pt idx="46">
                  <c:v>37.326426300857342</c:v>
                </c:pt>
                <c:pt idx="47">
                  <c:v>37.16272688820132</c:v>
                </c:pt>
                <c:pt idx="48">
                  <c:v>36.99767972296673</c:v>
                </c:pt>
                <c:pt idx="49">
                  <c:v>36.831324599733449</c:v>
                </c:pt>
                <c:pt idx="50">
                  <c:v>36.663700904614629</c:v>
                </c:pt>
                <c:pt idx="51">
                  <c:v>36.49484755859072</c:v>
                </c:pt>
                <c:pt idx="52">
                  <c:v>36.32480296571967</c:v>
                </c:pt>
                <c:pt idx="53">
                  <c:v>36.153604966134303</c:v>
                </c:pt>
                <c:pt idx="54">
                  <c:v>35.981290793713157</c:v>
                </c:pt>
                <c:pt idx="55">
                  <c:v>35.807897038288473</c:v>
                </c:pt>
                <c:pt idx="56">
                  <c:v>35.633459612237615</c:v>
                </c:pt>
                <c:pt idx="57">
                  <c:v>35.45801372128836</c:v>
                </c:pt>
                <c:pt idx="58">
                  <c:v>35.281593839355963</c:v>
                </c:pt>
                <c:pt idx="59">
                  <c:v>35.104233687220294</c:v>
                </c:pt>
                <c:pt idx="60">
                  <c:v>34.925966214845396</c:v>
                </c:pt>
                <c:pt idx="61">
                  <c:v>34.746823587136205</c:v>
                </c:pt>
                <c:pt idx="62">
                  <c:v>34.566837172928132</c:v>
                </c:pt>
                <c:pt idx="63">
                  <c:v>34.386037537002075</c:v>
                </c:pt>
                <c:pt idx="64">
                  <c:v>34.204454434917949</c:v>
                </c:pt>
                <c:pt idx="65">
                  <c:v>34.022116810465903</c:v>
                </c:pt>
                <c:pt idx="66">
                  <c:v>33.839052795532986</c:v>
                </c:pt>
                <c:pt idx="67">
                  <c:v>33.655289712192236</c:v>
                </c:pt>
                <c:pt idx="68">
                  <c:v>33.470854076825219</c:v>
                </c:pt>
                <c:pt idx="69">
                  <c:v>33.285771606094762</c:v>
                </c:pt>
                <c:pt idx="70">
                  <c:v>33.100067224594177</c:v>
                </c:pt>
                <c:pt idx="71">
                  <c:v>32.913765074004651</c:v>
                </c:pt>
                <c:pt idx="72">
                  <c:v>32.726888523602028</c:v>
                </c:pt>
                <c:pt idx="73">
                  <c:v>32.539460181961296</c:v>
                </c:pt>
                <c:pt idx="74">
                  <c:v>32.351501909717257</c:v>
                </c:pt>
                <c:pt idx="75">
                  <c:v>32.163034833245902</c:v>
                </c:pt>
                <c:pt idx="76">
                  <c:v>31.974079359141534</c:v>
                </c:pt>
                <c:pt idx="77">
                  <c:v>31.784655189372316</c:v>
                </c:pt>
                <c:pt idx="78">
                  <c:v>31.594781337003926</c:v>
                </c:pt>
                <c:pt idx="79">
                  <c:v>31.404476142391612</c:v>
                </c:pt>
                <c:pt idx="80">
                  <c:v>31.213757289745732</c:v>
                </c:pt>
                <c:pt idx="81">
                  <c:v>31.022641823985225</c:v>
                </c:pt>
                <c:pt idx="82">
                  <c:v>30.831146167800362</c:v>
                </c:pt>
                <c:pt idx="83">
                  <c:v>30.639286138851979</c:v>
                </c:pt>
                <c:pt idx="84">
                  <c:v>30.447076967041873</c:v>
                </c:pt>
                <c:pt idx="85">
                  <c:v>30.254533311795694</c:v>
                </c:pt>
                <c:pt idx="86">
                  <c:v>30.061669279303274</c:v>
                </c:pt>
                <c:pt idx="87">
                  <c:v>29.868498439670091</c:v>
                </c:pt>
                <c:pt idx="88">
                  <c:v>29.675033843935161</c:v>
                </c:pt>
                <c:pt idx="89">
                  <c:v>29.481288040918837</c:v>
                </c:pt>
                <c:pt idx="90">
                  <c:v>29.287273093866226</c:v>
                </c:pt>
                <c:pt idx="91">
                  <c:v>29.093000596856598</c:v>
                </c:pt>
                <c:pt idx="92">
                  <c:v>28.898481690954199</c:v>
                </c:pt>
                <c:pt idx="93">
                  <c:v>28.703727080077762</c:v>
                </c:pt>
                <c:pt idx="94">
                  <c:v>28.5087470465702</c:v>
                </c:pt>
                <c:pt idx="95">
                  <c:v>28.31355146645415</c:v>
                </c:pt>
                <c:pt idx="96">
                  <c:v>28.118149824358618</c:v>
                </c:pt>
                <c:pt idx="97">
                  <c:v>27.922551228108865</c:v>
                </c:pt>
                <c:pt idx="98">
                  <c:v>27.726764422969556</c:v>
                </c:pt>
                <c:pt idx="99">
                  <c:v>27.530797805537148</c:v>
                </c:pt>
                <c:pt idx="100">
                  <c:v>27.334659437277104</c:v>
                </c:pt>
                <c:pt idx="101">
                  <c:v>27.138357057703899</c:v>
                </c:pt>
                <c:pt idx="102">
                  <c:v>26.941898097202937</c:v>
                </c:pt>
                <c:pt idx="103">
                  <c:v>26.745289689496602</c:v>
                </c:pt>
                <c:pt idx="104">
                  <c:v>26.548538683755254</c:v>
                </c:pt>
                <c:pt idx="105">
                  <c:v>26.351651656357316</c:v>
                </c:pt>
                <c:pt idx="106">
                  <c:v>26.154634922302584</c:v>
                </c:pt>
                <c:pt idx="107">
                  <c:v>25.957494546283606</c:v>
                </c:pt>
                <c:pt idx="108">
                  <c:v>25.760236353422133</c:v>
                </c:pt>
                <c:pt idx="109">
                  <c:v>25.562865939675724</c:v>
                </c:pt>
                <c:pt idx="110">
                  <c:v>25.365388681923072</c:v>
                </c:pt>
                <c:pt idx="111">
                  <c:v>25.167809747735337</c:v>
                </c:pt>
                <c:pt idx="112">
                  <c:v>24.970134104840991</c:v>
                </c:pt>
                <c:pt idx="113">
                  <c:v>24.772366530294203</c:v>
                </c:pt>
                <c:pt idx="114">
                  <c:v>24.574511619353629</c:v>
                </c:pt>
                <c:pt idx="115">
                  <c:v>24.376573794082535</c:v>
                </c:pt>
                <c:pt idx="116">
                  <c:v>24.178557311678151</c:v>
                </c:pt>
                <c:pt idx="117">
                  <c:v>23.980466272540298</c:v>
                </c:pt>
                <c:pt idx="118">
                  <c:v>23.782304628088845</c:v>
                </c:pt>
                <c:pt idx="119">
                  <c:v>23.584076188339257</c:v>
                </c:pt>
                <c:pt idx="120">
                  <c:v>23.385784629246508</c:v>
                </c:pt>
                <c:pt idx="121">
                  <c:v>23.187433499825779</c:v>
                </c:pt>
                <c:pt idx="122">
                  <c:v>22.989026229062148</c:v>
                </c:pt>
                <c:pt idx="123">
                  <c:v>22.790566132615307</c:v>
                </c:pt>
                <c:pt idx="124">
                  <c:v>22.592056419332941</c:v>
                </c:pt>
                <c:pt idx="125">
                  <c:v>22.39350019757908</c:v>
                </c:pt>
                <c:pt idx="126">
                  <c:v>22.19490048138935</c:v>
                </c:pt>
                <c:pt idx="127">
                  <c:v>21.996260196460472</c:v>
                </c:pt>
                <c:pt idx="128">
                  <c:v>21.797582185986897</c:v>
                </c:pt>
                <c:pt idx="129">
                  <c:v>21.598869216348341</c:v>
                </c:pt>
                <c:pt idx="130">
                  <c:v>21.400123982663992</c:v>
                </c:pt>
                <c:pt idx="131">
                  <c:v>21.201349114217596</c:v>
                </c:pt>
                <c:pt idx="132">
                  <c:v>21.002547179765333</c:v>
                </c:pt>
                <c:pt idx="133">
                  <c:v>20.803720692733734</c:v>
                </c:pt>
                <c:pt idx="134">
                  <c:v>20.604872116318202</c:v>
                </c:pt>
                <c:pt idx="135">
                  <c:v>20.406003868490082</c:v>
                </c:pt>
                <c:pt idx="136">
                  <c:v>20.207118326921396</c:v>
                </c:pt>
                <c:pt idx="137">
                  <c:v>20.008217833835303</c:v>
                </c:pt>
                <c:pt idx="138">
                  <c:v>19.80930470079285</c:v>
                </c:pt>
                <c:pt idx="139">
                  <c:v>19.610381213422137</c:v>
                </c:pt>
                <c:pt idx="140">
                  <c:v>19.411449636100894</c:v>
                </c:pt>
                <c:pt idx="141">
                  <c:v>19.212512216598657</c:v>
                </c:pt>
                <c:pt idx="142">
                  <c:v>19.013571190689692</c:v>
                </c:pt>
                <c:pt idx="143">
                  <c:v>18.814628786742791</c:v>
                </c:pt>
                <c:pt idx="144">
                  <c:v>18.615687230297667</c:v>
                </c:pt>
                <c:pt idx="145">
                  <c:v>18.416748748636135</c:v>
                </c:pt>
                <c:pt idx="146">
                  <c:v>18.217815575356877</c:v>
                </c:pt>
                <c:pt idx="147">
                  <c:v>18.018889954961001</c:v>
                </c:pt>
                <c:pt idx="148">
                  <c:v>17.819974147458851</c:v>
                </c:pt>
                <c:pt idx="149">
                  <c:v>17.621070433004625</c:v>
                </c:pt>
                <c:pt idx="150">
                  <c:v>17.422181116568613</c:v>
                </c:pt>
                <c:pt idx="151">
                  <c:v>17.22330853265483</c:v>
                </c:pt>
                <c:pt idx="152">
                  <c:v>17.024455050073257</c:v>
                </c:pt>
                <c:pt idx="153">
                  <c:v>16.82562307677459</c:v>
                </c:pt>
                <c:pt idx="154">
                  <c:v>16.626815064757071</c:v>
                </c:pt>
                <c:pt idx="155">
                  <c:v>16.428033515053112</c:v>
                </c:pt>
                <c:pt idx="156">
                  <c:v>16.229280982805783</c:v>
                </c:pt>
                <c:pt idx="157">
                  <c:v>16.030560082442616</c:v>
                </c:pt>
                <c:pt idx="158">
                  <c:v>15.831873492956912</c:v>
                </c:pt>
                <c:pt idx="159">
                  <c:v>15.633223963304818</c:v>
                </c:pt>
                <c:pt idx="160">
                  <c:v>15.434614317927903</c:v>
                </c:pt>
                <c:pt idx="161">
                  <c:v>15.236047462409449</c:v>
                </c:pt>
                <c:pt idx="162">
                  <c:v>15.037526389275111</c:v>
                </c:pt>
                <c:pt idx="163">
                  <c:v>14.839054183945938</c:v>
                </c:pt>
                <c:pt idx="164">
                  <c:v>14.640634030854034</c:v>
                </c:pt>
                <c:pt idx="165">
                  <c:v>14.442269219730061</c:v>
                </c:pt>
                <c:pt idx="166">
                  <c:v>14.243963152072345</c:v>
                </c:pt>
                <c:pt idx="167">
                  <c:v>14.045719347806669</c:v>
                </c:pt>
                <c:pt idx="168">
                  <c:v>13.847541452147336</c:v>
                </c:pt>
                <c:pt idx="169">
                  <c:v>13.649433242667982</c:v>
                </c:pt>
                <c:pt idx="170">
                  <c:v>13.451398636593302</c:v>
                </c:pt>
                <c:pt idx="171">
                  <c:v>13.253441698320007</c:v>
                </c:pt>
                <c:pt idx="172">
                  <c:v>13.055566647177573</c:v>
                </c:pt>
                <c:pt idx="173">
                  <c:v>12.857777865438377</c:v>
                </c:pt>
                <c:pt idx="174">
                  <c:v>12.6600799065862</c:v>
                </c:pt>
                <c:pt idx="175">
                  <c:v>12.462477503853437</c:v>
                </c:pt>
                <c:pt idx="176">
                  <c:v>12.264975579035424</c:v>
                </c:pt>
                <c:pt idx="177">
                  <c:v>12.067579251591905</c:v>
                </c:pt>
                <c:pt idx="178">
                  <c:v>11.870293848043481</c:v>
                </c:pt>
                <c:pt idx="179">
                  <c:v>11.67312491167301</c:v>
                </c:pt>
                <c:pt idx="180">
                  <c:v>11.476078212539043</c:v>
                </c:pt>
                <c:pt idx="181">
                  <c:v>11.279159757809449</c:v>
                </c:pt>
                <c:pt idx="182">
                  <c:v>11.082375802423279</c:v>
                </c:pt>
                <c:pt idx="183">
                  <c:v>10.885732860086774</c:v>
                </c:pt>
                <c:pt idx="184">
                  <c:v>10.68923771460997</c:v>
                </c:pt>
                <c:pt idx="185">
                  <c:v>10.492897431590096</c:v>
                </c:pt>
                <c:pt idx="186">
                  <c:v>10.296719370445103</c:v>
                </c:pt>
                <c:pt idx="187">
                  <c:v>10.100711196801553</c:v>
                </c:pt>
                <c:pt idx="188">
                  <c:v>9.9048808952397547</c:v>
                </c:pt>
                <c:pt idx="189">
                  <c:v>9.7092367823971522</c:v>
                </c:pt>
                <c:pt idx="190">
                  <c:v>9.5137875204292275</c:v>
                </c:pt>
                <c:pt idx="191">
                  <c:v>9.3185421308278347</c:v>
                </c:pt>
                <c:pt idx="192">
                  <c:v>9.1235100085923122</c:v>
                </c:pt>
                <c:pt idx="193">
                  <c:v>8.9287009367491699</c:v>
                </c:pt>
                <c:pt idx="194">
                  <c:v>8.7341251012123227</c:v>
                </c:pt>
                <c:pt idx="195">
                  <c:v>8.539793105975571</c:v>
                </c:pt>
                <c:pt idx="196">
                  <c:v>8.3457159886237893</c:v>
                </c:pt>
                <c:pt idx="197">
                  <c:v>8.1519052361495898</c:v>
                </c:pt>
                <c:pt idx="198">
                  <c:v>7.9583728010569672</c:v>
                </c:pt>
                <c:pt idx="199">
                  <c:v>7.765131117730883</c:v>
                </c:pt>
                <c:pt idx="200">
                  <c:v>7.5721931190489293</c:v>
                </c:pt>
                <c:pt idx="201">
                  <c:v>7.3795722532061703</c:v>
                </c:pt>
                <c:pt idx="202">
                  <c:v>7.1872825007214995</c:v>
                </c:pt>
                <c:pt idx="203">
                  <c:v>6.9953383915874365</c:v>
                </c:pt>
                <c:pt idx="204">
                  <c:v>6.8037550225233865</c:v>
                </c:pt>
                <c:pt idx="205">
                  <c:v>6.6125480742848586</c:v>
                </c:pt>
                <c:pt idx="206">
                  <c:v>6.4217338289760804</c:v>
                </c:pt>
                <c:pt idx="207">
                  <c:v>6.2313291873095391</c:v>
                </c:pt>
                <c:pt idx="208">
                  <c:v>6.0413516857476877</c:v>
                </c:pt>
                <c:pt idx="209">
                  <c:v>5.8518195134561877</c:v>
                </c:pt>
                <c:pt idx="210">
                  <c:v>5.6627515289927786</c:v>
                </c:pt>
                <c:pt idx="211">
                  <c:v>5.4741672766464955</c:v>
                </c:pt>
                <c:pt idx="212">
                  <c:v>5.2860870023363891</c:v>
                </c:pt>
                <c:pt idx="213">
                  <c:v>5.0985316689700504</c:v>
                </c:pt>
                <c:pt idx="214">
                  <c:v>4.9115229711556587</c:v>
                </c:pt>
                <c:pt idx="215">
                  <c:v>4.7250833491508804</c:v>
                </c:pt>
                <c:pt idx="216">
                  <c:v>4.5392360019274598</c:v>
                </c:pt>
                <c:pt idx="217">
                  <c:v>4.3540048992167284</c:v>
                </c:pt>
                <c:pt idx="218">
                  <c:v>4.1694147923978955</c:v>
                </c:pt>
                <c:pt idx="219">
                  <c:v>3.9854912240800973</c:v>
                </c:pt>
                <c:pt idx="220">
                  <c:v>3.8022605362195567</c:v>
                </c:pt>
                <c:pt idx="221">
                  <c:v>3.619749876608211</c:v>
                </c:pt>
                <c:pt idx="222">
                  <c:v>3.4379872035611729</c:v>
                </c:pt>
                <c:pt idx="223">
                  <c:v>3.2570012886204007</c:v>
                </c:pt>
                <c:pt idx="224">
                  <c:v>3.0768217170909145</c:v>
                </c:pt>
                <c:pt idx="225">
                  <c:v>2.8974788862129115</c:v>
                </c:pt>
                <c:pt idx="226">
                  <c:v>2.7190040007745502</c:v>
                </c:pt>
                <c:pt idx="227">
                  <c:v>2.5414290659607182</c:v>
                </c:pt>
                <c:pt idx="228">
                  <c:v>2.3647868772357912</c:v>
                </c:pt>
                <c:pt idx="229">
                  <c:v>2.1891110070489206</c:v>
                </c:pt>
                <c:pt idx="230">
                  <c:v>2.0144357881614008</c:v>
                </c:pt>
                <c:pt idx="231">
                  <c:v>1.8407962933874069</c:v>
                </c:pt>
                <c:pt idx="232">
                  <c:v>1.6682283115512067</c:v>
                </c:pt>
                <c:pt idx="233">
                  <c:v>1.4967683194653785</c:v>
                </c:pt>
                <c:pt idx="234">
                  <c:v>1.3264534497467668</c:v>
                </c:pt>
                <c:pt idx="235">
                  <c:v>1.1573214542977506</c:v>
                </c:pt>
                <c:pt idx="236">
                  <c:v>0.98941066329366123</c:v>
                </c:pt>
                <c:pt idx="237">
                  <c:v>0.82275993953630544</c:v>
                </c:pt>
                <c:pt idx="238">
                  <c:v>0.65740862805461198</c:v>
                </c:pt>
                <c:pt idx="239">
                  <c:v>0.49339650085513781</c:v>
                </c:pt>
                <c:pt idx="240">
                  <c:v>0.33076369675751638</c:v>
                </c:pt>
                <c:pt idx="241">
                  <c:v>0.16955065627399674</c:v>
                </c:pt>
                <c:pt idx="242">
                  <c:v>9.7980515343286806E-3</c:v>
                </c:pt>
                <c:pt idx="243">
                  <c:v>-0.148453288711307</c:v>
                </c:pt>
                <c:pt idx="244">
                  <c:v>-0.30516245893417571</c:v>
                </c:pt>
                <c:pt idx="245">
                  <c:v>-0.46028856139353058</c:v>
                </c:pt>
                <c:pt idx="246">
                  <c:v>-0.6137907952613908</c:v>
                </c:pt>
                <c:pt idx="247">
                  <c:v>-0.76562855009009256</c:v>
                </c:pt>
                <c:pt idx="248">
                  <c:v>-0.91576150335527418</c:v>
                </c:pt>
                <c:pt idx="249">
                  <c:v>-1.0641497217565448</c:v>
                </c:pt>
                <c:pt idx="250">
                  <c:v>-1.2107537659036145</c:v>
                </c:pt>
                <c:pt idx="251">
                  <c:v>-1.3555347979634726</c:v>
                </c:pt>
                <c:pt idx="252">
                  <c:v>-1.4984546917912351</c:v>
                </c:pt>
                <c:pt idx="253">
                  <c:v>-1.6394761450168918</c:v>
                </c:pt>
                <c:pt idx="254">
                  <c:v>-1.7785627925117837</c:v>
                </c:pt>
                <c:pt idx="255">
                  <c:v>-1.9156793206126013</c:v>
                </c:pt>
                <c:pt idx="256">
                  <c:v>-2.0507915814393241</c:v>
                </c:pt>
                <c:pt idx="257">
                  <c:v>-2.1838667066098023</c:v>
                </c:pt>
                <c:pt idx="258">
                  <c:v>-2.3148732196197392</c:v>
                </c:pt>
                <c:pt idx="259">
                  <c:v>-2.4437811461358065</c:v>
                </c:pt>
                <c:pt idx="260">
                  <c:v>-2.5705621214338144</c:v>
                </c:pt>
                <c:pt idx="261">
                  <c:v>-2.6951894942042109</c:v>
                </c:pt>
                <c:pt idx="262">
                  <c:v>-2.8176384259504572</c:v>
                </c:pt>
                <c:pt idx="263">
                  <c:v>-2.9378859852141348</c:v>
                </c:pt>
                <c:pt idx="264">
                  <c:v>-3.0559112358817631</c:v>
                </c:pt>
                <c:pt idx="265">
                  <c:v>-3.1716953188567572</c:v>
                </c:pt>
                <c:pt idx="266">
                  <c:v>-3.2852215264192748</c:v>
                </c:pt>
                <c:pt idx="267">
                  <c:v>-3.3964753686442188</c:v>
                </c:pt>
                <c:pt idx="268">
                  <c:v>-3.5054446313056156</c:v>
                </c:pt>
                <c:pt idx="269">
                  <c:v>-3.6121194247598605</c:v>
                </c:pt>
                <c:pt idx="270">
                  <c:v>-3.7164922233728359</c:v>
                </c:pt>
                <c:pt idx="271">
                  <c:v>-3.8185578951366246</c:v>
                </c:pt>
                <c:pt idx="272">
                  <c:v>-3.9183137212028645</c:v>
                </c:pt>
                <c:pt idx="273">
                  <c:v>-4.0157594051517735</c:v>
                </c:pt>
                <c:pt idx="274">
                  <c:v>-4.11089707190418</c:v>
                </c:pt>
                <c:pt idx="275">
                  <c:v>-4.2037312562786076</c:v>
                </c:pt>
                <c:pt idx="276">
                  <c:v>-4.2942688812867482</c:v>
                </c:pt>
                <c:pt idx="277">
                  <c:v>-4.3825192263521862</c:v>
                </c:pt>
                <c:pt idx="278">
                  <c:v>-4.4684938857263248</c:v>
                </c:pt>
                <c:pt idx="279">
                  <c:v>-4.5522067174576124</c:v>
                </c:pt>
                <c:pt idx="280">
                  <c:v>-4.6336737833512052</c:v>
                </c:pt>
                <c:pt idx="281">
                  <c:v>-4.7129132804260596</c:v>
                </c:pt>
                <c:pt idx="282">
                  <c:v>-4.7899454644429742</c:v>
                </c:pt>
                <c:pt idx="283">
                  <c:v>-4.8647925661324667</c:v>
                </c:pt>
                <c:pt idx="284">
                  <c:v>-4.9374787007991188</c:v>
                </c:pt>
                <c:pt idx="285">
                  <c:v>-5.0080297720170561</c:v>
                </c:pt>
                <c:pt idx="286">
                  <c:v>-5.0764733701608833</c:v>
                </c:pt>
                <c:pt idx="287">
                  <c:v>-5.1428386665338017</c:v>
                </c:pt>
                <c:pt idx="288">
                  <c:v>-5.2071563038654691</c:v>
                </c:pt>
                <c:pt idx="289">
                  <c:v>-5.2694582839526474</c:v>
                </c:pt>
                <c:pt idx="290">
                  <c:v>-5.3297778532061564</c:v>
                </c:pt>
                <c:pt idx="291">
                  <c:v>-5.3881493868525183</c:v>
                </c:pt>
                <c:pt idx="292">
                  <c:v>-5.4446082725137117</c:v>
                </c:pt>
                <c:pt idx="293">
                  <c:v>-5.4991907938582294</c:v>
                </c:pt>
                <c:pt idx="294">
                  <c:v>-5.5519340149798069</c:v>
                </c:pt>
                <c:pt idx="295">
                  <c:v>-5.6028756661192292</c:v>
                </c:pt>
                <c:pt idx="296">
                  <c:v>-5.6520540312974692</c:v>
                </c:pt>
                <c:pt idx="297">
                  <c:v>-5.6995078383815976</c:v>
                </c:pt>
                <c:pt idx="298">
                  <c:v>-5.7452761520522024</c:v>
                </c:pt>
                <c:pt idx="299">
                  <c:v>-5.789398270089201</c:v>
                </c:pt>
                <c:pt idx="300">
                  <c:v>-5.8319136233398279</c:v>
                </c:pt>
                <c:pt idx="301">
                  <c:v>-5.8728616796785884</c:v>
                </c:pt>
                <c:pt idx="302">
                  <c:v>-5.9122818522183795</c:v>
                </c:pt>
                <c:pt idx="303">
                  <c:v>-5.9502134119793961</c:v>
                </c:pt>
                <c:pt idx="304">
                  <c:v>-5.9866954051740215</c:v>
                </c:pt>
                <c:pt idx="305">
                  <c:v>-6.0217665752203811</c:v>
                </c:pt>
                <c:pt idx="306">
                  <c:v>-6.0554652895510124</c:v>
                </c:pt>
                <c:pt idx="307">
                  <c:v>-6.0878294712445511</c:v>
                </c:pt>
                <c:pt idx="308">
                  <c:v>-6.1188965354693483</c:v>
                </c:pt>
                <c:pt idx="309">
                  <c:v>-6.148703330693376</c:v>
                </c:pt>
                <c:pt idx="310">
                  <c:v>-6.1772860845848818</c:v>
                </c:pt>
                <c:pt idx="311">
                  <c:v>-6.204680354499466</c:v>
                </c:pt>
                <c:pt idx="312">
                  <c:v>-6.2309209824265661</c:v>
                </c:pt>
                <c:pt idx="313">
                  <c:v>-6.2560420542456399</c:v>
                </c:pt>
                <c:pt idx="314">
                  <c:v>-6.2800768631265456</c:v>
                </c:pt>
                <c:pt idx="315">
                  <c:v>-6.3030578768932166</c:v>
                </c:pt>
                <c:pt idx="316">
                  <c:v>-6.3250167091576213</c:v>
                </c:pt>
                <c:pt idx="317">
                  <c:v>-6.345984094022981</c:v>
                </c:pt>
                <c:pt idx="318">
                  <c:v>-6.3659898641480037</c:v>
                </c:pt>
                <c:pt idx="319">
                  <c:v>-6.3850629319595198</c:v>
                </c:pt>
                <c:pt idx="320">
                  <c:v>-6.4032312738004817</c:v>
                </c:pt>
                <c:pt idx="321">
                  <c:v>-6.4205219167966998</c:v>
                </c:pt>
                <c:pt idx="322">
                  <c:v>-6.4369609282303442</c:v>
                </c:pt>
                <c:pt idx="323">
                  <c:v>-6.4525734072097061</c:v>
                </c:pt>
                <c:pt idx="324">
                  <c:v>-6.4673834784277586</c:v>
                </c:pt>
                <c:pt idx="325">
                  <c:v>-6.4814142878099803</c:v>
                </c:pt>
                <c:pt idx="326">
                  <c:v>-6.4946879998540927</c:v>
                </c:pt>
                <c:pt idx="327">
                  <c:v>-6.5072257964756108</c:v>
                </c:pt>
                <c:pt idx="328">
                  <c:v>-6.5190478771758018</c:v>
                </c:pt>
                <c:pt idx="329">
                  <c:v>-6.5301734603616266</c:v>
                </c:pt>
                <c:pt idx="330">
                  <c:v>-6.5406207856503498</c:v>
                </c:pt>
                <c:pt idx="331">
                  <c:v>-6.5504071170041804</c:v>
                </c:pt>
                <c:pt idx="332">
                  <c:v>-6.5595487465462323</c:v>
                </c:pt>
                <c:pt idx="333">
                  <c:v>-6.5680609989194885</c:v>
                </c:pt>
                <c:pt idx="334">
                  <c:v>-6.5759582360585158</c:v>
                </c:pt>
                <c:pt idx="335">
                  <c:v>-6.5832538622515635</c:v>
                </c:pt>
                <c:pt idx="336">
                  <c:v>-6.5899603293815288</c:v>
                </c:pt>
                <c:pt idx="337">
                  <c:v>-6.5960891422403964</c:v>
                </c:pt>
                <c:pt idx="338">
                  <c:v>-6.6016508638211446</c:v>
                </c:pt>
                <c:pt idx="339">
                  <c:v>-6.6066551204999406</c:v>
                </c:pt>
                <c:pt idx="340">
                  <c:v>-6.6111106070275429</c:v>
                </c:pt>
                <c:pt idx="341">
                  <c:v>-6.6150250912589756</c:v>
                </c:pt>
                <c:pt idx="342">
                  <c:v>-6.6184054185555841</c:v>
                </c:pt>
                <c:pt idx="343">
                  <c:v>-6.6212575158033324</c:v>
                </c:pt>
                <c:pt idx="344">
                  <c:v>-6.62358639499665</c:v>
                </c:pt>
                <c:pt idx="345">
                  <c:v>-6.6253961563449035</c:v>
                </c:pt>
                <c:pt idx="346">
                  <c:v>-6.6266899908659749</c:v>
                </c:pt>
                <c:pt idx="347">
                  <c:v>-6.6274701824361291</c:v>
                </c:pt>
                <c:pt idx="348">
                  <c:v>-6.6277381092752394</c:v>
                </c:pt>
                <c:pt idx="349">
                  <c:v>-6.6274942448494789</c:v>
                </c:pt>
                <c:pt idx="350">
                  <c:v>-6.6267381581827554</c:v>
                </c:pt>
                <c:pt idx="351">
                  <c:v>-6.6254685135730504</c:v>
                </c:pt>
                <c:pt idx="352">
                  <c:v>-6.623683069716904</c:v>
                </c:pt>
                <c:pt idx="353">
                  <c:v>-6.6213786782510473</c:v>
                </c:pt>
                <c:pt idx="354">
                  <c:v>-6.618551281728303</c:v>
                </c:pt>
                <c:pt idx="355">
                  <c:v>-6.6151959110488292</c:v>
                </c:pt>
                <c:pt idx="356">
                  <c:v>-6.6113066823764113</c:v>
                </c:pt>
                <c:pt idx="357">
                  <c:v>-6.6068767935760651</c:v>
                </c:pt>
                <c:pt idx="358">
                  <c:v>-6.6018985202147284</c:v>
                </c:pt>
                <c:pt idx="359">
                  <c:v>-6.596363211175607</c:v>
                </c:pt>
                <c:pt idx="360">
                  <c:v>-6.5902612839421968</c:v>
                </c:pt>
                <c:pt idx="361">
                  <c:v>-6.5835822196171403</c:v>
                </c:pt>
                <c:pt idx="362">
                  <c:v>-6.5763145577471782</c:v>
                </c:pt>
                <c:pt idx="363">
                  <c:v>-6.56844589103369</c:v>
                </c:pt>
                <c:pt idx="364">
                  <c:v>-6.5599628600169568</c:v>
                </c:pt>
                <c:pt idx="365">
                  <c:v>-6.5508511478292073</c:v>
                </c:pt>
                <c:pt idx="366">
                  <c:v>-6.5410954751206871</c:v>
                </c:pt>
                <c:pt idx="367">
                  <c:v>-6.5306795952713017</c:v>
                </c:pt>
                <c:pt idx="368">
                  <c:v>-6.5195862900090864</c:v>
                </c:pt>
                <c:pt idx="369">
                  <c:v>-6.5077973655646115</c:v>
                </c:pt>
                <c:pt idx="370">
                  <c:v>-6.4952936495008693</c:v>
                </c:pt>
                <c:pt idx="371">
                  <c:v>-6.4820549883649781</c:v>
                </c:pt>
                <c:pt idx="372">
                  <c:v>-6.4680602463182337</c:v>
                </c:pt>
                <c:pt idx="373">
                  <c:v>-6.453287304908808</c:v>
                </c:pt>
                <c:pt idx="374">
                  <c:v>-6.4377130641596469</c:v>
                </c:pt>
                <c:pt idx="375">
                  <c:v>-6.4213134451525002</c:v>
                </c:pt>
                <c:pt idx="376">
                  <c:v>-6.4040633942956156</c:v>
                </c:pt>
                <c:pt idx="377">
                  <c:v>-6.385936889470706</c:v>
                </c:pt>
                <c:pt idx="378">
                  <c:v>-6.3669069482594747</c:v>
                </c:pt>
                <c:pt idx="379">
                  <c:v>-6.3469456384563223</c:v>
                </c:pt>
                <c:pt idx="380">
                  <c:v>-6.3260240910775432</c:v>
                </c:pt>
                <c:pt idx="381">
                  <c:v>-6.3041125160799929</c:v>
                </c:pt>
                <c:pt idx="382">
                  <c:v>-6.281180221003889</c:v>
                </c:pt>
                <c:pt idx="383">
                  <c:v>-6.2571956327544829</c:v>
                </c:pt>
                <c:pt idx="384">
                  <c:v>-6.2321263227350157</c:v>
                </c:pt>
                <c:pt idx="385">
                  <c:v>-6.205939035538127</c:v>
                </c:pt>
                <c:pt idx="386">
                  <c:v>-6.1785997213997668</c:v>
                </c:pt>
                <c:pt idx="387">
                  <c:v>-6.1500735726061615</c:v>
                </c:pt>
                <c:pt idx="388">
                  <c:v>-6.1203250640372797</c:v>
                </c:pt>
                <c:pt idx="389">
                  <c:v>-6.0893179980124721</c:v>
                </c:pt>
                <c:pt idx="390">
                  <c:v>-6.0570155535888883</c:v>
                </c:pt>
                <c:pt idx="391">
                  <c:v>-6.023380340440724</c:v>
                </c:pt>
                <c:pt idx="392">
                  <c:v>-5.9883744574246833</c:v>
                </c:pt>
                <c:pt idx="393">
                  <c:v>-5.9519595559089762</c:v>
                </c:pt>
                <c:pt idx="394">
                  <c:v>-5.9140969079127714</c:v>
                </c:pt>
                <c:pt idx="395">
                  <c:v>-5.8747474790687875</c:v>
                </c:pt>
                <c:pt idx="396">
                  <c:v>-5.833872006383336</c:v>
                </c:pt>
                <c:pt idx="397">
                  <c:v>-5.7914310807288185</c:v>
                </c:pt>
                <c:pt idx="398">
                  <c:v>-5.7473852339583473</c:v>
                </c:pt>
                <c:pt idx="399">
                  <c:v>-5.7016950304874925</c:v>
                </c:pt>
                <c:pt idx="400">
                  <c:v>-5.6543211631368191</c:v>
                </c:pt>
                <c:pt idx="401">
                  <c:v>-5.6052245529803235</c:v>
                </c:pt>
                <c:pt idx="402">
                  <c:v>-5.5543664528918244</c:v>
                </c:pt>
                <c:pt idx="403">
                  <c:v>-5.5017085544278297</c:v>
                </c:pt>
                <c:pt idx="404">
                  <c:v>-5.4472130976326927</c:v>
                </c:pt>
                <c:pt idx="405">
                  <c:v>-5.3908429832995628</c:v>
                </c:pt>
                <c:pt idx="406">
                  <c:v>-5.332561887168529</c:v>
                </c:pt>
                <c:pt idx="407">
                  <c:v>-5.2723343754957819</c:v>
                </c:pt>
                <c:pt idx="408">
                  <c:v>-5.2101260213794713</c:v>
                </c:pt>
                <c:pt idx="409">
                  <c:v>-5.1459035211896555</c:v>
                </c:pt>
                <c:pt idx="410">
                  <c:v>-5.0796348104088809</c:v>
                </c:pt>
                <c:pt idx="411">
                  <c:v>-5.0112891781622748</c:v>
                </c:pt>
                <c:pt idx="412">
                  <c:v>-4.9408373796897651</c:v>
                </c:pt>
                <c:pt idx="413">
                  <c:v>-4.8682517459969485</c:v>
                </c:pt>
                <c:pt idx="414">
                  <c:v>-4.7935062899119005</c:v>
                </c:pt>
                <c:pt idx="415">
                  <c:v>-4.7165768077759616</c:v>
                </c:pt>
                <c:pt idx="416">
                  <c:v>-4.6374409760046351</c:v>
                </c:pt>
                <c:pt idx="417">
                  <c:v>-4.5560784417743836</c:v>
                </c:pt>
                <c:pt idx="418">
                  <c:v>-4.4724709071187796</c:v>
                </c:pt>
                <c:pt idx="419">
                  <c:v>-4.386602205754575</c:v>
                </c:pt>
                <c:pt idx="420">
                  <c:v>-4.2984583720077936</c:v>
                </c:pt>
                <c:pt idx="421">
                  <c:v>-4.2080277012622522</c:v>
                </c:pt>
                <c:pt idx="422">
                  <c:v>-4.1153008014204566</c:v>
                </c:pt>
                <c:pt idx="423">
                  <c:v>-4.0202706349370398</c:v>
                </c:pt>
                <c:pt idx="424">
                  <c:v>-3.9229325510634352</c:v>
                </c:pt>
                <c:pt idx="425">
                  <c:v>-3.8232843080273211</c:v>
                </c:pt>
                <c:pt idx="426">
                  <c:v>-3.7213260849556775</c:v>
                </c:pt>
                <c:pt idx="427">
                  <c:v>-3.6170604834464468</c:v>
                </c:pt>
                <c:pt idx="428">
                  <c:v>-3.5104925187797105</c:v>
                </c:pt>
                <c:pt idx="429">
                  <c:v>-3.4016296008579894</c:v>
                </c:pt>
                <c:pt idx="430">
                  <c:v>-3.2904815050531182</c:v>
                </c:pt>
                <c:pt idx="431">
                  <c:v>-3.1770603332264713</c:v>
                </c:pt>
                <c:pt idx="432">
                  <c:v>-3.0613804652749903</c:v>
                </c:pt>
                <c:pt idx="433">
                  <c:v>-2.9434585016328119</c:v>
                </c:pt>
                <c:pt idx="434">
                  <c:v>-2.8233131972342909</c:v>
                </c:pt>
                <c:pt idx="435">
                  <c:v>-2.7009653875054833</c:v>
                </c:pt>
                <c:pt idx="436">
                  <c:v>-2.5764379070129193</c:v>
                </c:pt>
                <c:pt idx="437">
                  <c:v>-2.4497555014440415</c:v>
                </c:pt>
                <c:pt idx="438">
                  <c:v>-2.3209447336338092</c:v>
                </c:pt>
                <c:pt idx="439">
                  <c:v>-2.1900338843829612</c:v>
                </c:pt>
                <c:pt idx="440">
                  <c:v>-2.0570528488311521</c:v>
                </c:pt>
                <c:pt idx="441">
                  <c:v>-1.9220330291607719</c:v>
                </c:pt>
                <c:pt idx="442">
                  <c:v>-1.7850072244084558</c:v>
                </c:pt>
                <c:pt idx="443">
                  <c:v>-1.6460095181534704</c:v>
                </c:pt>
                <c:pt idx="444">
                  <c:v>-1.5050751648357767</c:v>
                </c:pt>
                <c:pt idx="445">
                  <c:v>-1.3622404754359461</c:v>
                </c:pt>
                <c:pt idx="446">
                  <c:v>-1.2175427032163564</c:v>
                </c:pt>
                <c:pt idx="447">
                  <c:v>-1.0710199301892693</c:v>
                </c:pt>
                <c:pt idx="448">
                  <c:v>-0.92271095493488275</c:v>
                </c:pt>
                <c:pt idx="449">
                  <c:v>-0.77265518234844111</c:v>
                </c:pt>
                <c:pt idx="450">
                  <c:v>-0.62089251584689209</c:v>
                </c:pt>
                <c:pt idx="451">
                  <c:v>-0.46746325251395776</c:v>
                </c:pt>
                <c:pt idx="452">
                  <c:v>-0.31240798161148114</c:v>
                </c:pt>
                <c:pt idx="453">
                  <c:v>-0.15576748683003747</c:v>
                </c:pt>
                <c:pt idx="454">
                  <c:v>2.4173473984325793E-3</c:v>
                </c:pt>
                <c:pt idx="455">
                  <c:v>0.16210562525855593</c:v>
                </c:pt>
                <c:pt idx="456">
                  <c:v>0.32325652436124241</c:v>
                </c:pt>
                <c:pt idx="457">
                  <c:v>0.48582937583628</c:v>
                </c:pt>
                <c:pt idx="458">
                  <c:v>0.64978373958634428</c:v>
                </c:pt>
                <c:pt idx="459">
                  <c:v>0.81507947462311803</c:v>
                </c:pt>
                <c:pt idx="460">
                  <c:v>0.98167680444974048</c:v>
                </c:pt>
                <c:pt idx="461">
                  <c:v>1.1495363774897505</c:v>
                </c:pt>
                <c:pt idx="462">
                  <c:v>1.3186193225974627</c:v>
                </c:pt>
                <c:pt idx="463">
                  <c:v>1.4888872997182121</c:v>
                </c:pt>
                <c:pt idx="464">
                  <c:v>1.6603025457905309</c:v>
                </c:pt>
                <c:pt idx="465">
                  <c:v>1.8328279160102332</c:v>
                </c:pt>
                <c:pt idx="466">
                  <c:v>2.0064269205965695</c:v>
                </c:pt>
                <c:pt idx="467">
                  <c:v>2.1810637572159393</c:v>
                </c:pt>
                <c:pt idx="468">
                  <c:v>2.3567033392375256</c:v>
                </c:pt>
                <c:pt idx="469">
                  <c:v>2.5333113200032411</c:v>
                </c:pt>
                <c:pt idx="470">
                  <c:v>2.7108541133061199</c:v>
                </c:pt>
                <c:pt idx="471">
                  <c:v>2.8892989102765139</c:v>
                </c:pt>
                <c:pt idx="472">
                  <c:v>3.0686136928796981</c:v>
                </c:pt>
                <c:pt idx="473">
                  <c:v>3.2487672442320155</c:v>
                </c:pt>
                <c:pt idx="474">
                  <c:v>3.4297291559416072</c:v>
                </c:pt>
                <c:pt idx="475">
                  <c:v>3.6114698326792825</c:v>
                </c:pt>
                <c:pt idx="476">
                  <c:v>3.7939604941817051</c:v>
                </c:pt>
                <c:pt idx="477">
                  <c:v>3.9771731748863721</c:v>
                </c:pt>
                <c:pt idx="478">
                  <c:v>4.1610807213907481</c:v>
                </c:pt>
                <c:pt idx="479">
                  <c:v>4.3456567879239527</c:v>
                </c:pt>
                <c:pt idx="480">
                  <c:v>4.5308758300112446</c:v>
                </c:pt>
                <c:pt idx="481">
                  <c:v>4.7167130965048329</c:v>
                </c:pt>
                <c:pt idx="482">
                  <c:v>4.9031446201472315</c:v>
                </c:pt>
                <c:pt idx="483">
                  <c:v>5.0901472068239801</c:v>
                </c:pt>
                <c:pt idx="484">
                  <c:v>5.2776984236554494</c:v>
                </c:pt>
                <c:pt idx="485">
                  <c:v>5.4657765860692553</c:v>
                </c:pt>
                <c:pt idx="486">
                  <c:v>5.6543607439846806</c:v>
                </c:pt>
                <c:pt idx="487">
                  <c:v>5.8434306672335286</c:v>
                </c:pt>
                <c:pt idx="488">
                  <c:v>6.0329668303345443</c:v>
                </c:pt>
                <c:pt idx="489">
                  <c:v>6.2229503967261115</c:v>
                </c:pt>
                <c:pt idx="490">
                  <c:v>6.413363202560709</c:v>
                </c:pt>
                <c:pt idx="491">
                  <c:v>6.6041877401502802</c:v>
                </c:pt>
                <c:pt idx="492">
                  <c:v>6.7954071411487078</c:v>
                </c:pt>
                <c:pt idx="493">
                  <c:v>6.9870051595485494</c:v>
                </c:pt>
                <c:pt idx="494">
                  <c:v>7.1789661545633887</c:v>
                </c:pt>
                <c:pt idx="495">
                  <c:v>7.3712750734596808</c:v>
                </c:pt>
                <c:pt idx="496">
                  <c:v>7.563917434397128</c:v>
                </c:pt>
                <c:pt idx="497">
                  <c:v>7.7568793093293218</c:v>
                </c:pt>
                <c:pt idx="498">
                  <c:v>7.9501473070132169</c:v>
                </c:pt>
                <c:pt idx="499">
                  <c:v>8.1437085561676597</c:v>
                </c:pt>
                <c:pt idx="500">
                  <c:v>8.3375506888206701</c:v>
                </c:pt>
                <c:pt idx="501">
                  <c:v>8.5316618238762114</c:v>
                </c:pt>
                <c:pt idx="502">
                  <c:v>8.7260305509311245</c:v>
                </c:pt>
                <c:pt idx="503">
                  <c:v>8.9206459143659451</c:v>
                </c:pt>
                <c:pt idx="504">
                  <c:v>9.1154973977321792</c:v>
                </c:pt>
                <c:pt idx="505">
                  <c:v>9.3105749084531944</c:v>
                </c:pt>
                <c:pt idx="506">
                  <c:v>9.5058687628554779</c:v>
                </c:pt>
                <c:pt idx="507">
                  <c:v>9.7013696715416664</c:v>
                </c:pt>
                <c:pt idx="508">
                  <c:v>9.897068725115755</c:v>
                </c:pt>
                <c:pt idx="509">
                  <c:v>10.092957380269038</c:v>
                </c:pt>
                <c:pt idx="510">
                  <c:v>10.289027446231344</c:v>
                </c:pt>
                <c:pt idx="511">
                  <c:v>10.485271071592855</c:v>
                </c:pt>
                <c:pt idx="512">
                  <c:v>10.681680731497217</c:v>
                </c:pt>
                <c:pt idx="513">
                  <c:v>10.878249215208651</c:v>
                </c:pt>
                <c:pt idx="514">
                  <c:v>11.074969614050856</c:v>
                </c:pt>
                <c:pt idx="515">
                  <c:v>11.27183530971614</c:v>
                </c:pt>
                <c:pt idx="516">
                  <c:v>11.468839962943241</c:v>
                </c:pt>
                <c:pt idx="517">
                  <c:v>11.665977502558411</c:v>
                </c:pt>
                <c:pt idx="518">
                  <c:v>11.86324211487646</c:v>
                </c:pt>
                <c:pt idx="519">
                  <c:v>12.060628233455366</c:v>
                </c:pt>
                <c:pt idx="520">
                  <c:v>12.258130529199715</c:v>
                </c:pt>
                <c:pt idx="521">
                  <c:v>12.455743900805716</c:v>
                </c:pt>
                <c:pt idx="522">
                  <c:v>12.653463465541162</c:v>
                </c:pt>
                <c:pt idx="523">
                  <c:v>12.851284550353064</c:v>
                </c:pt>
                <c:pt idx="524">
                  <c:v>13.049202683296112</c:v>
                </c:pt>
                <c:pt idx="525">
                  <c:v>13.247213585272563</c:v>
                </c:pt>
                <c:pt idx="526">
                  <c:v>13.445313162077559</c:v>
                </c:pt>
                <c:pt idx="527">
                  <c:v>13.643497496739954</c:v>
                </c:pt>
                <c:pt idx="528">
                  <c:v>13.841762842152267</c:v>
                </c:pt>
                <c:pt idx="529">
                  <c:v>14.040105613980318</c:v>
                </c:pt>
                <c:pt idx="530">
                  <c:v>14.2385223838439</c:v>
                </c:pt>
                <c:pt idx="531">
                  <c:v>14.437009872762072</c:v>
                </c:pt>
                <c:pt idx="532">
                  <c:v>14.635564944852675</c:v>
                </c:pt>
                <c:pt idx="533">
                  <c:v>14.834184601280342</c:v>
                </c:pt>
                <c:pt idx="534">
                  <c:v>15.032865974441755</c:v>
                </c:pt>
                <c:pt idx="535">
                  <c:v>15.231606322383984</c:v>
                </c:pt>
                <c:pt idx="536">
                  <c:v>15.430403023445052</c:v>
                </c:pt>
                <c:pt idx="537">
                  <c:v>15.6292535711104</c:v>
                </c:pt>
                <c:pt idx="538">
                  <c:v>15.828155569078078</c:v>
                </c:pt>
                <c:pt idx="539">
                  <c:v>16.027106726523652</c:v>
                </c:pt>
                <c:pt idx="540">
                  <c:v>16.226104853559661</c:v>
                </c:pt>
                <c:pt idx="541">
                  <c:v>16.425147856881392</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-35.946973962555028</c:v>
                </c:pt>
                <c:pt idx="1">
                  <c:v>-36.574392023088961</c:v>
                </c:pt>
                <c:pt idx="2">
                  <c:v>-37.20591650573617</c:v>
                </c:pt>
                <c:pt idx="3">
                  <c:v>-37.841261008486761</c:v>
                </c:pt>
                <c:pt idx="4">
                  <c:v>-38.480129686503822</c:v>
                </c:pt>
                <c:pt idx="5">
                  <c:v>-39.122217841085444</c:v>
                </c:pt>
                <c:pt idx="6">
                  <c:v>-39.767212559640313</c:v>
                </c:pt>
                <c:pt idx="7">
                  <c:v>-40.414793403912711</c:v>
                </c:pt>
                <c:pt idx="8">
                  <c:v>-41.064633143179989</c:v>
                </c:pt>
                <c:pt idx="9">
                  <c:v>-41.716398528654146</c:v>
                </c:pt>
                <c:pt idx="10">
                  <c:v>-42.369751104865159</c:v>
                </c:pt>
                <c:pt idx="11">
                  <c:v>-43.024348053380372</c:v>
                </c:pt>
                <c:pt idx="12">
                  <c:v>-43.679843063842526</c:v>
                </c:pt>
                <c:pt idx="13">
                  <c:v>-44.335887226991701</c:v>
                </c:pt>
                <c:pt idx="14">
                  <c:v>-44.99212994407533</c:v>
                </c:pt>
                <c:pt idx="15">
                  <c:v>-45.648219846856421</c:v>
                </c:pt>
                <c:pt idx="16">
                  <c:v>-46.303805722301909</c:v>
                </c:pt>
                <c:pt idx="17">
                  <c:v>-46.958537435979821</c:v>
                </c:pt>
                <c:pt idx="18">
                  <c:v>-47.612066848204293</c:v>
                </c:pt>
                <c:pt idx="19">
                  <c:v>-48.26404871705811</c:v>
                </c:pt>
                <c:pt idx="20">
                  <c:v>-48.914141582577265</c:v>
                </c:pt>
                <c:pt idx="21">
                  <c:v>-49.562008626606058</c:v>
                </c:pt>
                <c:pt idx="22">
                  <c:v>-50.20731850311099</c:v>
                </c:pt>
                <c:pt idx="23">
                  <c:v>-50.849746134095433</c:v>
                </c:pt>
                <c:pt idx="24">
                  <c:v>-51.488973466635734</c:v>
                </c:pt>
                <c:pt idx="25">
                  <c:v>-52.124690187012909</c:v>
                </c:pt>
                <c:pt idx="26">
                  <c:v>-52.756594388367773</c:v>
                </c:pt>
                <c:pt idx="27">
                  <c:v>-53.38439318882849</c:v>
                </c:pt>
                <c:pt idx="28">
                  <c:v>-54.007803297560443</c:v>
                </c:pt>
                <c:pt idx="29">
                  <c:v>-54.626551526733472</c:v>
                </c:pt>
                <c:pt idx="30">
                  <c:v>-55.240375247927744</c:v>
                </c:pt>
                <c:pt idx="31">
                  <c:v>-55.849022792029245</c:v>
                </c:pt>
                <c:pt idx="32">
                  <c:v>-56.4522537921805</c:v>
                </c:pt>
                <c:pt idx="33">
                  <c:v>-57.049839469854817</c:v>
                </c:pt>
                <c:pt idx="34">
                  <c:v>-57.641562864582589</c:v>
                </c:pt>
                <c:pt idx="35">
                  <c:v>-58.227219008306733</c:v>
                </c:pt>
                <c:pt idx="36">
                  <c:v>-58.806615045748764</c:v>
                </c:pt>
                <c:pt idx="37">
                  <c:v>-59.379570302528386</c:v>
                </c:pt>
                <c:pt idx="38">
                  <c:v>-59.94591630311249</c:v>
                </c:pt>
                <c:pt idx="39">
                  <c:v>-60.505496740948601</c:v>
                </c:pt>
                <c:pt idx="40">
                  <c:v>-61.058167403376771</c:v>
                </c:pt>
                <c:pt idx="41">
                  <c:v>-61.603796054117907</c:v>
                </c:pt>
                <c:pt idx="42">
                  <c:v>-62.142262276279702</c:v>
                </c:pt>
                <c:pt idx="43">
                  <c:v>-62.673457278944163</c:v>
                </c:pt>
                <c:pt idx="44">
                  <c:v>-63.197283670468643</c:v>
                </c:pt>
                <c:pt idx="45">
                  <c:v>-63.713655201671038</c:v>
                </c:pt>
                <c:pt idx="46">
                  <c:v>-64.22249648207152</c:v>
                </c:pt>
                <c:pt idx="47">
                  <c:v>-64.723742672333486</c:v>
                </c:pt>
                <c:pt idx="48">
                  <c:v>-65.217339155993074</c:v>
                </c:pt>
                <c:pt idx="49">
                  <c:v>-65.703241193478661</c:v>
                </c:pt>
                <c:pt idx="50">
                  <c:v>-66.18141356132638</c:v>
                </c:pt>
                <c:pt idx="51">
                  <c:v>-66.651830179369682</c:v>
                </c:pt>
                <c:pt idx="52">
                  <c:v>-67.114473728548816</c:v>
                </c:pt>
                <c:pt idx="53">
                  <c:v>-67.569335261838475</c:v>
                </c:pt>
                <c:pt idx="54">
                  <c:v>-68.016413810631704</c:v>
                </c:pt>
                <c:pt idx="55">
                  <c:v>-68.455715988760261</c:v>
                </c:pt>
                <c:pt idx="56">
                  <c:v>-68.887255596158994</c:v>
                </c:pt>
                <c:pt idx="57">
                  <c:v>-69.311053224021236</c:v>
                </c:pt>
                <c:pt idx="58">
                  <c:v>-69.727135863115521</c:v>
                </c:pt>
                <c:pt idx="59">
                  <c:v>-70.135536516778032</c:v>
                </c:pt>
                <c:pt idx="60">
                  <c:v>-70.53629381992539</c:v>
                </c:pt>
                <c:pt idx="61">
                  <c:v>-70.929451665282627</c:v>
                </c:pt>
                <c:pt idx="62">
                  <c:v>-71.315058837866673</c:v>
                </c:pt>
                <c:pt idx="63">
                  <c:v>-71.693168658623605</c:v>
                </c:pt>
                <c:pt idx="64">
                  <c:v>-72.063838637983523</c:v>
                </c:pt>
                <c:pt idx="65">
                  <c:v>-72.427130139967218</c:v>
                </c:pt>
                <c:pt idx="66">
                  <c:v>-72.783108057360536</c:v>
                </c:pt>
                <c:pt idx="67">
                  <c:v>-73.13184049836326</c:v>
                </c:pt>
                <c:pt idx="68">
                  <c:v>-73.473398485013846</c:v>
                </c:pt>
                <c:pt idx="69">
                  <c:v>-73.807855663602879</c:v>
                </c:pt>
                <c:pt idx="70">
                  <c:v>-74.135288027197291</c:v>
                </c:pt>
                <c:pt idx="71">
                  <c:v>-74.455773650326137</c:v>
                </c:pt>
                <c:pt idx="72">
                  <c:v>-74.769392435806267</c:v>
                </c:pt>
                <c:pt idx="73">
                  <c:v>-75.076225873627237</c:v>
                </c:pt>
                <c:pt idx="74">
                  <c:v>-75.376356811757177</c:v>
                </c:pt>
                <c:pt idx="75">
                  <c:v>-75.669869238689003</c:v>
                </c:pt>
                <c:pt idx="76">
                  <c:v>-75.956848077501462</c:v>
                </c:pt>
                <c:pt idx="77">
                  <c:v>-76.237378991175461</c:v>
                </c:pt>
                <c:pt idx="78">
                  <c:v>-76.511548198876923</c:v>
                </c:pt>
                <c:pt idx="79">
                  <c:v>-76.779442302893145</c:v>
                </c:pt>
                <c:pt idx="80">
                  <c:v>-77.041148125888682</c:v>
                </c:pt>
                <c:pt idx="81">
                  <c:v>-77.296752558131843</c:v>
                </c:pt>
                <c:pt idx="82">
                  <c:v>-77.546342414331221</c:v>
                </c:pt>
                <c:pt idx="83">
                  <c:v>-77.790004299712464</c:v>
                </c:pt>
                <c:pt idx="84">
                  <c:v>-78.027824484960874</c:v>
                </c:pt>
                <c:pt idx="85">
                  <c:v>-78.259888789652294</c:v>
                </c:pt>
                <c:pt idx="86">
                  <c:v>-78.486282473795384</c:v>
                </c:pt>
                <c:pt idx="87">
                  <c:v>-78.707090137108793</c:v>
                </c:pt>
                <c:pt idx="88">
                  <c:v>-78.922395625662631</c:v>
                </c:pt>
                <c:pt idx="89">
                  <c:v>-79.132281945516851</c:v>
                </c:pt>
                <c:pt idx="90">
                  <c:v>-79.336831182997926</c:v>
                </c:pt>
                <c:pt idx="91">
                  <c:v>-79.536124431260788</c:v>
                </c:pt>
                <c:pt idx="92">
                  <c:v>-79.730241722794617</c:v>
                </c:pt>
                <c:pt idx="93">
                  <c:v>-79.919261967537977</c:v>
                </c:pt>
                <c:pt idx="94">
                  <c:v>-80.103262896280867</c:v>
                </c:pt>
                <c:pt idx="95">
                  <c:v>-80.282321009041098</c:v>
                </c:pt>
                <c:pt idx="96">
                  <c:v>-80.456511528113509</c:v>
                </c:pt>
                <c:pt idx="97">
                  <c:v>-80.625908355502588</c:v>
                </c:pt>
                <c:pt idx="98">
                  <c:v>-80.790584034458888</c:v>
                </c:pt>
                <c:pt idx="99">
                  <c:v>-80.950609714852973</c:v>
                </c:pt>
                <c:pt idx="100">
                  <c:v>-81.106055122130869</c:v>
                </c:pt>
                <c:pt idx="101">
                  <c:v>-81.256988529606588</c:v>
                </c:pt>
                <c:pt idx="102">
                  <c:v>-81.403476733858682</c:v>
                </c:pt>
                <c:pt idx="103">
                  <c:v>-81.545585033008962</c:v>
                </c:pt>
                <c:pt idx="104">
                  <c:v>-81.68337720767191</c:v>
                </c:pt>
                <c:pt idx="105">
                  <c:v>-81.816915504374037</c:v>
                </c:pt>
                <c:pt idx="106">
                  <c:v>-81.946260621253145</c:v>
                </c:pt>
                <c:pt idx="107">
                  <c:v>-82.07147169585626</c:v>
                </c:pt>
                <c:pt idx="108">
                  <c:v>-82.192606294866337</c:v>
                </c:pt>
                <c:pt idx="109">
                  <c:v>-82.309720405595314</c:v>
                </c:pt>
                <c:pt idx="110">
                  <c:v>-82.42286842909148</c:v>
                </c:pt>
                <c:pt idx="111">
                  <c:v>-82.532103174716795</c:v>
                </c:pt>
                <c:pt idx="112">
                  <c:v>-82.637475856058714</c:v>
                </c:pt>
                <c:pt idx="113">
                  <c:v>-82.739036088048877</c:v>
                </c:pt>
                <c:pt idx="114">
                  <c:v>-82.83683188516747</c:v>
                </c:pt>
                <c:pt idx="115">
                  <c:v>-82.930909660621609</c:v>
                </c:pt>
                <c:pt idx="116">
                  <c:v>-83.021314226390658</c:v>
                </c:pt>
                <c:pt idx="117">
                  <c:v>-83.108088794039489</c:v>
                </c:pt>
                <c:pt idx="118">
                  <c:v>-83.191274976205818</c:v>
                </c:pt>
                <c:pt idx="119">
                  <c:v>-83.270912788675233</c:v>
                </c:pt>
                <c:pt idx="120">
                  <c:v>-83.34704065296134</c:v>
                </c:pt>
                <c:pt idx="121">
                  <c:v>-83.419695399315756</c:v>
                </c:pt>
                <c:pt idx="122">
                  <c:v>-83.488912270095554</c:v>
                </c:pt>
                <c:pt idx="123">
                  <c:v>-83.554724923423251</c:v>
                </c:pt>
                <c:pt idx="124">
                  <c:v>-83.617165437076153</c:v>
                </c:pt>
                <c:pt idx="125">
                  <c:v>-83.67626431254962</c:v>
                </c:pt>
                <c:pt idx="126">
                  <c:v>-83.732050479239021</c:v>
                </c:pt>
                <c:pt idx="127">
                  <c:v>-83.784551298692335</c:v>
                </c:pt>
                <c:pt idx="128">
                  <c:v>-83.833792568887574</c:v>
                </c:pt>
                <c:pt idx="129">
                  <c:v>-83.879798528493339</c:v>
                </c:pt>
                <c:pt idx="130">
                  <c:v>-83.922591861072604</c:v>
                </c:pt>
                <c:pt idx="131">
                  <c:v>-83.962193699196177</c:v>
                </c:pt>
                <c:pt idx="132">
                  <c:v>-83.998623628431957</c:v>
                </c:pt>
                <c:pt idx="133">
                  <c:v>-84.031899691180712</c:v>
                </c:pt>
                <c:pt idx="134">
                  <c:v>-84.062038390332603</c:v>
                </c:pt>
                <c:pt idx="135">
                  <c:v>-84.089054692718378</c:v>
                </c:pt>
                <c:pt idx="136">
                  <c:v>-84.112962032336469</c:v>
                </c:pt>
                <c:pt idx="137">
                  <c:v>-84.133772313333935</c:v>
                </c:pt>
                <c:pt idx="138">
                  <c:v>-84.151495912726531</c:v>
                </c:pt>
                <c:pt idx="139">
                  <c:v>-84.166141682842607</c:v>
                </c:pt>
                <c:pt idx="140">
                  <c:v>-84.177716953478651</c:v>
                </c:pt>
                <c:pt idx="141">
                  <c:v>-84.186227533756167</c:v>
                </c:pt>
                <c:pt idx="142">
                  <c:v>-84.191677713672377</c:v>
                </c:pt>
                <c:pt idx="143">
                  <c:v>-84.194070265338013</c:v>
                </c:pt>
                <c:pt idx="144">
                  <c:v>-84.193406443898624</c:v>
                </c:pt>
                <c:pt idx="145">
                  <c:v>-84.18968598813774</c:v>
                </c:pt>
                <c:pt idx="146">
                  <c:v>-84.182907120761286</c:v>
                </c:pt>
                <c:pt idx="147">
                  <c:v>-84.173066548365711</c:v>
                </c:pt>
                <c:pt idx="148">
                  <c:v>-84.160159461093812</c:v>
                </c:pt>
                <c:pt idx="149">
                  <c:v>-84.144179531984207</c:v>
                </c:pt>
                <c:pt idx="150">
                  <c:v>-84.125118916022686</c:v>
                </c:pt>
                <c:pt idx="151">
                  <c:v>-84.102968248905611</c:v>
                </c:pt>
                <c:pt idx="152">
                  <c:v>-84.07771664552763</c:v>
                </c:pt>
                <c:pt idx="153">
                  <c:v>-84.049351698208412</c:v>
                </c:pt>
                <c:pt idx="154">
                  <c:v>-84.017859474674893</c:v>
                </c:pt>
                <c:pt idx="155">
                  <c:v>-83.983224515818563</c:v>
                </c:pt>
                <c:pt idx="156">
                  <c:v>-83.945429833248767</c:v>
                </c:pt>
                <c:pt idx="157">
                  <c:v>-83.904456906666752</c:v>
                </c:pt>
                <c:pt idx="158">
                  <c:v>-83.860285681086538</c:v>
                </c:pt>
                <c:pt idx="159">
                  <c:v>-83.812894563932346</c:v>
                </c:pt>
                <c:pt idx="160">
                  <c:v>-83.762260422044776</c:v>
                </c:pt>
                <c:pt idx="161">
                  <c:v>-83.708358578630893</c:v>
                </c:pt>
                <c:pt idx="162">
                  <c:v>-83.651162810197206</c:v>
                </c:pt>
                <c:pt idx="163">
                  <c:v>-83.590645343506409</c:v>
                </c:pt>
                <c:pt idx="164">
                  <c:v>-83.52677685260403</c:v>
                </c:pt>
                <c:pt idx="165">
                  <c:v>-83.459526455963328</c:v>
                </c:pt>
                <c:pt idx="166">
                  <c:v>-83.388861713801731</c:v>
                </c:pt>
                <c:pt idx="167">
                  <c:v>-83.314748625625214</c:v>
                </c:pt>
                <c:pt idx="168">
                  <c:v>-83.237151628062463</c:v>
                </c:pt>
                <c:pt idx="169">
                  <c:v>-83.156033593053834</c:v>
                </c:pt>
                <c:pt idx="170">
                  <c:v>-83.071355826466544</c:v>
                </c:pt>
                <c:pt idx="171">
                  <c:v>-82.983078067210997</c:v>
                </c:pt>
                <c:pt idx="172">
                  <c:v>-82.891158486939247</c:v>
                </c:pt>
                <c:pt idx="173">
                  <c:v>-82.795553690412817</c:v>
                </c:pt>
                <c:pt idx="174">
                  <c:v>-82.696218716631066</c:v>
                </c:pt>
                <c:pt idx="175">
                  <c:v>-82.593107040820115</c:v>
                </c:pt>
                <c:pt idx="176">
                  <c:v>-82.486170577386119</c:v>
                </c:pt>
                <c:pt idx="177">
                  <c:v>-82.375359683945874</c:v>
                </c:pt>
                <c:pt idx="178">
                  <c:v>-82.260623166553145</c:v>
                </c:pt>
                <c:pt idx="179">
                  <c:v>-82.141908286247627</c:v>
                </c:pt>
                <c:pt idx="180">
                  <c:v>-82.019160767061393</c:v>
                </c:pt>
                <c:pt idx="181">
                  <c:v>-81.892324805624028</c:v>
                </c:pt>
                <c:pt idx="182">
                  <c:v>-81.761343082519844</c:v>
                </c:pt>
                <c:pt idx="183">
                  <c:v>-81.626156775554747</c:v>
                </c:pt>
                <c:pt idx="184">
                  <c:v>-81.486705575103841</c:v>
                </c:pt>
                <c:pt idx="185">
                  <c:v>-81.342927701718025</c:v>
                </c:pt>
                <c:pt idx="186">
                  <c:v>-81.194759926177952</c:v>
                </c:pt>
                <c:pt idx="187">
                  <c:v>-81.042137592194621</c:v>
                </c:pt>
                <c:pt idx="188">
                  <c:v>-80.88499464196579</c:v>
                </c:pt>
                <c:pt idx="189">
                  <c:v>-80.723263644808981</c:v>
                </c:pt>
                <c:pt idx="190">
                  <c:v>-80.556875829100946</c:v>
                </c:pt>
                <c:pt idx="191">
                  <c:v>-80.38576111776753</c:v>
                </c:pt>
                <c:pt idx="192">
                  <c:v>-80.209848167576226</c:v>
                </c:pt>
                <c:pt idx="193">
                  <c:v>-80.029064412497803</c:v>
                </c:pt>
                <c:pt idx="194">
                  <c:v>-79.843336111412327</c:v>
                </c:pt>
                <c:pt idx="195">
                  <c:v>-79.652588400449332</c:v>
                </c:pt>
                <c:pt idx="196">
                  <c:v>-79.456745350259666</c:v>
                </c:pt>
                <c:pt idx="197">
                  <c:v>-79.255730028531644</c:v>
                </c:pt>
                <c:pt idx="198">
                  <c:v>-79.049464568071429</c:v>
                </c:pt>
                <c:pt idx="199">
                  <c:v>-78.837870240779878</c:v>
                </c:pt>
                <c:pt idx="200">
                  <c:v>-78.620867537867824</c:v>
                </c:pt>
                <c:pt idx="201">
                  <c:v>-78.398376256659688</c:v>
                </c:pt>
                <c:pt idx="202">
                  <c:v>-78.170315594345638</c:v>
                </c:pt>
                <c:pt idx="203">
                  <c:v>-77.936604249046255</c:v>
                </c:pt>
                <c:pt idx="204">
                  <c:v>-77.697160528562591</c:v>
                </c:pt>
                <c:pt idx="205">
                  <c:v>-77.451902467188575</c:v>
                </c:pt>
                <c:pt idx="206">
                  <c:v>-77.200747950960945</c:v>
                </c:pt>
                <c:pt idx="207">
                  <c:v>-76.943614851728839</c:v>
                </c:pt>
                <c:pt idx="208">
                  <c:v>-76.680421170418924</c:v>
                </c:pt>
                <c:pt idx="209">
                  <c:v>-76.41108518986627</c:v>
                </c:pt>
                <c:pt idx="210">
                  <c:v>-76.135525637579349</c:v>
                </c:pt>
                <c:pt idx="211">
                  <c:v>-75.85366185878982</c:v>
                </c:pt>
                <c:pt idx="212">
                  <c:v>-75.565414000128371</c:v>
                </c:pt>
                <c:pt idx="213">
                  <c:v>-75.270703204245052</c:v>
                </c:pt>
                <c:pt idx="214">
                  <c:v>-74.969451815674319</c:v>
                </c:pt>
                <c:pt idx="215">
                  <c:v>-74.661583598209049</c:v>
                </c:pt>
                <c:pt idx="216">
                  <c:v>-74.347023964025112</c:v>
                </c:pt>
                <c:pt idx="217">
                  <c:v>-74.025700214745314</c:v>
                </c:pt>
                <c:pt idx="218">
                  <c:v>-73.697541794599459</c:v>
                </c:pt>
                <c:pt idx="219">
                  <c:v>-73.362480555774539</c:v>
                </c:pt>
                <c:pt idx="220">
                  <c:v>-73.020451035994768</c:v>
                </c:pt>
                <c:pt idx="221">
                  <c:v>-72.671390748302983</c:v>
                </c:pt>
                <c:pt idx="222">
                  <c:v>-72.315240482942045</c:v>
                </c:pt>
                <c:pt idx="223">
                  <c:v>-71.951944621146865</c:v>
                </c:pt>
                <c:pt idx="224">
                  <c:v>-71.581451460574854</c:v>
                </c:pt>
                <c:pt idx="225">
                  <c:v>-71.203713551993971</c:v>
                </c:pt>
                <c:pt idx="226">
                  <c:v>-70.818688046745493</c:v>
                </c:pt>
                <c:pt idx="227">
                  <c:v>-70.426337054379758</c:v>
                </c:pt>
                <c:pt idx="228">
                  <c:v>-70.026628009738133</c:v>
                </c:pt>
                <c:pt idx="229">
                  <c:v>-69.619534048616515</c:v>
                </c:pt>
                <c:pt idx="230">
                  <c:v>-69.205034391014479</c:v>
                </c:pt>
                <c:pt idx="231">
                  <c:v>-68.783114730813395</c:v>
                </c:pt>
                <c:pt idx="232">
                  <c:v>-68.35376763058251</c:v>
                </c:pt>
                <c:pt idx="233">
                  <c:v>-67.916992920042958</c:v>
                </c:pt>
                <c:pt idx="234">
                  <c:v>-67.472798096562911</c:v>
                </c:pt>
                <c:pt idx="235">
                  <c:v>-67.021198725884886</c:v>
                </c:pt>
                <c:pt idx="236">
                  <c:v>-66.562218841120057</c:v>
                </c:pt>
                <c:pt idx="237">
                  <c:v>-66.095891337876125</c:v>
                </c:pt>
                <c:pt idx="238">
                  <c:v>-65.62225836322402</c:v>
                </c:pt>
                <c:pt idx="239">
                  <c:v>-65.1413716960447</c:v>
                </c:pt>
                <c:pt idx="240">
                  <c:v>-64.653293116155751</c:v>
                </c:pt>
                <c:pt idx="241">
                  <c:v>-64.15809475946628</c:v>
                </c:pt>
                <c:pt idx="242">
                  <c:v>-63.655859456296326</c:v>
                </c:pt>
                <c:pt idx="243">
                  <c:v>-63.146681049877252</c:v>
                </c:pt>
                <c:pt idx="244">
                  <c:v>-62.630664691972036</c:v>
                </c:pt>
                <c:pt idx="245">
                  <c:v>-62.10792711248294</c:v>
                </c:pt>
                <c:pt idx="246">
                  <c:v>-61.578596859883433</c:v>
                </c:pt>
                <c:pt idx="247">
                  <c:v>-61.042814509301259</c:v>
                </c:pt>
                <c:pt idx="248">
                  <c:v>-60.500732835110519</c:v>
                </c:pt>
                <c:pt idx="249">
                  <c:v>-59.952516944951725</c:v>
                </c:pt>
                <c:pt idx="250">
                  <c:v>-59.398344372202601</c:v>
                </c:pt>
                <c:pt idx="251">
                  <c:v>-58.838405124065723</c:v>
                </c:pt>
                <c:pt idx="252">
                  <c:v>-58.272901682625665</c:v>
                </c:pt>
                <c:pt idx="253">
                  <c:v>-57.702048956454412</c:v>
                </c:pt>
                <c:pt idx="254">
                  <c:v>-57.126074180621345</c:v>
                </c:pt>
                <c:pt idx="255">
                  <c:v>-56.545216763270318</c:v>
                </c:pt>
                <c:pt idx="256">
                  <c:v>-55.959728077297051</c:v>
                </c:pt>
                <c:pt idx="257">
                  <c:v>-55.36987119603809</c:v>
                </c:pt>
                <c:pt idx="258">
                  <c:v>-54.775920572330385</c:v>
                </c:pt>
                <c:pt idx="259">
                  <c:v>-54.178161660754697</c:v>
                </c:pt>
                <c:pt idx="260">
                  <c:v>-53.57689048336654</c:v>
                </c:pt>
                <c:pt idx="261">
                  <c:v>-52.972413139736446</c:v>
                </c:pt>
                <c:pt idx="262">
                  <c:v>-52.365045262638986</c:v>
                </c:pt>
                <c:pt idx="263">
                  <c:v>-51.755111421267685</c:v>
                </c:pt>
                <c:pt idx="264">
                  <c:v>-51.14294447438575</c:v>
                </c:pt>
                <c:pt idx="265">
                  <c:v>-50.528884876340712</c:v>
                </c:pt>
                <c:pt idx="266">
                  <c:v>-49.913279939385198</c:v>
                </c:pt>
                <c:pt idx="267">
                  <c:v>-49.296483056220488</c:v>
                </c:pt>
                <c:pt idx="268">
                  <c:v>-48.678852887128905</c:v>
                </c:pt>
                <c:pt idx="269">
                  <c:v>-48.060752516465648</c:v>
                </c:pt>
                <c:pt idx="270">
                  <c:v>-47.442548583638981</c:v>
                </c:pt>
                <c:pt idx="271">
                  <c:v>-46.824610394003749</c:v>
                </c:pt>
                <c:pt idx="272">
                  <c:v>-46.20730901533603</c:v>
                </c:pt>
                <c:pt idx="273">
                  <c:v>-45.591016365730816</c:v>
                </c:pt>
                <c:pt idx="274">
                  <c:v>-44.976104298865202</c:v>
                </c:pt>
                <c:pt idx="275">
                  <c:v>-44.362943692608617</c:v>
                </c:pt>
                <c:pt idx="276">
                  <c:v>-43.751903546917539</c:v>
                </c:pt>
                <c:pt idx="277">
                  <c:v>-43.143350096849879</c:v>
                </c:pt>
                <c:pt idx="278">
                  <c:v>-42.537645946347766</c:v>
                </c:pt>
                <c:pt idx="279">
                  <c:v>-41.935149228203755</c:v>
                </c:pt>
                <c:pt idx="280">
                  <c:v>-41.336212795313017</c:v>
                </c:pt>
                <c:pt idx="281">
                  <c:v>-40.741183447959671</c:v>
                </c:pt>
                <c:pt idx="282">
                  <c:v>-40.150401201472619</c:v>
                </c:pt>
                <c:pt idx="283">
                  <c:v>-39.564198598142752</c:v>
                </c:pt>
                <c:pt idx="284">
                  <c:v>-38.98290006680628</c:v>
                </c:pt>
                <c:pt idx="285">
                  <c:v>-38.406821332990177</c:v>
                </c:pt>
                <c:pt idx="286">
                  <c:v>-37.836268881996617</c:v>
                </c:pt>
                <c:pt idx="287">
                  <c:v>-37.271539476762037</c:v>
                </c:pt>
                <c:pt idx="288">
                  <c:v>-36.712919731803382</c:v>
                </c:pt>
                <c:pt idx="289">
                  <c:v>-36.160685744027006</c:v>
                </c:pt>
                <c:pt idx="290">
                  <c:v>-35.615102780676686</c:v>
                </c:pt>
                <c:pt idx="291">
                  <c:v>-35.07642502419926</c:v>
                </c:pt>
                <c:pt idx="292">
                  <c:v>-34.544895373344914</c:v>
                </c:pt>
                <c:pt idx="293">
                  <c:v>-34.020745299397916</c:v>
                </c:pt>
                <c:pt idx="294">
                  <c:v>-33.504194756023999</c:v>
                </c:pt>
                <c:pt idx="295">
                  <c:v>-32.995452140882783</c:v>
                </c:pt>
                <c:pt idx="296">
                  <c:v>-32.494714306824513</c:v>
                </c:pt>
                <c:pt idx="297">
                  <c:v>-32.002166620232735</c:v>
                </c:pt>
                <c:pt idx="298">
                  <c:v>-31.51798306383867</c:v>
                </c:pt>
                <c:pt idx="299">
                  <c:v>-31.042326381155682</c:v>
                </c:pt>
                <c:pt idx="300">
                  <c:v>-30.57534825953061</c:v>
                </c:pt>
                <c:pt idx="301">
                  <c:v>-30.11718954872121</c:v>
                </c:pt>
                <c:pt idx="302">
                  <c:v>-29.667980511832717</c:v>
                </c:pt>
                <c:pt idx="303">
                  <c:v>-29.227841105428919</c:v>
                </c:pt>
                <c:pt idx="304">
                  <c:v>-28.796881285634189</c:v>
                </c:pt>
                <c:pt idx="305">
                  <c:v>-28.37520133708529</c:v>
                </c:pt>
                <c:pt idx="306">
                  <c:v>-27.962892221647213</c:v>
                </c:pt>
                <c:pt idx="307">
                  <c:v>-27.560035943902296</c:v>
                </c:pt>
                <c:pt idx="308">
                  <c:v>-27.166705930525517</c:v>
                </c:pt>
                <c:pt idx="309">
                  <c:v>-26.782967420780981</c:v>
                </c:pt>
                <c:pt idx="310">
                  <c:v>-26.408877865519031</c:v>
                </c:pt>
                <c:pt idx="311">
                  <c:v>-26.044487332194667</c:v>
                </c:pt>
                <c:pt idx="312">
                  <c:v>-25.689838913590229</c:v>
                </c:pt>
                <c:pt idx="313">
                  <c:v>-25.344969138084178</c:v>
                </c:pt>
                <c:pt idx="314">
                  <c:v>-25.009908379472925</c:v>
                </c:pt>
                <c:pt idx="315">
                  <c:v>-24.684681264520016</c:v>
                </c:pt>
                <c:pt idx="316">
                  <c:v>-24.369307076567296</c:v>
                </c:pt>
                <c:pt idx="317">
                  <c:v>-24.063800153705571</c:v>
                </c:pt>
                <c:pt idx="318">
                  <c:v>-23.768170280160845</c:v>
                </c:pt>
                <c:pt idx="319">
                  <c:v>-23.482423069698601</c:v>
                </c:pt>
                <c:pt idx="320">
                  <c:v>-23.206560339996347</c:v>
                </c:pt>
                <c:pt idx="321">
                  <c:v>-22.940580477070611</c:v>
                </c:pt>
                <c:pt idx="322">
                  <c:v>-22.684478788972857</c:v>
                </c:pt>
                <c:pt idx="323">
                  <c:v>-22.438247848088487</c:v>
                </c:pt>
                <c:pt idx="324">
                  <c:v>-22.201877821485926</c:v>
                </c:pt>
                <c:pt idx="325">
                  <c:v>-21.975356788865657</c:v>
                </c:pt>
                <c:pt idx="326">
                  <c:v>-21.758671047750656</c:v>
                </c:pt>
                <c:pt idx="327">
                  <c:v>-21.551805405646771</c:v>
                </c:pt>
                <c:pt idx="328">
                  <c:v>-21.354743458975776</c:v>
                </c:pt>
                <c:pt idx="329">
                  <c:v>-21.167467858655108</c:v>
                </c:pt>
                <c:pt idx="330">
                  <c:v>-20.989960562252648</c:v>
                </c:pt>
                <c:pt idx="331">
                  <c:v>-20.82220307270163</c:v>
                </c:pt>
                <c:pt idx="332">
                  <c:v>-20.664176663603314</c:v>
                </c:pt>
                <c:pt idx="333">
                  <c:v>-20.515862591181865</c:v>
                </c:pt>
                <c:pt idx="334">
                  <c:v>-20.37724229298772</c:v>
                </c:pt>
                <c:pt idx="335">
                  <c:v>-20.2482975734703</c:v>
                </c:pt>
                <c:pt idx="336">
                  <c:v>-20.129010776561444</c:v>
                </c:pt>
                <c:pt idx="337">
                  <c:v>-20.019364945419746</c:v>
                </c:pt>
                <c:pt idx="338">
                  <c:v>-19.91934396950305</c:v>
                </c:pt>
                <c:pt idx="339">
                  <c:v>-19.82893271913272</c:v>
                </c:pt>
                <c:pt idx="340">
                  <c:v>-19.748117167719691</c:v>
                </c:pt>
                <c:pt idx="341">
                  <c:v>-19.676884501815547</c:v>
                </c:pt>
                <c:pt idx="342">
                  <c:v>-19.615223219148604</c:v>
                </c:pt>
                <c:pt idx="343">
                  <c:v>-19.563123214791759</c:v>
                </c:pt>
                <c:pt idx="344">
                  <c:v>-19.520575855602932</c:v>
                </c:pt>
                <c:pt idx="345">
                  <c:v>-19.487574043057904</c:v>
                </c:pt>
                <c:pt idx="346">
                  <c:v>-19.464112264585648</c:v>
                </c:pt>
                <c:pt idx="347">
                  <c:v>-19.450186633496234</c:v>
                </c:pt>
                <c:pt idx="348">
                  <c:v>-19.445794917571554</c:v>
                </c:pt>
                <c:pt idx="349">
                  <c:v>-19.450936556372536</c:v>
                </c:pt>
                <c:pt idx="350">
                  <c:v>-19.465612667293403</c:v>
                </c:pt>
                <c:pt idx="351">
                  <c:v>-19.489826040375409</c:v>
                </c:pt>
                <c:pt idx="352">
                  <c:v>-19.523581121867721</c:v>
                </c:pt>
                <c:pt idx="353">
                  <c:v>-19.566883986507619</c:v>
                </c:pt>
                <c:pt idx="354">
                  <c:v>-19.619742298468207</c:v>
                </c:pt>
                <c:pt idx="355">
                  <c:v>-19.68216526090092</c:v>
                </c:pt>
                <c:pt idx="356">
                  <c:v>-19.754163553987855</c:v>
                </c:pt>
                <c:pt idx="357">
                  <c:v>-19.835749261392177</c:v>
                </c:pt>
                <c:pt idx="358">
                  <c:v>-19.926935784988828</c:v>
                </c:pt>
                <c:pt idx="359">
                  <c:v>-20.027737747735355</c:v>
                </c:pt>
                <c:pt idx="360">
                  <c:v>-20.138170884536027</c:v>
                </c:pt>
                <c:pt idx="361">
                  <c:v>-20.258251920940982</c:v>
                </c:pt>
                <c:pt idx="362">
                  <c:v>-20.387998439516728</c:v>
                </c:pt>
                <c:pt idx="363">
                  <c:v>-20.527428733719102</c:v>
                </c:pt>
                <c:pt idx="364">
                  <c:v>-20.676561649103395</c:v>
                </c:pt>
                <c:pt idx="365">
                  <c:v>-20.835416411706184</c:v>
                </c:pt>
                <c:pt idx="366">
                  <c:v>-21.004012443448119</c:v>
                </c:pt>
                <c:pt idx="367">
                  <c:v>-21.182369164413725</c:v>
                </c:pt>
                <c:pt idx="368">
                  <c:v>-21.370505781889729</c:v>
                </c:pt>
                <c:pt idx="369">
                  <c:v>-21.568441066061265</c:v>
                </c:pt>
                <c:pt idx="370">
                  <c:v>-21.776193112302739</c:v>
                </c:pt>
                <c:pt idx="371">
                  <c:v>-21.993779090031811</c:v>
                </c:pt>
                <c:pt idx="372">
                  <c:v>-22.221214978142122</c:v>
                </c:pt>
                <c:pt idx="373">
                  <c:v>-22.458515287080118</c:v>
                </c:pt>
                <c:pt idx="374">
                  <c:v>-22.705692767692728</c:v>
                </c:pt>
                <c:pt idx="375">
                  <c:v>-22.962758107038585</c:v>
                </c:pt>
                <c:pt idx="376">
                  <c:v>-23.229719611430248</c:v>
                </c:pt>
                <c:pt idx="377">
                  <c:v>-23.506582877062559</c:v>
                </c:pt>
                <c:pt idx="378">
                  <c:v>-23.793350448672353</c:v>
                </c:pt>
                <c:pt idx="379">
                  <c:v>-24.090021466778605</c:v>
                </c:pt>
                <c:pt idx="380">
                  <c:v>-24.396591304163461</c:v>
                </c:pt>
                <c:pt idx="381">
                  <c:v>-24.713051192372244</c:v>
                </c:pt>
                <c:pt idx="382">
                  <c:v>-25.039387839142414</c:v>
                </c:pt>
                <c:pt idx="383">
                  <c:v>-25.375583037804951</c:v>
                </c:pt>
                <c:pt idx="384">
                  <c:v>-25.721613269846056</c:v>
                </c:pt>
                <c:pt idx="385">
                  <c:v>-26.077449301969967</c:v>
                </c:pt>
                <c:pt idx="386">
                  <c:v>-26.44305577915501</c:v>
                </c:pt>
                <c:pt idx="387">
                  <c:v>-26.818390815363234</c:v>
                </c:pt>
                <c:pt idx="388">
                  <c:v>-27.20340558371937</c:v>
                </c:pt>
                <c:pt idx="389">
                  <c:v>-27.598043908146206</c:v>
                </c:pt>
                <c:pt idx="390">
                  <c:v>-28.002241858607587</c:v>
                </c:pt>
                <c:pt idx="391">
                  <c:v>-28.415927352267065</c:v>
                </c:pt>
                <c:pt idx="392">
                  <c:v>-28.839019763035331</c:v>
                </c:pt>
                <c:pt idx="393">
                  <c:v>-29.271429542122092</c:v>
                </c:pt>
                <c:pt idx="394">
                  <c:v>-29.71305785234712</c:v>
                </c:pt>
                <c:pt idx="395">
                  <c:v>-30.163796219097666</c:v>
                </c:pt>
                <c:pt idx="396">
                  <c:v>-30.623526200915318</c:v>
                </c:pt>
                <c:pt idx="397">
                  <c:v>-31.092119082794788</c:v>
                </c:pt>
                <c:pt idx="398">
                  <c:v>-31.569435595335889</c:v>
                </c:pt>
                <c:pt idx="399">
                  <c:v>-32.055325662927558</c:v>
                </c:pt>
                <c:pt idx="400">
                  <c:v>-32.549628184155303</c:v>
                </c:pt>
                <c:pt idx="401">
                  <c:v>-33.052170847593381</c:v>
                </c:pt>
                <c:pt idx="402">
                  <c:v>-33.562769986085328</c:v>
                </c:pt>
                <c:pt idx="403">
                  <c:v>-34.081230472514335</c:v>
                </c:pt>
                <c:pt idx="404">
                  <c:v>-34.607345659929699</c:v>
                </c:pt>
                <c:pt idx="405">
                  <c:v>-35.140897368705474</c:v>
                </c:pt>
                <c:pt idx="406">
                  <c:v>-35.681655923192977</c:v>
                </c:pt>
                <c:pt idx="407">
                  <c:v>-36.229380240049004</c:v>
                </c:pt>
                <c:pt idx="408">
                  <c:v>-36.783817970119479</c:v>
                </c:pt>
                <c:pt idx="409">
                  <c:v>-37.344705695401601</c:v>
                </c:pt>
                <c:pt idx="410">
                  <c:v>-37.911769182211607</c:v>
                </c:pt>
                <c:pt idx="411">
                  <c:v>-38.484723691265451</c:v>
                </c:pt>
                <c:pt idx="412">
                  <c:v>-39.063274344910511</c:v>
                </c:pt>
                <c:pt idx="413">
                  <c:v>-39.647116551261867</c:v>
                </c:pt>
                <c:pt idx="414">
                  <c:v>-40.235936484488114</c:v>
                </c:pt>
                <c:pt idx="415">
                  <c:v>-40.829411619963196</c:v>
                </c:pt>
                <c:pt idx="416">
                  <c:v>-41.427211322470946</c:v>
                </c:pt>
                <c:pt idx="417">
                  <c:v>-42.028997485113287</c:v>
                </c:pt>
                <c:pt idx="418">
                  <c:v>-42.634425216050829</c:v>
                </c:pt>
                <c:pt idx="419">
                  <c:v>-43.243143569691505</c:v>
                </c:pt>
                <c:pt idx="420">
                  <c:v>-43.854796318464082</c:v>
                </c:pt>
                <c:pt idx="421">
                  <c:v>-44.469022760857186</c:v>
                </c:pt>
                <c:pt idx="422">
                  <c:v>-45.085458560994908</c:v>
                </c:pt>
                <c:pt idx="423">
                  <c:v>-45.703736614665964</c:v>
                </c:pt>
                <c:pt idx="424">
                  <c:v>-46.323487936399026</c:v>
                </c:pt>
                <c:pt idx="425">
                  <c:v>-46.944342561952411</c:v>
                </c:pt>
                <c:pt idx="426">
                  <c:v>-47.565930460387911</c:v>
                </c:pt>
                <c:pt idx="427">
                  <c:v>-48.187882449791019</c:v>
                </c:pt>
                <c:pt idx="428">
                  <c:v>-48.809831110664064</c:v>
                </c:pt>
                <c:pt idx="429">
                  <c:v>-49.431411691044495</c:v>
                </c:pt>
                <c:pt idx="430">
                  <c:v>-50.052262997494886</c:v>
                </c:pt>
                <c:pt idx="431">
                  <c:v>-50.672028266298078</c:v>
                </c:pt>
                <c:pt idx="432">
                  <c:v>-51.29035600941075</c:v>
                </c:pt>
                <c:pt idx="433">
                  <c:v>-51.9069008300389</c:v>
                </c:pt>
                <c:pt idx="434">
                  <c:v>-52.521324203040372</c:v>
                </c:pt>
                <c:pt idx="435">
                  <c:v>-53.133295215776293</c:v>
                </c:pt>
                <c:pt idx="436">
                  <c:v>-53.742491265467244</c:v>
                </c:pt>
                <c:pt idx="437">
                  <c:v>-54.348598709592672</c:v>
                </c:pt>
                <c:pt idx="438">
                  <c:v>-54.951313466381677</c:v>
                </c:pt>
                <c:pt idx="439">
                  <c:v>-55.550341562958586</c:v>
                </c:pt>
                <c:pt idx="440">
                  <c:v>-56.145399629244153</c:v>
                </c:pt>
                <c:pt idx="441">
                  <c:v>-56.736215336248662</c:v>
                </c:pt>
                <c:pt idx="442">
                  <c:v>-57.322527777908867</c:v>
                </c:pt>
                <c:pt idx="443">
                  <c:v>-57.904087796144324</c:v>
                </c:pt>
                <c:pt idx="444">
                  <c:v>-58.480658249297406</c:v>
                </c:pt>
                <c:pt idx="445">
                  <c:v>-59.052014224578905</c:v>
                </c:pt>
                <c:pt idx="446">
                  <c:v>-59.617943195585163</c:v>
                </c:pt>
                <c:pt idx="447">
                  <c:v>-60.17824512634099</c:v>
                </c:pt>
                <c:pt idx="448">
                  <c:v>-60.732732523688874</c:v>
                </c:pt>
                <c:pt idx="449">
                  <c:v>-61.281230440155099</c:v>
                </c:pt>
                <c:pt idx="450">
                  <c:v>-61.823576429702761</c:v>
                </c:pt>
                <c:pt idx="451">
                  <c:v>-62.359620459010934</c:v>
                </c:pt>
                <c:pt idx="452">
                  <c:v>-62.889224777104779</c:v>
                </c:pt>
                <c:pt idx="453">
                  <c:v>-63.412263746314082</c:v>
                </c:pt>
                <c:pt idx="454">
                  <c:v>-63.92862363763178</c:v>
                </c:pt>
                <c:pt idx="455">
                  <c:v>-64.438202393616947</c:v>
                </c:pt>
                <c:pt idx="456">
                  <c:v>-64.940909362015333</c:v>
                </c:pt>
                <c:pt idx="457">
                  <c:v>-65.436665003263698</c:v>
                </c:pt>
                <c:pt idx="458">
                  <c:v>-65.925400575010769</c:v>
                </c:pt>
                <c:pt idx="459">
                  <c:v>-66.407057796724374</c:v>
                </c:pt>
                <c:pt idx="460">
                  <c:v>-66.88158849736844</c:v>
                </c:pt>
                <c:pt idx="461">
                  <c:v>-67.348954249029376</c:v>
                </c:pt>
                <c:pt idx="462">
                  <c:v>-67.809125989238595</c:v>
                </c:pt>
                <c:pt idx="463">
                  <c:v>-68.262083634611528</c:v>
                </c:pt>
                <c:pt idx="464">
                  <c:v>-68.707815688261221</c:v>
                </c:pt>
                <c:pt idx="465">
                  <c:v>-69.14631884329421</c:v>
                </c:pt>
                <c:pt idx="466">
                  <c:v>-69.577597584532597</c:v>
                </c:pt>
                <c:pt idx="467">
                  <c:v>-70.001663790432062</c:v>
                </c:pt>
                <c:pt idx="468">
                  <c:v>-70.418536337007254</c:v>
                </c:pt>
                <c:pt idx="469">
                  <c:v>-70.828240705400376</c:v>
                </c:pt>
                <c:pt idx="470">
                  <c:v>-71.23080859456995</c:v>
                </c:pt>
                <c:pt idx="471">
                  <c:v>-71.626277540414591</c:v>
                </c:pt>
                <c:pt idx="472">
                  <c:v>-72.014690542487273</c:v>
                </c:pt>
                <c:pt idx="473">
                  <c:v>-72.396095699315879</c:v>
                </c:pt>
                <c:pt idx="474">
                  <c:v>-72.77054585319496</c:v>
                </c:pt>
                <c:pt idx="475">
                  <c:v>-73.138098245185319</c:v>
                </c:pt>
                <c:pt idx="476">
                  <c:v>-73.498814180929372</c:v>
                </c:pt>
                <c:pt idx="477">
                  <c:v>-73.852758707775564</c:v>
                </c:pt>
                <c:pt idx="478">
                  <c:v>-74.200000303593569</c:v>
                </c:pt>
                <c:pt idx="479">
                  <c:v>-74.540610577563569</c:v>
                </c:pt>
                <c:pt idx="480">
                  <c:v>-74.87466398313245</c:v>
                </c:pt>
                <c:pt idx="481">
                  <c:v>-75.20223754324266</c:v>
                </c:pt>
                <c:pt idx="482">
                  <c:v>-75.523410587869847</c:v>
                </c:pt>
                <c:pt idx="483">
                  <c:v>-75.838264503833116</c:v>
                </c:pt>
                <c:pt idx="484">
                  <c:v>-76.146882496785992</c:v>
                </c:pt>
                <c:pt idx="485">
                  <c:v>-76.449349365241019</c:v>
                </c:pt>
                <c:pt idx="486">
                  <c:v>-76.745751286436132</c:v>
                </c:pt>
                <c:pt idx="487">
                  <c:v>-77.03617561381094</c:v>
                </c:pt>
                <c:pt idx="488">
                  <c:v>-77.320710685828161</c:v>
                </c:pt>
                <c:pt idx="489">
                  <c:v>-77.59944564584373</c:v>
                </c:pt>
                <c:pt idx="490">
                  <c:v>-77.872470272712249</c:v>
                </c:pt>
                <c:pt idx="491">
                  <c:v>-78.139874821787615</c:v>
                </c:pt>
                <c:pt idx="492">
                  <c:v>-78.401749875969131</c:v>
                </c:pt>
                <c:pt idx="493">
                  <c:v>-78.658186206431452</c:v>
                </c:pt>
                <c:pt idx="494">
                  <c:v>-78.909274642667526</c:v>
                </c:pt>
                <c:pt idx="495">
                  <c:v>-79.15510595147056</c:v>
                </c:pt>
                <c:pt idx="496">
                  <c:v>-79.395770724478169</c:v>
                </c:pt>
                <c:pt idx="497">
                  <c:v>-79.631359273902447</c:v>
                </c:pt>
                <c:pt idx="498">
                  <c:v>-79.861961536072741</c:v>
                </c:pt>
                <c:pt idx="499">
                  <c:v>-80.08766698242016</c:v>
                </c:pt>
                <c:pt idx="500">
                  <c:v>-80.308564537542395</c:v>
                </c:pt>
                <c:pt idx="501">
                  <c:v>-80.524742503988577</c:v>
                </c:pt>
                <c:pt idx="502">
                  <c:v>-80.736288493419423</c:v>
                </c:pt>
                <c:pt idx="503">
                  <c:v>-80.943289363799664</c:v>
                </c:pt>
                <c:pt idx="504">
                  <c:v>-81.145831162295352</c:v>
                </c:pt>
                <c:pt idx="505">
                  <c:v>-81.343999073555167</c:v>
                </c:pt>
                <c:pt idx="506">
                  <c:v>-81.537877373068099</c:v>
                </c:pt>
                <c:pt idx="507">
                  <c:v>-81.72754938529971</c:v>
                </c:pt>
                <c:pt idx="508">
                  <c:v>-81.913097446320634</c:v>
                </c:pt>
                <c:pt idx="509">
                  <c:v>-82.094602870653731</c:v>
                </c:pt>
                <c:pt idx="510">
                  <c:v>-82.272145922075424</c:v>
                </c:pt>
                <c:pt idx="511">
                  <c:v>-82.445805788121405</c:v>
                </c:pt>
                <c:pt idx="512">
                  <c:v>-82.615660558054657</c:v>
                </c:pt>
                <c:pt idx="513">
                  <c:v>-82.781787204068848</c:v>
                </c:pt>
                <c:pt idx="514">
                  <c:v>-82.944261565507588</c:v>
                </c:pt>
                <c:pt idx="515">
                  <c:v>-83.103158335892886</c:v>
                </c:pt>
                <c:pt idx="516">
                  <c:v>-83.258551052567014</c:v>
                </c:pt>
                <c:pt idx="517">
                  <c:v>-83.410512088760228</c:v>
                </c:pt>
                <c:pt idx="518">
                  <c:v>-83.559112647908535</c:v>
                </c:pt>
                <c:pt idx="519">
                  <c:v>-83.704422760054584</c:v>
                </c:pt>
                <c:pt idx="520">
                  <c:v>-83.8465112801738</c:v>
                </c:pt>
                <c:pt idx="521">
                  <c:v>-83.98544588827734</c:v>
                </c:pt>
                <c:pt idx="522">
                  <c:v>-84.121293091151173</c:v>
                </c:pt>
                <c:pt idx="523">
                  <c:v>-84.254118225599768</c:v>
                </c:pt>
                <c:pt idx="524">
                  <c:v>-84.383985463069962</c:v>
                </c:pt>
                <c:pt idx="525">
                  <c:v>-84.51095781553812</c:v>
                </c:pt>
                <c:pt idx="526">
                  <c:v>-84.635097142551174</c:v>
                </c:pt>
                <c:pt idx="527">
                  <c:v>-84.756464159318881</c:v>
                </c:pt>
                <c:pt idx="528">
                  <c:v>-84.875118445760521</c:v>
                </c:pt>
                <c:pt idx="529">
                  <c:v>-84.991118456416928</c:v>
                </c:pt>
                <c:pt idx="530">
                  <c:v>-85.104521531141557</c:v>
                </c:pt>
                <c:pt idx="531">
                  <c:v>-85.215383906494267</c:v>
                </c:pt>
                <c:pt idx="532">
                  <c:v>-85.323760727761751</c:v>
                </c:pt>
                <c:pt idx="533">
                  <c:v>-85.42970606153834</c:v>
                </c:pt>
                <c:pt idx="534">
                  <c:v>-85.53327290880091</c:v>
                </c:pt>
                <c:pt idx="535">
                  <c:v>-85.634513218420324</c:v>
                </c:pt>
                <c:pt idx="536">
                  <c:v>-85.733477901052879</c:v>
                </c:pt>
                <c:pt idx="537">
                  <c:v>-85.830216843360603</c:v>
                </c:pt>
                <c:pt idx="538">
                  <c:v>-85.924778922512857</c:v>
                </c:pt>
                <c:pt idx="539">
                  <c:v>-86.017212020924589</c:v>
                </c:pt>
                <c:pt idx="540">
                  <c:v>-86.107563041190531</c:v>
                </c:pt>
                <c:pt idx="541">
                  <c:v>-86.195877921177569</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87.436960247416025</c:v>
                </c:pt>
                <c:pt idx="1">
                  <c:v>87.16672719862575</c:v>
                </c:pt>
                <c:pt idx="2">
                  <c:v>86.894384709120317</c:v>
                </c:pt>
                <c:pt idx="3">
                  <c:v>86.61990599199126</c:v>
                </c:pt>
                <c:pt idx="4">
                  <c:v>86.343266061350178</c:v>
                </c:pt>
                <c:pt idx="5">
                  <c:v>86.064441829203645</c:v>
                </c:pt>
                <c:pt idx="6">
                  <c:v>85.783412196686356</c:v>
                </c:pt>
                <c:pt idx="7">
                  <c:v>85.500158138927162</c:v>
                </c:pt>
                <c:pt idx="8">
                  <c:v>85.214662782859989</c:v>
                </c:pt>
                <c:pt idx="9">
                  <c:v>84.926911477335082</c:v>
                </c:pt>
                <c:pt idx="10">
                  <c:v>84.636891854943187</c:v>
                </c:pt>
                <c:pt idx="11">
                  <c:v>84.344593885024352</c:v>
                </c:pt>
                <c:pt idx="12">
                  <c:v>84.050009917407493</c:v>
                </c:pt>
                <c:pt idx="13">
                  <c:v>83.753134716499687</c:v>
                </c:pt>
                <c:pt idx="14">
                  <c:v>83.453965485432079</c:v>
                </c:pt>
                <c:pt idx="15">
                  <c:v>83.152501880051531</c:v>
                </c:pt>
                <c:pt idx="16">
                  <c:v>82.848746012642948</c:v>
                </c:pt>
                <c:pt idx="17">
                  <c:v>82.542702445354081</c:v>
                </c:pt>
                <c:pt idx="18">
                  <c:v>82.234378173393509</c:v>
                </c:pt>
                <c:pt idx="19">
                  <c:v>81.923782598159136</c:v>
                </c:pt>
                <c:pt idx="20">
                  <c:v>81.610927490548178</c:v>
                </c:pt>
                <c:pt idx="21">
                  <c:v>81.295826944780771</c:v>
                </c:pt>
                <c:pt idx="22">
                  <c:v>80.97849732315666</c:v>
                </c:pt>
                <c:pt idx="23">
                  <c:v>80.658957192229863</c:v>
                </c:pt>
                <c:pt idx="24">
                  <c:v>80.33722725096348</c:v>
                </c:pt>
                <c:pt idx="25">
                  <c:v>80.013330251476944</c:v>
                </c:pt>
                <c:pt idx="26">
                  <c:v>79.68729091305616</c:v>
                </c:pt>
                <c:pt idx="27">
                  <c:v>79.359135830132729</c:v>
                </c:pt>
                <c:pt idx="28">
                  <c:v>79.028893374973563</c:v>
                </c:pt>
                <c:pt idx="29">
                  <c:v>78.696593595844618</c:v>
                </c:pt>
                <c:pt idx="30">
                  <c:v>78.362268111421457</c:v>
                </c:pt>
                <c:pt idx="31">
                  <c:v>78.02595000222901</c:v>
                </c:pt>
                <c:pt idx="32">
                  <c:v>77.687673699881856</c:v>
                </c:pt>
                <c:pt idx="33">
                  <c:v>77.347474874886004</c:v>
                </c:pt>
                <c:pt idx="34">
                  <c:v>77.005390323739746</c:v>
                </c:pt>
                <c:pt idx="35">
                  <c:v>76.661457856045047</c:v>
                </c:pt>
                <c:pt idx="36">
                  <c:v>76.31571618230322</c:v>
                </c:pt>
                <c:pt idx="37">
                  <c:v>75.968204803031867</c:v>
                </c:pt>
                <c:pt idx="38">
                  <c:v>75.618963899794025</c:v>
                </c:pt>
                <c:pt idx="39">
                  <c:v>75.268034228683376</c:v>
                </c:pt>
                <c:pt idx="40">
                  <c:v>74.915457016759689</c:v>
                </c:pt>
                <c:pt idx="41">
                  <c:v>74.56127386187498</c:v>
                </c:pt>
                <c:pt idx="42">
                  <c:v>74.205526636281789</c:v>
                </c:pt>
                <c:pt idx="43">
                  <c:v>73.848257394356864</c:v>
                </c:pt>
                <c:pt idx="44">
                  <c:v>73.489508284726725</c:v>
                </c:pt>
                <c:pt idx="45">
                  <c:v>73.129321467026216</c:v>
                </c:pt>
                <c:pt idx="46">
                  <c:v>72.767739033473987</c:v>
                </c:pt>
                <c:pt idx="47">
                  <c:v>72.404802935402785</c:v>
                </c:pt>
                <c:pt idx="48">
                  <c:v>72.040554914833734</c:v>
                </c:pt>
                <c:pt idx="49">
                  <c:v>71.675036441148393</c:v>
                </c:pt>
                <c:pt idx="50">
                  <c:v>71.308288652867716</c:v>
                </c:pt>
                <c:pt idx="51">
                  <c:v>70.940352304517575</c:v>
                </c:pt>
                <c:pt idx="52">
                  <c:v>70.571267718523771</c:v>
                </c:pt>
                <c:pt idx="53">
                  <c:v>70.201074742055681</c:v>
                </c:pt>
                <c:pt idx="54">
                  <c:v>69.829812708709454</c:v>
                </c:pt>
                <c:pt idx="55">
                  <c:v>69.45752040490234</c:v>
                </c:pt>
                <c:pt idx="56">
                  <c:v>69.084236040830319</c:v>
                </c:pt>
                <c:pt idx="57">
                  <c:v>68.709997225826129</c:v>
                </c:pt>
                <c:pt idx="58">
                  <c:v>68.334840947943704</c:v>
                </c:pt>
                <c:pt idx="59">
                  <c:v>67.958803557583337</c:v>
                </c:pt>
                <c:pt idx="60">
                  <c:v>67.58192075496828</c:v>
                </c:pt>
                <c:pt idx="61">
                  <c:v>67.20422758127421</c:v>
                </c:pt>
                <c:pt idx="62">
                  <c:v>66.825758413215496</c:v>
                </c:pt>
                <c:pt idx="63">
                  <c:v>66.446546960888625</c:v>
                </c:pt>
                <c:pt idx="64">
                  <c:v>66.06662626867363</c:v>
                </c:pt>
                <c:pt idx="65">
                  <c:v>65.686028719000348</c:v>
                </c:pt>
                <c:pt idx="66">
                  <c:v>65.304786038786659</c:v>
                </c:pt>
                <c:pt idx="67">
                  <c:v>64.922929308362043</c:v>
                </c:pt>
                <c:pt idx="68">
                  <c:v>64.540488972697418</c:v>
                </c:pt>
                <c:pt idx="69">
                  <c:v>64.157494854765389</c:v>
                </c:pt>
                <c:pt idx="70">
                  <c:v>63.773976170864671</c:v>
                </c:pt>
                <c:pt idx="71">
                  <c:v>63.389961547750929</c:v>
                </c:pt>
                <c:pt idx="72">
                  <c:v>63.005479041420365</c:v>
                </c:pt>
                <c:pt idx="73">
                  <c:v>62.620556157404259</c:v>
                </c:pt>
                <c:pt idx="74">
                  <c:v>62.235219872440112</c:v>
                </c:pt>
                <c:pt idx="75">
                  <c:v>61.849496657391143</c:v>
                </c:pt>
                <c:pt idx="76">
                  <c:v>61.463412501297043</c:v>
                </c:pt>
                <c:pt idx="77">
                  <c:v>61.0769929364441</c:v>
                </c:pt>
                <c:pt idx="78">
                  <c:v>60.690263064352834</c:v>
                </c:pt>
                <c:pt idx="79">
                  <c:v>60.303247582586756</c:v>
                </c:pt>
                <c:pt idx="80">
                  <c:v>59.91597081229493</c:v>
                </c:pt>
                <c:pt idx="81">
                  <c:v>59.528456726405551</c:v>
                </c:pt>
                <c:pt idx="82">
                  <c:v>59.140728978395984</c:v>
                </c:pt>
                <c:pt idx="83">
                  <c:v>58.752810931569648</c:v>
                </c:pt>
                <c:pt idx="84">
                  <c:v>58.364725688775671</c:v>
                </c:pt>
                <c:pt idx="85">
                  <c:v>57.976496122512948</c:v>
                </c:pt>
                <c:pt idx="86">
                  <c:v>57.588144905362768</c:v>
                </c:pt>
                <c:pt idx="87">
                  <c:v>57.199694540701323</c:v>
                </c:pt>
                <c:pt idx="88">
                  <c:v>56.811167393642997</c:v>
                </c:pt>
                <c:pt idx="89">
                  <c:v>56.422585722172471</c:v>
                </c:pt>
                <c:pt idx="90">
                  <c:v>56.033971708422087</c:v>
                </c:pt>
                <c:pt idx="91">
                  <c:v>55.645347490055897</c:v>
                </c:pt>
                <c:pt idx="92">
                  <c:v>55.256735191722001</c:v>
                </c:pt>
                <c:pt idx="93">
                  <c:v>54.868156956534705</c:v>
                </c:pt>
                <c:pt idx="94">
                  <c:v>54.479634977550198</c:v>
                </c:pt>
                <c:pt idx="95">
                  <c:v>54.09119152919871</c:v>
                </c:pt>
                <c:pt idx="96">
                  <c:v>53.702848998633065</c:v>
                </c:pt>
                <c:pt idx="97">
                  <c:v>53.314629916956918</c:v>
                </c:pt>
                <c:pt idx="98">
                  <c:v>52.926556990288773</c:v>
                </c:pt>
                <c:pt idx="99">
                  <c:v>52.538653130620077</c:v>
                </c:pt>
                <c:pt idx="100">
                  <c:v>52.15094148642028</c:v>
                </c:pt>
                <c:pt idx="101">
                  <c:v>51.763445472939146</c:v>
                </c:pt>
                <c:pt idx="102">
                  <c:v>51.376188802152036</c:v>
                </c:pt>
                <c:pt idx="103">
                  <c:v>50.989195512291133</c:v>
                </c:pt>
                <c:pt idx="104">
                  <c:v>50.602489996899493</c:v>
                </c:pt>
                <c:pt idx="105">
                  <c:v>50.216097033338329</c:v>
                </c:pt>
                <c:pt idx="106">
                  <c:v>49.830041810675453</c:v>
                </c:pt>
                <c:pt idx="107">
                  <c:v>49.444349956872607</c:v>
                </c:pt>
                <c:pt idx="108">
                  <c:v>49.059047565187214</c:v>
                </c:pt>
                <c:pt idx="109">
                  <c:v>48.674161219690788</c:v>
                </c:pt>
                <c:pt idx="110">
                  <c:v>48.289718019806848</c:v>
                </c:pt>
                <c:pt idx="111">
                  <c:v>47.905745603756664</c:v>
                </c:pt>
                <c:pt idx="112">
                  <c:v>47.52227217079632</c:v>
                </c:pt>
                <c:pt idx="113">
                  <c:v>47.139326502121563</c:v>
                </c:pt>
                <c:pt idx="114">
                  <c:v>46.756937980305963</c:v>
                </c:pt>
                <c:pt idx="115">
                  <c:v>46.375136607131004</c:v>
                </c:pt>
                <c:pt idx="116">
                  <c:v>45.993953019661205</c:v>
                </c:pt>
                <c:pt idx="117">
                  <c:v>45.613418504403668</c:v>
                </c:pt>
                <c:pt idx="118">
                  <c:v>45.2335650093897</c:v>
                </c:pt>
                <c:pt idx="119">
                  <c:v>44.85442515400571</c:v>
                </c:pt>
                <c:pt idx="120">
                  <c:v>44.476032236395085</c:v>
                </c:pt>
                <c:pt idx="121">
                  <c:v>44.098420238245168</c:v>
                </c:pt>
                <c:pt idx="122">
                  <c:v>43.721623826772635</c:v>
                </c:pt>
                <c:pt idx="123">
                  <c:v>43.345678353710717</c:v>
                </c:pt>
                <c:pt idx="124">
                  <c:v>42.970619851104445</c:v>
                </c:pt>
                <c:pt idx="125">
                  <c:v>42.596485023715687</c:v>
                </c:pt>
                <c:pt idx="126">
                  <c:v>42.223311237840953</c:v>
                </c:pt>
                <c:pt idx="127">
                  <c:v>41.851136506347785</c:v>
                </c:pt>
                <c:pt idx="128">
                  <c:v>41.479999469740953</c:v>
                </c:pt>
                <c:pt idx="129">
                  <c:v>41.109939373071107</c:v>
                </c:pt>
                <c:pt idx="130">
                  <c:v>40.740996038517537</c:v>
                </c:pt>
                <c:pt idx="131">
                  <c:v>40.373209833478171</c:v>
                </c:pt>
                <c:pt idx="132">
                  <c:v>40.006621634022046</c:v>
                </c:pt>
                <c:pt idx="133">
                  <c:v>39.641272783574678</c:v>
                </c:pt>
                <c:pt idx="134">
                  <c:v>39.277205046727673</c:v>
                </c:pt>
                <c:pt idx="135">
                  <c:v>38.914460558090475</c:v>
                </c:pt>
                <c:pt idx="136">
                  <c:v>38.553081766127583</c:v>
                </c:pt>
                <c:pt idx="137">
                  <c:v>38.193111371957251</c:v>
                </c:pt>
                <c:pt idx="138">
                  <c:v>37.834592263123724</c:v>
                </c:pt>
                <c:pt idx="139">
                  <c:v>37.47756744238999</c:v>
                </c:pt>
                <c:pt idx="140">
                  <c:v>37.122079951642888</c:v>
                </c:pt>
                <c:pt idx="141">
                  <c:v>36.768172791043128</c:v>
                </c:pt>
                <c:pt idx="142">
                  <c:v>36.415888833604122</c:v>
                </c:pt>
                <c:pt idx="143">
                  <c:v>36.065270735427518</c:v>
                </c:pt>
                <c:pt idx="144">
                  <c:v>35.716360841878412</c:v>
                </c:pt>
                <c:pt idx="145">
                  <c:v>35.369201090033798</c:v>
                </c:pt>
                <c:pt idx="146">
                  <c:v>35.023832907791665</c:v>
                </c:pt>
                <c:pt idx="147">
                  <c:v>34.680297110078669</c:v>
                </c:pt>
                <c:pt idx="148">
                  <c:v>34.338633792650924</c:v>
                </c:pt>
                <c:pt idx="149">
                  <c:v>33.998882224028371</c:v>
                </c:pt>
                <c:pt idx="150">
                  <c:v>33.661080736154865</c:v>
                </c:pt>
                <c:pt idx="151">
                  <c:v>33.325266614418084</c:v>
                </c:pt>
                <c:pt idx="152">
                  <c:v>32.991475987707148</c:v>
                </c:pt>
                <c:pt idx="153">
                  <c:v>32.65974371921746</c:v>
                </c:pt>
                <c:pt idx="154">
                  <c:v>32.330103298745115</c:v>
                </c:pt>
                <c:pt idx="155">
                  <c:v>32.002586737233067</c:v>
                </c:pt>
                <c:pt idx="156">
                  <c:v>31.677224464348186</c:v>
                </c:pt>
                <c:pt idx="157">
                  <c:v>31.354045229872767</c:v>
                </c:pt>
                <c:pt idx="158">
                  <c:v>31.033076009694362</c:v>
                </c:pt>
                <c:pt idx="159">
                  <c:v>30.714341917163473</c:v>
                </c:pt>
                <c:pt idx="160">
                  <c:v>30.397866120570555</c:v>
                </c:pt>
                <c:pt idx="161">
                  <c:v>30.083669767460215</c:v>
                </c:pt>
                <c:pt idx="162">
                  <c:v>29.77177191646291</c:v>
                </c:pt>
                <c:pt idx="163">
                  <c:v>29.462189477273625</c:v>
                </c:pt>
                <c:pt idx="164">
                  <c:v>29.154937159349021</c:v>
                </c:pt>
                <c:pt idx="165">
                  <c:v>28.850027429829012</c:v>
                </c:pt>
                <c:pt idx="166">
                  <c:v>28.547470481114328</c:v>
                </c:pt>
                <c:pt idx="167">
                  <c:v>28.247274208451906</c:v>
                </c:pt>
                <c:pt idx="168">
                  <c:v>27.949444197796073</c:v>
                </c:pt>
                <c:pt idx="169">
                  <c:v>27.653983724121801</c:v>
                </c:pt>
                <c:pt idx="170">
                  <c:v>27.360893760278486</c:v>
                </c:pt>
                <c:pt idx="171">
                  <c:v>27.070172996375828</c:v>
                </c:pt>
                <c:pt idx="172">
                  <c:v>26.781817869604083</c:v>
                </c:pt>
                <c:pt idx="173">
                  <c:v>26.49582260429915</c:v>
                </c:pt>
                <c:pt idx="174">
                  <c:v>26.212179261972111</c:v>
                </c:pt>
                <c:pt idx="175">
                  <c:v>25.930877800945623</c:v>
                </c:pt>
                <c:pt idx="176">
                  <c:v>25.651906145153625</c:v>
                </c:pt>
                <c:pt idx="177">
                  <c:v>25.375250261597042</c:v>
                </c:pt>
                <c:pt idx="178">
                  <c:v>25.100894245877061</c:v>
                </c:pt>
                <c:pt idx="179">
                  <c:v>24.828820415178544</c:v>
                </c:pt>
                <c:pt idx="180">
                  <c:v>24.559009408024878</c:v>
                </c:pt>
                <c:pt idx="181">
                  <c:v>24.29144029008927</c:v>
                </c:pt>
                <c:pt idx="182">
                  <c:v>24.026090665320915</c:v>
                </c:pt>
                <c:pt idx="183">
                  <c:v>23.762936791624529</c:v>
                </c:pt>
                <c:pt idx="184">
                  <c:v>23.501953700323028</c:v>
                </c:pt>
                <c:pt idx="185">
                  <c:v>23.243115318633514</c:v>
                </c:pt>
                <c:pt idx="186">
                  <c:v>22.986394594394945</c:v>
                </c:pt>
                <c:pt idx="187">
                  <c:v>22.731763622301841</c:v>
                </c:pt>
                <c:pt idx="188">
                  <c:v>22.47919377092326</c:v>
                </c:pt>
                <c:pt idx="189">
                  <c:v>22.228655809815876</c:v>
                </c:pt>
                <c:pt idx="190">
                  <c:v>21.980120036074489</c:v>
                </c:pt>
                <c:pt idx="191">
                  <c:v>21.733556399707087</c:v>
                </c:pt>
                <c:pt idx="192">
                  <c:v>21.488934627262065</c:v>
                </c:pt>
                <c:pt idx="193">
                  <c:v>21.246224343184274</c:v>
                </c:pt>
                <c:pt idx="194">
                  <c:v>21.005395188427123</c:v>
                </c:pt>
                <c:pt idx="195">
                  <c:v>20.766416935894032</c:v>
                </c:pt>
                <c:pt idx="196">
                  <c:v>20.529259602337298</c:v>
                </c:pt>
                <c:pt idx="197">
                  <c:v>20.293893556390238</c:v>
                </c:pt>
                <c:pt idx="198">
                  <c:v>20.060289622457717</c:v>
                </c:pt>
                <c:pt idx="199">
                  <c:v>19.82841918023745</c:v>
                </c:pt>
                <c:pt idx="200">
                  <c:v>19.598254259689682</c:v>
                </c:pt>
                <c:pt idx="201">
                  <c:v>19.369767631314708</c:v>
                </c:pt>
                <c:pt idx="202">
                  <c:v>19.142932891637223</c:v>
                </c:pt>
                <c:pt idx="203">
                  <c:v>18.917724543830598</c:v>
                </c:pt>
                <c:pt idx="204">
                  <c:v>18.694118073450863</c:v>
                </c:pt>
                <c:pt idx="205">
                  <c:v>18.472090019272279</c:v>
                </c:pt>
                <c:pt idx="206">
                  <c:v>18.25161803924691</c:v>
                </c:pt>
                <c:pt idx="207">
                  <c:v>18.032680971628896</c:v>
                </c:pt>
                <c:pt idx="208">
                  <c:v>17.815258891321918</c:v>
                </c:pt>
                <c:pt idx="209">
                  <c:v>17.599333161521042</c:v>
                </c:pt>
                <c:pt idx="210">
                  <c:v>17.384886480733037</c:v>
                </c:pt>
                <c:pt idx="211">
                  <c:v>17.171902925263286</c:v>
                </c:pt>
                <c:pt idx="212">
                  <c:v>16.960367987261876</c:v>
                </c:pt>
                <c:pt idx="213">
                  <c:v>16.750268608422587</c:v>
                </c:pt>
                <c:pt idx="214">
                  <c:v>16.541593209427376</c:v>
                </c:pt>
                <c:pt idx="215">
                  <c:v>16.334331715220596</c:v>
                </c:pt>
                <c:pt idx="216">
                  <c:v>16.128475576197523</c:v>
                </c:pt>
                <c:pt idx="217">
                  <c:v>15.924017785374332</c:v>
                </c:pt>
                <c:pt idx="218">
                  <c:v>15.720952891604458</c:v>
                </c:pt>
                <c:pt idx="219">
                  <c:v>15.519277008890541</c:v>
                </c:pt>
                <c:pt idx="220">
                  <c:v>15.318987821827161</c:v>
                </c:pt>
                <c:pt idx="221">
                  <c:v>15.120084587200648</c:v>
                </c:pt>
                <c:pt idx="222">
                  <c:v>14.922568131753964</c:v>
                </c:pt>
                <c:pt idx="223">
                  <c:v>14.726440846111256</c:v>
                </c:pt>
                <c:pt idx="224">
                  <c:v>14.531706674845161</c:v>
                </c:pt>
                <c:pt idx="225">
                  <c:v>14.338371102649708</c:v>
                </c:pt>
                <c:pt idx="226">
                  <c:v>14.146441136576968</c:v>
                </c:pt>
                <c:pt idx="227">
                  <c:v>13.955925284273034</c:v>
                </c:pt>
                <c:pt idx="228">
                  <c:v>13.766833528147991</c:v>
                </c:pt>
                <c:pt idx="229">
                  <c:v>13.579177295393547</c:v>
                </c:pt>
                <c:pt idx="230">
                  <c:v>13.392969423764271</c:v>
                </c:pt>
                <c:pt idx="231">
                  <c:v>13.208224123024372</c:v>
                </c:pt>
                <c:pt idx="232">
                  <c:v>13.02495693196108</c:v>
                </c:pt>
                <c:pt idx="233">
                  <c:v>12.843184670865346</c:v>
                </c:pt>
                <c:pt idx="234">
                  <c:v>12.662925389377218</c:v>
                </c:pt>
                <c:pt idx="235">
                  <c:v>12.484198309604169</c:v>
                </c:pt>
                <c:pt idx="236">
                  <c:v>12.307023764421331</c:v>
                </c:pt>
                <c:pt idx="237">
                  <c:v>12.131423130877577</c:v>
                </c:pt>
                <c:pt idx="238">
                  <c:v>11.957418758645082</c:v>
                </c:pt>
                <c:pt idx="239">
                  <c:v>11.785033893465373</c:v>
                </c:pt>
                <c:pt idx="240">
                  <c:v>11.614292595571449</c:v>
                </c:pt>
                <c:pt idx="241">
                  <c:v>11.445219653085047</c:v>
                </c:pt>
                <c:pt idx="242">
                  <c:v>11.277840490423367</c:v>
                </c:pt>
                <c:pt idx="243">
                  <c:v>11.112181071777432</c:v>
                </c:pt>
                <c:pt idx="244">
                  <c:v>10.948267799763762</c:v>
                </c:pt>
                <c:pt idx="245">
                  <c:v>10.786127409390097</c:v>
                </c:pt>
                <c:pt idx="246">
                  <c:v>10.625786857518149</c:v>
                </c:pt>
                <c:pt idx="247">
                  <c:v>10.467273208051175</c:v>
                </c:pt>
                <c:pt idx="248">
                  <c:v>10.310613513124316</c:v>
                </c:pt>
                <c:pt idx="249">
                  <c:v>10.155834690621212</c:v>
                </c:pt>
                <c:pt idx="250">
                  <c:v>10.002963398393893</c:v>
                </c:pt>
                <c:pt idx="251">
                  <c:v>9.8520259056107271</c:v>
                </c:pt>
                <c:pt idx="252">
                  <c:v>9.7030479617098191</c:v>
                </c:pt>
                <c:pt idx="253">
                  <c:v>9.5560546634822607</c:v>
                </c:pt>
                <c:pt idx="254">
                  <c:v>9.4110703208569308</c:v>
                </c:pt>
                <c:pt idx="255">
                  <c:v>9.2681183220027936</c:v>
                </c:pt>
                <c:pt idx="256">
                  <c:v>9.1272209984045141</c:v>
                </c:pt>
                <c:pt idx="257">
                  <c:v>8.9883994906001732</c:v>
                </c:pt>
                <c:pt idx="258">
                  <c:v>8.8516736153024915</c:v>
                </c:pt>
                <c:pt idx="259">
                  <c:v>8.7170617346448882</c:v>
                </c:pt>
                <c:pt idx="260">
                  <c:v>8.5845806283103112</c:v>
                </c:pt>
                <c:pt idx="261">
                  <c:v>8.4542453693077899</c:v>
                </c:pt>
                <c:pt idx="262">
                  <c:v>8.326069204160337</c:v>
                </c:pt>
                <c:pt idx="263">
                  <c:v>8.2000634382585087</c:v>
                </c:pt>
                <c:pt idx="264">
                  <c:v>8.0762373271117944</c:v>
                </c:pt>
                <c:pt idx="265">
                  <c:v>7.9545979742047219</c:v>
                </c:pt>
                <c:pt idx="266">
                  <c:v>7.8351502361223648</c:v>
                </c:pt>
                <c:pt idx="267">
                  <c:v>7.7178966355659533</c:v>
                </c:pt>
                <c:pt idx="268">
                  <c:v>7.6028372828199515</c:v>
                </c:pt>
                <c:pt idx="269">
                  <c:v>7.4899698061707509</c:v>
                </c:pt>
                <c:pt idx="270">
                  <c:v>7.3792892917033281</c:v>
                </c:pt>
                <c:pt idx="271">
                  <c:v>7.2707882328264128</c:v>
                </c:pt>
                <c:pt idx="272">
                  <c:v>7.1644564897930074</c:v>
                </c:pt>
                <c:pt idx="273">
                  <c:v>7.0602812593964224</c:v>
                </c:pt>
                <c:pt idx="274">
                  <c:v>6.9582470549336097</c:v>
                </c:pt>
                <c:pt idx="275">
                  <c:v>6.8583356964363151</c:v>
                </c:pt>
                <c:pt idx="276">
                  <c:v>6.7605263110818488</c:v>
                </c:pt>
                <c:pt idx="277">
                  <c:v>6.6647953436048883</c:v>
                </c:pt>
                <c:pt idx="278">
                  <c:v>6.5711165764489365</c:v>
                </c:pt>
                <c:pt idx="279">
                  <c:v>6.4794611593138294</c:v>
                </c:pt>
                <c:pt idx="280">
                  <c:v>6.389797647681462</c:v>
                </c:pt>
                <c:pt idx="281">
                  <c:v>6.3020920498330337</c:v>
                </c:pt>
                <c:pt idx="282">
                  <c:v>6.2163078818115576</c:v>
                </c:pt>
                <c:pt idx="283">
                  <c:v>6.1324062297309281</c:v>
                </c:pt>
                <c:pt idx="284">
                  <c:v>6.0503458187910519</c:v>
                </c:pt>
                <c:pt idx="285">
                  <c:v>5.970083088324035</c:v>
                </c:pt>
                <c:pt idx="286">
                  <c:v>5.891572272175817</c:v>
                </c:pt>
                <c:pt idx="287">
                  <c:v>5.8147654837124518</c:v>
                </c:pt>
                <c:pt idx="288">
                  <c:v>5.7396128047368036</c:v>
                </c:pt>
                <c:pt idx="289">
                  <c:v>5.6660623776113219</c:v>
                </c:pt>
                <c:pt idx="290">
                  <c:v>5.5940604998909471</c:v>
                </c:pt>
                <c:pt idx="291">
                  <c:v>5.5235517208028799</c:v>
                </c:pt>
                <c:pt idx="292">
                  <c:v>5.4544789389323025</c:v>
                </c:pt>
                <c:pt idx="293">
                  <c:v>5.3867835005199431</c:v>
                </c:pt>
                <c:pt idx="294">
                  <c:v>5.3204052978162322</c:v>
                </c:pt>
                <c:pt idx="295">
                  <c:v>5.255282866988896</c:v>
                </c:pt>
                <c:pt idx="296">
                  <c:v>5.1913534851361254</c:v>
                </c:pt>
                <c:pt idx="297">
                  <c:v>5.1285532660126538</c:v>
                </c:pt>
                <c:pt idx="298">
                  <c:v>5.0668172541367937</c:v>
                </c:pt>
                <c:pt idx="299">
                  <c:v>5.0060795170079198</c:v>
                </c:pt>
                <c:pt idx="300">
                  <c:v>4.9462732352251688</c:v>
                </c:pt>
                <c:pt idx="301">
                  <c:v>4.8873307903590959</c:v>
                </c:pt>
                <c:pt idx="302">
                  <c:v>4.8291838504891285</c:v>
                </c:pt>
                <c:pt idx="303">
                  <c:v>4.7717634533763613</c:v>
                </c:pt>
                <c:pt idx="304">
                  <c:v>4.7150000872999529</c:v>
                </c:pt>
                <c:pt idx="305">
                  <c:v>4.6588237696328525</c:v>
                </c:pt>
                <c:pt idx="306">
                  <c:v>4.6031641232888658</c:v>
                </c:pt>
                <c:pt idx="307">
                  <c:v>4.5479504512111726</c:v>
                </c:pt>
                <c:pt idx="308">
                  <c:v>4.49311180911657</c:v>
                </c:pt>
                <c:pt idx="309">
                  <c:v>4.4385770767451636</c:v>
                </c:pt>
                <c:pt idx="310">
                  <c:v>4.3842750278945912</c:v>
                </c:pt>
                <c:pt idx="311">
                  <c:v>4.3301343995445212</c:v>
                </c:pt>
                <c:pt idx="312">
                  <c:v>4.2760839603942644</c:v>
                </c:pt>
                <c:pt idx="313">
                  <c:v>4.2220525791546804</c:v>
                </c:pt>
                <c:pt idx="314">
                  <c:v>4.167969292940394</c:v>
                </c:pt>
                <c:pt idx="315">
                  <c:v>4.1137633761111738</c:v>
                </c:pt>
                <c:pt idx="316">
                  <c:v>4.0593644099110184</c:v>
                </c:pt>
                <c:pt idx="317">
                  <c:v>4.0047023532405044</c:v>
                </c:pt>
                <c:pt idx="318">
                  <c:v>3.9497076148867416</c:v>
                </c:pt>
                <c:pt idx="319">
                  <c:v>3.8943111275129842</c:v>
                </c:pt>
                <c:pt idx="320">
                  <c:v>3.838444423683598</c:v>
                </c:pt>
                <c:pt idx="321">
                  <c:v>3.7820397141720146</c:v>
                </c:pt>
                <c:pt idx="322">
                  <c:v>3.7250299687592996</c:v>
                </c:pt>
                <c:pt idx="323">
                  <c:v>3.6673489996927646</c:v>
                </c:pt>
                <c:pt idx="324">
                  <c:v>3.6089315479279223</c:v>
                </c:pt>
                <c:pt idx="325">
                  <c:v>3.5497133722265555</c:v>
                </c:pt>
                <c:pt idx="326">
                  <c:v>3.4896313411333097</c:v>
                </c:pt>
                <c:pt idx="327">
                  <c:v>3.4286235277934924</c:v>
                </c:pt>
                <c:pt idx="328">
                  <c:v>3.3666293075214355</c:v>
                </c:pt>
                <c:pt idx="329">
                  <c:v>3.3035894579623539</c:v>
                </c:pt>
                <c:pt idx="330">
                  <c:v>3.2394462616358863</c:v>
                </c:pt>
                <c:pt idx="331">
                  <c:v>3.1741436105822358</c:v>
                </c:pt>
                <c:pt idx="332">
                  <c:v>3.1076271127767923</c:v>
                </c:pt>
                <c:pt idx="333">
                  <c:v>3.0398441999140378</c:v>
                </c:pt>
                <c:pt idx="334">
                  <c:v>2.9707442361085161</c:v>
                </c:pt>
                <c:pt idx="335">
                  <c:v>2.9002786270084195</c:v>
                </c:pt>
                <c:pt idx="336">
                  <c:v>2.8284009287616145</c:v>
                </c:pt>
                <c:pt idx="337">
                  <c:v>2.7550669562392489</c:v>
                </c:pt>
                <c:pt idx="338">
                  <c:v>2.6802348898765787</c:v>
                </c:pt>
                <c:pt idx="339">
                  <c:v>2.603865380465054</c:v>
                </c:pt>
                <c:pt idx="340">
                  <c:v>2.5259216512049281</c:v>
                </c:pt>
                <c:pt idx="341">
                  <c:v>2.4463695963131418</c:v>
                </c:pt>
                <c:pt idx="342">
                  <c:v>2.3651778754778561</c:v>
                </c:pt>
                <c:pt idx="343">
                  <c:v>2.2823180034530783</c:v>
                </c:pt>
                <c:pt idx="344">
                  <c:v>2.197764434101642</c:v>
                </c:pt>
                <c:pt idx="345">
                  <c:v>2.111494638219829</c:v>
                </c:pt>
                <c:pt idx="346">
                  <c:v>2.0234891745068859</c:v>
                </c:pt>
                <c:pt idx="347">
                  <c:v>1.9337317530894298</c:v>
                </c:pt>
                <c:pt idx="348">
                  <c:v>1.8422092910602228</c:v>
                </c:pt>
                <c:pt idx="349">
                  <c:v>1.7489119595490121</c:v>
                </c:pt>
                <c:pt idx="350">
                  <c:v>1.6538332219149241</c:v>
                </c:pt>
                <c:pt idx="351">
                  <c:v>1.5569698627184183</c:v>
                </c:pt>
                <c:pt idx="352">
                  <c:v>1.4583220072122407</c:v>
                </c:pt>
                <c:pt idx="353">
                  <c:v>1.357893131174168</c:v>
                </c:pt>
                <c:pt idx="354">
                  <c:v>1.2556900609859156</c:v>
                </c:pt>
                <c:pt idx="355">
                  <c:v>1.1517229639534385</c:v>
                </c:pt>
                <c:pt idx="356">
                  <c:v>1.0460053289461659</c:v>
                </c:pt>
                <c:pt idx="357">
                  <c:v>0.93855393751827365</c:v>
                </c:pt>
                <c:pt idx="358">
                  <c:v>0.82938882575675599</c:v>
                </c:pt>
                <c:pt idx="359">
                  <c:v>0.71853323717647455</c:v>
                </c:pt>
                <c:pt idx="360">
                  <c:v>0.60601356705236675</c:v>
                </c:pt>
                <c:pt idx="361">
                  <c:v>0.49185929864643863</c:v>
                </c:pt>
                <c:pt idx="362">
                  <c:v>0.37610293183707599</c:v>
                </c:pt>
                <c:pt idx="363">
                  <c:v>0.25877990471337625</c:v>
                </c:pt>
                <c:pt idx="364">
                  <c:v>0.13992850872847659</c:v>
                </c:pt>
                <c:pt idx="365">
                  <c:v>1.9589798039436931E-2</c:v>
                </c:pt>
                <c:pt idx="366">
                  <c:v>-0.10219250632165133</c:v>
                </c:pt>
                <c:pt idx="367">
                  <c:v>-0.22537211679054023</c:v>
                </c:pt>
                <c:pt idx="368">
                  <c:v>-0.34990028347443863</c:v>
                </c:pt>
                <c:pt idx="369">
                  <c:v>-0.47572590157015759</c:v>
                </c:pt>
                <c:pt idx="370">
                  <c:v>-0.60279562137106291</c:v>
                </c:pt>
                <c:pt idx="371">
                  <c:v>-0.7310539602622802</c:v>
                </c:pt>
                <c:pt idx="372">
                  <c:v>-0.86044341613668118</c:v>
                </c:pt>
                <c:pt idx="373">
                  <c:v>-0.99090458170551643</c:v>
                </c:pt>
                <c:pt idx="374">
                  <c:v>-1.1223762592206619</c:v>
                </c:pt>
                <c:pt idx="375">
                  <c:v>-1.2547955751793056</c:v>
                </c:pt>
                <c:pt idx="376">
                  <c:v>-1.3880980946302923</c:v>
                </c:pt>
                <c:pt idx="377">
                  <c:v>-1.522217934761221</c:v>
                </c:pt>
                <c:pt idx="378">
                  <c:v>-1.6570878775020159</c:v>
                </c:pt>
                <c:pt idx="379">
                  <c:v>-1.7926394809360406</c:v>
                </c:pt>
                <c:pt idx="380">
                  <c:v>-1.9288031893699573</c:v>
                </c:pt>
                <c:pt idx="381">
                  <c:v>-2.0655084419680767</c:v>
                </c:pt>
                <c:pt idx="382">
                  <c:v>-2.2026837799090528</c:v>
                </c:pt>
                <c:pt idx="383">
                  <c:v>-2.3402569520760768</c:v>
                </c:pt>
                <c:pt idx="384">
                  <c:v>-2.4781550193349293</c:v>
                </c:pt>
                <c:pt idx="385">
                  <c:v>-2.6163044574978183</c:v>
                </c:pt>
                <c:pt idx="386">
                  <c:v>-2.7546312591087387</c:v>
                </c:pt>
                <c:pt idx="387">
                  <c:v>-2.8930610342155667</c:v>
                </c:pt>
                <c:pt idx="388">
                  <c:v>-3.0315191103203492</c:v>
                </c:pt>
                <c:pt idx="389">
                  <c:v>-3.1699306317194376</c:v>
                </c:pt>
                <c:pt idx="390">
                  <c:v>-3.308220658457051</c:v>
                </c:pt>
                <c:pt idx="391">
                  <c:v>-3.4463142651216563</c:v>
                </c:pt>
                <c:pt idx="392">
                  <c:v>-3.584136639715167</c:v>
                </c:pt>
                <c:pt idx="393">
                  <c:v>-3.7216131828173689</c:v>
                </c:pt>
                <c:pt idx="394">
                  <c:v>-3.8586696072529825</c:v>
                </c:pt>
                <c:pt idx="395">
                  <c:v>-3.9952320384506628</c:v>
                </c:pt>
                <c:pt idx="396">
                  <c:v>-4.1312271156559817</c:v>
                </c:pt>
                <c:pt idx="397">
                  <c:v>-4.2665820941260799</c:v>
                </c:pt>
                <c:pt idx="398">
                  <c:v>-4.4012249483996024</c:v>
                </c:pt>
                <c:pt idx="399">
                  <c:v>-4.5350844766900327</c:v>
                </c:pt>
                <c:pt idx="400">
                  <c:v>-4.6680904064044384</c:v>
                </c:pt>
                <c:pt idx="401">
                  <c:v>-4.8001735007379738</c:v>
                </c:pt>
                <c:pt idx="402">
                  <c:v>-4.9312656662419645</c:v>
                </c:pt>
                <c:pt idx="403">
                  <c:v>-5.0613000612070724</c:v>
                </c:pt>
                <c:pt idx="404">
                  <c:v>-5.1902112046415283</c:v>
                </c:pt>
                <c:pt idx="405">
                  <c:v>-5.3179350855753169</c:v>
                </c:pt>
                <c:pt idx="406">
                  <c:v>-5.4444092723527673</c:v>
                </c:pt>
                <c:pt idx="407">
                  <c:v>-5.5695730215299672</c:v>
                </c:pt>
                <c:pt idx="408">
                  <c:v>-5.6933673859328291</c:v>
                </c:pt>
                <c:pt idx="409">
                  <c:v>-5.8157353213880922</c:v>
                </c:pt>
                <c:pt idx="410">
                  <c:v>-5.9366217915884967</c:v>
                </c:pt>
                <c:pt idx="411">
                  <c:v>-6.0559738705189083</c:v>
                </c:pt>
                <c:pt idx="412">
                  <c:v>-6.1737408418358726</c:v>
                </c:pt>
                <c:pt idx="413">
                  <c:v>-6.289874294566161</c:v>
                </c:pt>
                <c:pt idx="414">
                  <c:v>-6.4043282144741109</c:v>
                </c:pt>
                <c:pt idx="415">
                  <c:v>-6.5170590704411824</c:v>
                </c:pt>
                <c:pt idx="416">
                  <c:v>-6.6280258951976521</c:v>
                </c:pt>
                <c:pt idx="417">
                  <c:v>-6.7371903597613416</c:v>
                </c:pt>
                <c:pt idx="418">
                  <c:v>-6.8445168409571755</c:v>
                </c:pt>
                <c:pt idx="419">
                  <c:v>-6.9499724814207635</c:v>
                </c:pt>
                <c:pt idx="420">
                  <c:v>-7.0535272415328194</c:v>
                </c:pt>
                <c:pt idx="421">
                  <c:v>-7.1551539427750814</c:v>
                </c:pt>
                <c:pt idx="422">
                  <c:v>-7.2548283020626316</c:v>
                </c:pt>
                <c:pt idx="423">
                  <c:v>-7.3525289566671068</c:v>
                </c:pt>
                <c:pt idx="424">
                  <c:v>-7.44823747942357</c:v>
                </c:pt>
                <c:pt idx="425">
                  <c:v>-7.5419383839888985</c:v>
                </c:pt>
                <c:pt idx="426">
                  <c:v>-7.6336191200015913</c:v>
                </c:pt>
                <c:pt idx="427">
                  <c:v>-7.7232700580855163</c:v>
                </c:pt>
                <c:pt idx="428">
                  <c:v>-7.8108844647189057</c:v>
                </c:pt>
                <c:pt idx="429">
                  <c:v>-7.896458467087367</c:v>
                </c:pt>
                <c:pt idx="430">
                  <c:v>-7.9799910081226582</c:v>
                </c:pt>
                <c:pt idx="431">
                  <c:v>-8.0614837920130338</c:v>
                </c:pt>
                <c:pt idx="432">
                  <c:v>-8.1409412205579041</c:v>
                </c:pt>
                <c:pt idx="433">
                  <c:v>-8.2183703208088605</c:v>
                </c:pt>
                <c:pt idx="434">
                  <c:v>-8.293780664516655</c:v>
                </c:pt>
                <c:pt idx="435">
                  <c:v>-8.3671842799589005</c:v>
                </c:pt>
                <c:pt idx="436">
                  <c:v>-8.4385955567872557</c:v>
                </c:pt>
                <c:pt idx="437">
                  <c:v>-8.5080311445713885</c:v>
                </c:pt>
                <c:pt idx="438">
                  <c:v>-8.5755098457590062</c:v>
                </c:pt>
                <c:pt idx="439">
                  <c:v>-8.6410525037992834</c:v>
                </c:pt>
                <c:pt idx="440">
                  <c:v>-8.7046818871929545</c:v>
                </c:pt>
                <c:pt idx="441">
                  <c:v>-8.7664225702448491</c:v>
                </c:pt>
                <c:pt idx="442">
                  <c:v>-8.8263008112926435</c:v>
                </c:pt>
                <c:pt idx="443">
                  <c:v>-8.884344429179194</c:v>
                </c:pt>
                <c:pt idx="444">
                  <c:v>-8.9405826787163019</c:v>
                </c:pt>
                <c:pt idx="445">
                  <c:v>-8.9950461258685106</c:v>
                </c:pt>
                <c:pt idx="446">
                  <c:v>-9.0477665233495124</c:v>
                </c:pt>
                <c:pt idx="447">
                  <c:v>-9.0987766872921725</c:v>
                </c:pt>
                <c:pt idx="448">
                  <c:v>-9.1481103756074926</c:v>
                </c:pt>
                <c:pt idx="449">
                  <c:v>-9.1958021686061446</c:v>
                </c:pt>
                <c:pt idx="450">
                  <c:v>-9.2418873524038325</c:v>
                </c:pt>
                <c:pt idx="451">
                  <c:v>-9.2864018055838908</c:v>
                </c:pt>
                <c:pt idx="452">
                  <c:v>-9.3293818895352931</c:v>
                </c:pt>
                <c:pt idx="453">
                  <c:v>-9.3708643428324958</c:v>
                </c:pt>
                <c:pt idx="454">
                  <c:v>-9.4108861799713157</c:v>
                </c:pt>
                <c:pt idx="455">
                  <c:v>-9.4494845947194204</c:v>
                </c:pt>
                <c:pt idx="456">
                  <c:v>-9.4866968682929382</c:v>
                </c:pt>
                <c:pt idx="457">
                  <c:v>-9.52256028251964</c:v>
                </c:pt>
                <c:pt idx="458">
                  <c:v>-9.5571120381014509</c:v>
                </c:pt>
                <c:pt idx="459">
                  <c:v>-9.5903891780477064</c:v>
                </c:pt>
                <c:pt idx="460">
                  <c:v>-9.6224285163077372</c:v>
                </c:pt>
                <c:pt idx="461">
                  <c:v>-9.6532665715924875</c:v>
                </c:pt>
                <c:pt idx="462">
                  <c:v>-9.682939506344475</c:v>
                </c:pt>
                <c:pt idx="463">
                  <c:v>-9.7114830707790958</c:v>
                </c:pt>
                <c:pt idx="464">
                  <c:v>-9.7389325518972534</c:v>
                </c:pt>
                <c:pt idx="465">
                  <c:v>-9.7653227273415837</c:v>
                </c:pt>
                <c:pt idx="466">
                  <c:v>-9.7906878239508739</c:v>
                </c:pt>
                <c:pt idx="467">
                  <c:v>-9.8150614808468433</c:v>
                </c:pt>
                <c:pt idx="468">
                  <c:v>-9.8384767168742986</c:v>
                </c:pt>
                <c:pt idx="469">
                  <c:v>-9.8609659022049794</c:v>
                </c:pt>
                <c:pt idx="470">
                  <c:v>-9.8825607339038903</c:v>
                </c:pt>
                <c:pt idx="471">
                  <c:v>-9.9032922152520086</c:v>
                </c:pt>
                <c:pt idx="472">
                  <c:v>-9.9231906386168607</c:v>
                </c:pt>
                <c:pt idx="473">
                  <c:v>-9.9422855716565177</c:v>
                </c:pt>
                <c:pt idx="474">
                  <c:v>-9.960605846644885</c:v>
                </c:pt>
                <c:pt idx="475">
                  <c:v>-9.9781795527087986</c:v>
                </c:pt>
                <c:pt idx="476">
                  <c:v>-9.9950340307671226</c:v>
                </c:pt>
                <c:pt idx="477">
                  <c:v>-10.011195870967668</c:v>
                </c:pt>
                <c:pt idx="478">
                  <c:v>-10.026690912425622</c:v>
                </c:pt>
                <c:pt idx="479">
                  <c:v>-10.041544245068581</c:v>
                </c:pt>
                <c:pt idx="480">
                  <c:v>-10.055780213403192</c:v>
                </c:pt>
                <c:pt idx="481">
                  <c:v>-10.069422422026378</c:v>
                </c:pt>
                <c:pt idx="482">
                  <c:v>-10.082493742709559</c:v>
                </c:pt>
                <c:pt idx="483">
                  <c:v>-10.095016322894455</c:v>
                </c:pt>
                <c:pt idx="484">
                  <c:v>-10.107011595447375</c:v>
                </c:pt>
                <c:pt idx="485">
                  <c:v>-10.118500289526631</c:v>
                </c:pt>
                <c:pt idx="486">
                  <c:v>-10.129502442425727</c:v>
                </c:pt>
                <c:pt idx="487">
                  <c:v>-10.140037412267162</c:v>
                </c:pt>
                <c:pt idx="488">
                  <c:v>-10.150123891424681</c:v>
                </c:pt>
                <c:pt idx="489">
                  <c:v>-10.159779920564006</c:v>
                </c:pt>
                <c:pt idx="490">
                  <c:v>-10.169022903199821</c:v>
                </c:pt>
                <c:pt idx="491">
                  <c:v>-10.17786962067162</c:v>
                </c:pt>
                <c:pt idx="492">
                  <c:v>-10.18633624745272</c:v>
                </c:pt>
                <c:pt idx="493">
                  <c:v>-10.194438366710584</c:v>
                </c:pt>
                <c:pt idx="494">
                  <c:v>-10.20219098604519</c:v>
                </c:pt>
                <c:pt idx="495">
                  <c:v>-10.209608553338128</c:v>
                </c:pt>
                <c:pt idx="496">
                  <c:v>-10.21670497265144</c:v>
                </c:pt>
                <c:pt idx="497">
                  <c:v>-10.223493620121305</c:v>
                </c:pt>
                <c:pt idx="498">
                  <c:v>-10.229987359796572</c:v>
                </c:pt>
                <c:pt idx="499">
                  <c:v>-10.23619855937854</c:v>
                </c:pt>
                <c:pt idx="500">
                  <c:v>-10.242139105820787</c:v>
                </c:pt>
                <c:pt idx="501">
                  <c:v>-10.247820420756115</c:v>
                </c:pt>
                <c:pt idx="502">
                  <c:v>-10.253253475717603</c:v>
                </c:pt>
                <c:pt idx="503">
                  <c:v>-10.25844880712887</c:v>
                </c:pt>
                <c:pt idx="504">
                  <c:v>-10.263416531037638</c:v>
                </c:pt>
                <c:pt idx="505">
                  <c:v>-10.268166357575655</c:v>
                </c:pt>
                <c:pt idx="506">
                  <c:v>-10.272707605124939</c:v>
                </c:pt>
                <c:pt idx="507">
                  <c:v>-10.277049214177632</c:v>
                </c:pt>
                <c:pt idx="508">
                  <c:v>-10.281199760878533</c:v>
                </c:pt>
                <c:pt idx="509">
                  <c:v>-10.285167470238523</c:v>
                </c:pt>
                <c:pt idx="510">
                  <c:v>-10.288960229014849</c:v>
                </c:pt>
                <c:pt idx="511">
                  <c:v>-10.292585598249225</c:v>
                </c:pt>
                <c:pt idx="512">
                  <c:v>-10.296050825464482</c:v>
                </c:pt>
                <c:pt idx="513">
                  <c:v>-10.299362856513799</c:v>
                </c:pt>
                <c:pt idx="514">
                  <c:v>-10.302528347083857</c:v>
                </c:pt>
                <c:pt idx="515">
                  <c:v>-10.305553673853275</c:v>
                </c:pt>
                <c:pt idx="516">
                  <c:v>-10.308444945305325</c:v>
                </c:pt>
                <c:pt idx="517">
                  <c:v>-10.311208012201163</c:v>
                </c:pt>
                <c:pt idx="518">
                  <c:v>-10.313848477713547</c:v>
                </c:pt>
                <c:pt idx="519">
                  <c:v>-10.3163717072289</c:v>
                </c:pt>
                <c:pt idx="520">
                  <c:v>-10.318782837819512</c:v>
                </c:pt>
                <c:pt idx="521">
                  <c:v>-10.321086787393503</c:v>
                </c:pt>
                <c:pt idx="522">
                  <c:v>-10.323288263528054</c:v>
                </c:pt>
                <c:pt idx="523">
                  <c:v>-10.325391771991629</c:v>
                </c:pt>
                <c:pt idx="524">
                  <c:v>-10.327401624962953</c:v>
                </c:pt>
                <c:pt idx="525">
                  <c:v>-10.329321948953501</c:v>
                </c:pt>
                <c:pt idx="526">
                  <c:v>-10.331156692439746</c:v>
                </c:pt>
                <c:pt idx="527">
                  <c:v>-10.332909633214829</c:v>
                </c:pt>
                <c:pt idx="528">
                  <c:v>-10.334584385464217</c:v>
                </c:pt>
                <c:pt idx="529">
                  <c:v>-10.336184406575589</c:v>
                </c:pt>
                <c:pt idx="530">
                  <c:v>-10.337713003689505</c:v>
                </c:pt>
                <c:pt idx="531">
                  <c:v>-10.339173339998233</c:v>
                </c:pt>
                <c:pt idx="532">
                  <c:v>-10.340568440800638</c:v>
                </c:pt>
                <c:pt idx="533">
                  <c:v>-10.34190119932129</c:v>
                </c:pt>
                <c:pt idx="534">
                  <c:v>-10.34317438230141</c:v>
                </c:pt>
                <c:pt idx="535">
                  <c:v>-10.344390635367226</c:v>
                </c:pt>
                <c:pt idx="536">
                  <c:v>-10.345552488185515</c:v>
                </c:pt>
                <c:pt idx="537">
                  <c:v>-10.34666235941293</c:v>
                </c:pt>
                <c:pt idx="538">
                  <c:v>-10.347722561444385</c:v>
                </c:pt>
                <c:pt idx="539">
                  <c:v>-10.348735304970948</c:v>
                </c:pt>
                <c:pt idx="540">
                  <c:v>-10.349702703350747</c:v>
                </c:pt>
                <c:pt idx="541">
                  <c:v>-10.350626776801086</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55.250943605248629</c:v>
                </c:pt>
                <c:pt idx="1">
                  <c:v>54.651419836609612</c:v>
                </c:pt>
                <c:pt idx="2">
                  <c:v>54.048438758776108</c:v>
                </c:pt>
                <c:pt idx="3">
                  <c:v>53.442301848612509</c:v>
                </c:pt>
                <c:pt idx="4">
                  <c:v>52.833320373739504</c:v>
                </c:pt>
                <c:pt idx="5">
                  <c:v>52.221814811446286</c:v>
                </c:pt>
                <c:pt idx="6">
                  <c:v>51.608114216758679</c:v>
                </c:pt>
                <c:pt idx="7">
                  <c:v>50.992555542424839</c:v>
                </c:pt>
                <c:pt idx="8">
                  <c:v>50.375482914103756</c:v>
                </c:pt>
                <c:pt idx="9">
                  <c:v>49.757246864522102</c:v>
                </c:pt>
                <c:pt idx="10">
                  <c:v>49.138203530830893</c:v>
                </c:pt>
                <c:pt idx="11">
                  <c:v>48.518713819802123</c:v>
                </c:pt>
                <c:pt idx="12">
                  <c:v>47.899142545893682</c:v>
                </c:pt>
                <c:pt idx="13">
                  <c:v>47.279857547514027</c:v>
                </c:pt>
                <c:pt idx="14">
                  <c:v>46.66122878708687</c:v>
                </c:pt>
                <c:pt idx="15">
                  <c:v>46.043627440709322</c:v>
                </c:pt>
                <c:pt idx="16">
                  <c:v>45.427424983320002</c:v>
                </c:pt>
                <c:pt idx="17">
                  <c:v>44.812992275357395</c:v>
                </c:pt>
                <c:pt idx="18">
                  <c:v>44.200698656862777</c:v>
                </c:pt>
                <c:pt idx="19">
                  <c:v>43.590911054907664</c:v>
                </c:pt>
                <c:pt idx="20">
                  <c:v>42.983993110058769</c:v>
                </c:pt>
                <c:pt idx="21">
                  <c:v>42.38030432737515</c:v>
                </c:pt>
                <c:pt idx="22">
                  <c:v>41.780199257150024</c:v>
                </c:pt>
                <c:pt idx="23">
                  <c:v>41.184026710257704</c:v>
                </c:pt>
                <c:pt idx="24">
                  <c:v>40.592129012584628</c:v>
                </c:pt>
                <c:pt idx="25">
                  <c:v>40.004841302572537</c:v>
                </c:pt>
                <c:pt idx="26">
                  <c:v>39.422490875445284</c:v>
                </c:pt>
                <c:pt idx="27">
                  <c:v>38.845396577172039</c:v>
                </c:pt>
                <c:pt idx="28">
                  <c:v>38.273868250715246</c:v>
                </c:pt>
                <c:pt idx="29">
                  <c:v>37.708206236569872</c:v>
                </c:pt>
                <c:pt idx="30">
                  <c:v>37.148700929070145</c:v>
                </c:pt>
                <c:pt idx="31">
                  <c:v>36.59563238941297</c:v>
                </c:pt>
                <c:pt idx="32">
                  <c:v>36.049270015830714</c:v>
                </c:pt>
                <c:pt idx="33">
                  <c:v>35.509872270841917</c:v>
                </c:pt>
                <c:pt idx="34">
                  <c:v>34.97768646505051</c:v>
                </c:pt>
                <c:pt idx="35">
                  <c:v>34.452948596512428</c:v>
                </c:pt>
                <c:pt idx="36">
                  <c:v>33.935883244284305</c:v>
                </c:pt>
                <c:pt idx="37">
                  <c:v>33.426703514407109</c:v>
                </c:pt>
                <c:pt idx="38">
                  <c:v>32.925611036244725</c:v>
                </c:pt>
                <c:pt idx="39">
                  <c:v>32.432796006815117</c:v>
                </c:pt>
                <c:pt idx="40">
                  <c:v>31.948437280513755</c:v>
                </c:pt>
                <c:pt idx="41">
                  <c:v>31.472702501425506</c:v>
                </c:pt>
                <c:pt idx="42">
                  <c:v>31.005748275272246</c:v>
                </c:pt>
                <c:pt idx="43">
                  <c:v>30.547720377925398</c:v>
                </c:pt>
                <c:pt idx="44">
                  <c:v>30.098753997339301</c:v>
                </c:pt>
                <c:pt idx="45">
                  <c:v>29.658974005723415</c:v>
                </c:pt>
                <c:pt idx="46">
                  <c:v>29.228495258767534</c:v>
                </c:pt>
                <c:pt idx="47">
                  <c:v>28.80742291876323</c:v>
                </c:pt>
                <c:pt idx="48">
                  <c:v>28.395852798515804</c:v>
                </c:pt>
                <c:pt idx="49">
                  <c:v>27.993871723027794</c:v>
                </c:pt>
                <c:pt idx="50">
                  <c:v>27.601557906028301</c:v>
                </c:pt>
                <c:pt idx="51">
                  <c:v>27.218981338549973</c:v>
                </c:pt>
                <c:pt idx="52">
                  <c:v>26.846204186884012</c:v>
                </c:pt>
                <c:pt idx="53">
                  <c:v>26.483281197388585</c:v>
                </c:pt>
                <c:pt idx="54">
                  <c:v>26.130260105788455</c:v>
                </c:pt>
                <c:pt idx="55">
                  <c:v>25.787182048751337</c:v>
                </c:pt>
                <c:pt idx="56">
                  <c:v>25.45408197570481</c:v>
                </c:pt>
                <c:pt idx="57">
                  <c:v>25.130989059010581</c:v>
                </c:pt>
                <c:pt idx="58">
                  <c:v>24.817927100785678</c:v>
                </c:pt>
                <c:pt idx="59">
                  <c:v>24.514914934818634</c:v>
                </c:pt>
                <c:pt idx="60">
                  <c:v>24.221966822189682</c:v>
                </c:pt>
                <c:pt idx="61">
                  <c:v>23.939092839351325</c:v>
                </c:pt>
                <c:pt idx="62">
                  <c:v>23.666299257580452</c:v>
                </c:pt>
                <c:pt idx="63">
                  <c:v>23.403588912844771</c:v>
                </c:pt>
                <c:pt idx="64">
                  <c:v>23.150961565262847</c:v>
                </c:pt>
                <c:pt idx="65">
                  <c:v>22.90841424745744</c:v>
                </c:pt>
                <c:pt idx="66">
                  <c:v>22.675941601218511</c:v>
                </c:pt>
                <c:pt idx="67">
                  <c:v>22.453536201995334</c:v>
                </c:pt>
                <c:pt idx="68">
                  <c:v>22.241188870836442</c:v>
                </c:pt>
                <c:pt idx="69">
                  <c:v>22.038888973480564</c:v>
                </c:pt>
                <c:pt idx="70">
                  <c:v>21.846624706387288</c:v>
                </c:pt>
                <c:pt idx="71">
                  <c:v>21.664383369556319</c:v>
                </c:pt>
                <c:pt idx="72">
                  <c:v>21.492151626058462</c:v>
                </c:pt>
                <c:pt idx="73">
                  <c:v>21.329915748246766</c:v>
                </c:pt>
                <c:pt idx="74">
                  <c:v>21.177661850667782</c:v>
                </c:pt>
                <c:pt idx="75">
                  <c:v>21.035376109731864</c:v>
                </c:pt>
                <c:pt idx="76">
                  <c:v>20.90304497023304</c:v>
                </c:pt>
                <c:pt idx="77">
                  <c:v>20.780655338840148</c:v>
                </c:pt>
                <c:pt idx="78">
                  <c:v>20.668194764693983</c:v>
                </c:pt>
                <c:pt idx="79">
                  <c:v>20.565651607271914</c:v>
                </c:pt>
                <c:pt idx="80">
                  <c:v>20.473015191680187</c:v>
                </c:pt>
                <c:pt idx="81">
                  <c:v>20.390275951550297</c:v>
                </c:pt>
                <c:pt idx="82">
                  <c:v>20.317425559710692</c:v>
                </c:pt>
                <c:pt idx="83">
                  <c:v>20.254457046807943</c:v>
                </c:pt>
                <c:pt idx="84">
                  <c:v>20.20136490804213</c:v>
                </c:pt>
                <c:pt idx="85">
                  <c:v>20.158145198177849</c:v>
                </c:pt>
                <c:pt idx="86">
                  <c:v>20.124795614976389</c:v>
                </c:pt>
                <c:pt idx="87">
                  <c:v>20.101315571185417</c:v>
                </c:pt>
                <c:pt idx="88">
                  <c:v>20.087706255204733</c:v>
                </c:pt>
                <c:pt idx="89">
                  <c:v>20.083970680531689</c:v>
                </c:pt>
                <c:pt idx="90">
                  <c:v>20.090113724069841</c:v>
                </c:pt>
                <c:pt idx="91">
                  <c:v>20.10614215336653</c:v>
                </c:pt>
                <c:pt idx="92">
                  <c:v>20.132064642824105</c:v>
                </c:pt>
                <c:pt idx="93">
                  <c:v>20.167891778909087</c:v>
                </c:pt>
                <c:pt idx="94">
                  <c:v>20.213636054362482</c:v>
                </c:pt>
                <c:pt idx="95">
                  <c:v>20.269311851392636</c:v>
                </c:pt>
                <c:pt idx="96">
                  <c:v>20.334935413814062</c:v>
                </c:pt>
                <c:pt idx="97">
                  <c:v>20.410524808070907</c:v>
                </c:pt>
                <c:pt idx="98">
                  <c:v>20.496099873067724</c:v>
                </c:pt>
                <c:pt idx="99">
                  <c:v>20.591682158711663</c:v>
                </c:pt>
                <c:pt idx="100">
                  <c:v>20.697294853051254</c:v>
                </c:pt>
                <c:pt idx="101">
                  <c:v>20.812962697881876</c:v>
                </c:pt>
                <c:pt idx="102">
                  <c:v>20.938711892677635</c:v>
                </c:pt>
                <c:pt idx="103">
                  <c:v>21.074569986692968</c:v>
                </c:pt>
                <c:pt idx="104">
                  <c:v>21.220565759074525</c:v>
                </c:pt>
                <c:pt idx="105">
                  <c:v>21.376729086811483</c:v>
                </c:pt>
                <c:pt idx="106">
                  <c:v>21.543090800358971</c:v>
                </c:pt>
                <c:pt idx="107">
                  <c:v>21.719682526761137</c:v>
                </c:pt>
                <c:pt idx="108">
                  <c:v>21.906536520113434</c:v>
                </c:pt>
                <c:pt idx="109">
                  <c:v>22.103685479209318</c:v>
                </c:pt>
                <c:pt idx="110">
                  <c:v>22.311162352234884</c:v>
                </c:pt>
                <c:pt idx="111">
                  <c:v>22.529000128390315</c:v>
                </c:pt>
                <c:pt idx="112">
                  <c:v>22.757231616350413</c:v>
                </c:pt>
                <c:pt idx="113">
                  <c:v>22.995889209500099</c:v>
                </c:pt>
                <c:pt idx="114">
                  <c:v>23.24500463792754</c:v>
                </c:pt>
                <c:pt idx="115">
                  <c:v>23.504608707200102</c:v>
                </c:pt>
                <c:pt idx="116">
                  <c:v>23.774731023998289</c:v>
                </c:pt>
                <c:pt idx="117">
                  <c:v>24.05539970875364</c:v>
                </c:pt>
                <c:pt idx="118">
                  <c:v>24.346641095495517</c:v>
                </c:pt>
                <c:pt idx="119">
                  <c:v>24.648479419196804</c:v>
                </c:pt>
                <c:pt idx="120">
                  <c:v>24.96093649099123</c:v>
                </c:pt>
                <c:pt idx="121">
                  <c:v>25.284031361735245</c:v>
                </c:pt>
                <c:pt idx="122">
                  <c:v>25.617779974484343</c:v>
                </c:pt>
                <c:pt idx="123">
                  <c:v>25.962194806574509</c:v>
                </c:pt>
                <c:pt idx="124">
                  <c:v>26.317284502117893</c:v>
                </c:pt>
                <c:pt idx="125">
                  <c:v>26.683053495849268</c:v>
                </c:pt>
                <c:pt idx="126">
                  <c:v>27.059501629408221</c:v>
                </c:pt>
                <c:pt idx="127">
                  <c:v>27.446623761271194</c:v>
                </c:pt>
                <c:pt idx="128">
                  <c:v>27.844409371716718</c:v>
                </c:pt>
                <c:pt idx="129">
                  <c:v>28.252842164353936</c:v>
                </c:pt>
                <c:pt idx="130">
                  <c:v>28.671899665906423</c:v>
                </c:pt>
                <c:pt idx="131">
                  <c:v>29.101552826114375</c:v>
                </c:pt>
                <c:pt idx="132">
                  <c:v>29.541765619773134</c:v>
                </c:pt>
                <c:pt idx="133">
                  <c:v>29.99249465310254</c:v>
                </c:pt>
                <c:pt idx="134">
                  <c:v>30.453688776786798</c:v>
                </c:pt>
                <c:pt idx="135">
                  <c:v>30.925288708195993</c:v>
                </c:pt>
                <c:pt idx="136">
                  <c:v>31.407226665432809</c:v>
                </c:pt>
                <c:pt idx="137">
                  <c:v>31.899426015993161</c:v>
                </c:pt>
                <c:pt idx="138">
                  <c:v>32.401800942941001</c:v>
                </c:pt>
                <c:pt idx="139">
                  <c:v>32.914256131612518</c:v>
                </c:pt>
                <c:pt idx="140">
                  <c:v>33.436686479933172</c:v>
                </c:pt>
                <c:pt idx="141">
                  <c:v>33.968976835499916</c:v>
                </c:pt>
                <c:pt idx="142">
                  <c:v>34.511001762604721</c:v>
                </c:pt>
                <c:pt idx="143">
                  <c:v>35.062625342378979</c:v>
                </c:pt>
                <c:pt idx="144">
                  <c:v>35.623701009200005</c:v>
                </c:pt>
                <c:pt idx="145">
                  <c:v>36.194071426431918</c:v>
                </c:pt>
                <c:pt idx="146">
                  <c:v>36.773568404465657</c:v>
                </c:pt>
                <c:pt idx="147">
                  <c:v>37.362012863863107</c:v>
                </c:pt>
                <c:pt idx="148">
                  <c:v>37.959214846227489</c:v>
                </c:pt>
                <c:pt idx="149">
                  <c:v>38.564973575177639</c:v>
                </c:pt>
                <c:pt idx="150">
                  <c:v>39.179077569524104</c:v>
                </c:pt>
                <c:pt idx="151">
                  <c:v>39.801304810426977</c:v>
                </c:pt>
                <c:pt idx="152">
                  <c:v>40.431422963942843</c:v>
                </c:pt>
                <c:pt idx="153">
                  <c:v>41.069189659974654</c:v>
                </c:pt>
                <c:pt idx="154">
                  <c:v>41.714352828189263</c:v>
                </c:pt>
                <c:pt idx="155">
                  <c:v>42.3666510910071</c:v>
                </c:pt>
                <c:pt idx="156">
                  <c:v>43.025814213265356</c:v>
                </c:pt>
                <c:pt idx="157">
                  <c:v>43.691563607645548</c:v>
                </c:pt>
                <c:pt idx="158">
                  <c:v>44.363612894419568</c:v>
                </c:pt>
                <c:pt idx="159">
                  <c:v>45.041668513536308</c:v>
                </c:pt>
                <c:pt idx="160">
                  <c:v>45.725430386541987</c:v>
                </c:pt>
                <c:pt idx="161">
                  <c:v>46.41459262528771</c:v>
                </c:pt>
                <c:pt idx="162">
                  <c:v>47.108844283887038</c:v>
                </c:pt>
                <c:pt idx="163">
                  <c:v>47.807870149896807</c:v>
                </c:pt>
                <c:pt idx="164">
                  <c:v>48.511351570252963</c:v>
                </c:pt>
                <c:pt idx="165">
                  <c:v>49.218967307090431</c:v>
                </c:pt>
                <c:pt idx="166">
                  <c:v>49.930394418219251</c:v>
                </c:pt>
                <c:pt idx="167">
                  <c:v>50.645309156743551</c:v>
                </c:pt>
                <c:pt idx="168">
                  <c:v>51.363387884059044</c:v>
                </c:pt>
                <c:pt idx="169">
                  <c:v>52.084307990312276</c:v>
                </c:pt>
                <c:pt idx="170">
                  <c:v>52.807748816291763</c:v>
                </c:pt>
                <c:pt idx="171">
                  <c:v>53.533392570700478</c:v>
                </c:pt>
                <c:pt idx="172">
                  <c:v>54.260925236801064</c:v>
                </c:pt>
                <c:pt idx="173">
                  <c:v>54.990037462532797</c:v>
                </c:pt>
                <c:pt idx="174">
                  <c:v>55.720425428384871</c:v>
                </c:pt>
                <c:pt idx="175">
                  <c:v>56.451791687560274</c:v>
                </c:pt>
                <c:pt idx="176">
                  <c:v>57.183845973258357</c:v>
                </c:pt>
                <c:pt idx="177">
                  <c:v>57.916305968276035</c:v>
                </c:pt>
                <c:pt idx="178">
                  <c:v>58.648898032529779</c:v>
                </c:pt>
                <c:pt idx="179">
                  <c:v>59.38135788454089</c:v>
                </c:pt>
                <c:pt idx="180">
                  <c:v>60.113431233420378</c:v>
                </c:pt>
                <c:pt idx="181">
                  <c:v>60.844874358377218</c:v>
                </c:pt>
                <c:pt idx="182">
                  <c:v>61.575454633295521</c:v>
                </c:pt>
                <c:pt idx="183">
                  <c:v>62.304950994459006</c:v>
                </c:pt>
                <c:pt idx="184">
                  <c:v>63.033154350009077</c:v>
                </c:pt>
                <c:pt idx="185">
                  <c:v>63.759867930249449</c:v>
                </c:pt>
                <c:pt idx="186">
                  <c:v>64.484907578400623</c:v>
                </c:pt>
                <c:pt idx="187">
                  <c:v>65.208101981887822</c:v>
                </c:pt>
                <c:pt idx="188">
                  <c:v>65.929292844686032</c:v>
                </c:pt>
                <c:pt idx="189">
                  <c:v>66.648335001669622</c:v>
                </c:pt>
                <c:pt idx="190">
                  <c:v>67.365096476280783</c:v>
                </c:pt>
                <c:pt idx="191">
                  <c:v>68.079458483175927</c:v>
                </c:pt>
                <c:pt idx="192">
                  <c:v>68.791315377803826</c:v>
                </c:pt>
                <c:pt idx="193">
                  <c:v>69.500574555111086</c:v>
                </c:pt>
                <c:pt idx="194">
                  <c:v>70.207156299800573</c:v>
                </c:pt>
                <c:pt idx="195">
                  <c:v>70.910993590709637</c:v>
                </c:pt>
                <c:pt idx="196">
                  <c:v>71.612031862017858</c:v>
                </c:pt>
                <c:pt idx="197">
                  <c:v>72.310228724066661</c:v>
                </c:pt>
                <c:pt idx="198">
                  <c:v>73.005553646625003</c:v>
                </c:pt>
                <c:pt idx="199">
                  <c:v>73.69798760744024</c:v>
                </c:pt>
                <c:pt idx="200">
                  <c:v>74.387522708897592</c:v>
                </c:pt>
                <c:pt idx="201">
                  <c:v>75.074161765554365</c:v>
                </c:pt>
                <c:pt idx="202">
                  <c:v>75.75791786524195</c:v>
                </c:pt>
                <c:pt idx="203">
                  <c:v>76.438813906330651</c:v>
                </c:pt>
                <c:pt idx="204">
                  <c:v>77.116882113632386</c:v>
                </c:pt>
                <c:pt idx="205">
                  <c:v>77.792163535283834</c:v>
                </c:pt>
                <c:pt idx="206">
                  <c:v>78.464707522814294</c:v>
                </c:pt>
                <c:pt idx="207">
                  <c:v>79.134571196440049</c:v>
                </c:pt>
                <c:pt idx="208">
                  <c:v>79.801818897478981</c:v>
                </c:pt>
                <c:pt idx="209">
                  <c:v>80.466521629613069</c:v>
                </c:pt>
                <c:pt idx="210">
                  <c:v>81.12875649057024</c:v>
                </c:pt>
                <c:pt idx="211">
                  <c:v>81.788606095636396</c:v>
                </c:pt>
                <c:pt idx="212">
                  <c:v>82.446157994260616</c:v>
                </c:pt>
                <c:pt idx="213">
                  <c:v>83.101504080870043</c:v>
                </c:pt>
                <c:pt idx="214">
                  <c:v>83.754740000873994</c:v>
                </c:pt>
                <c:pt idx="215">
                  <c:v>84.405964552715602</c:v>
                </c:pt>
                <c:pt idx="216">
                  <c:v>85.055279086710854</c:v>
                </c:pt>
                <c:pt idx="217">
                  <c:v>85.70278690132136</c:v>
                </c:pt>
                <c:pt idx="218">
                  <c:v>86.348592637414157</c:v>
                </c:pt>
                <c:pt idx="219">
                  <c:v>86.992801670997196</c:v>
                </c:pt>
                <c:pt idx="220">
                  <c:v>87.635519504860639</c:v>
                </c:pt>
                <c:pt idx="221">
                  <c:v>88.276851159517108</c:v>
                </c:pt>
                <c:pt idx="222">
                  <c:v>88.916900563805228</c:v>
                </c:pt>
                <c:pt idx="223">
                  <c:v>89.555769945527757</c:v>
                </c:pt>
                <c:pt idx="224">
                  <c:v>90.193559222490975</c:v>
                </c:pt>
                <c:pt idx="225">
                  <c:v>90.830365394350423</c:v>
                </c:pt>
                <c:pt idx="226">
                  <c:v>91.466281935710469</c:v>
                </c:pt>
                <c:pt idx="227">
                  <c:v>92.101398190978088</c:v>
                </c:pt>
                <c:pt idx="228">
                  <c:v>92.735798771555125</c:v>
                </c:pt>
                <c:pt idx="229">
                  <c:v>93.369562956043296</c:v>
                </c:pt>
                <c:pt idx="230">
                  <c:v>94.002764094231438</c:v>
                </c:pt>
                <c:pt idx="231">
                  <c:v>94.635469015765011</c:v>
                </c:pt>
                <c:pt idx="232">
                  <c:v>95.267737444513685</c:v>
                </c:pt>
                <c:pt idx="233">
                  <c:v>95.899621419807644</c:v>
                </c:pt>
                <c:pt idx="234">
                  <c:v>96.531164725845159</c:v>
                </c:pt>
                <c:pt idx="235">
                  <c:v>97.162402330739596</c:v>
                </c:pt>
                <c:pt idx="236">
                  <c:v>97.793359836833062</c:v>
                </c:pt>
                <c:pt idx="237">
                  <c:v>98.424052944061813</c:v>
                </c:pt>
                <c:pt idx="238">
                  <c:v>99.05448692832374</c:v>
                </c:pt>
                <c:pt idx="239">
                  <c:v>99.684656136959021</c:v>
                </c:pt>
                <c:pt idx="240">
                  <c:v>100.31454350360315</c:v>
                </c:pt>
                <c:pt idx="241">
                  <c:v>100.944120084826</c:v>
                </c:pt>
                <c:pt idx="242">
                  <c:v>101.57334462109209</c:v>
                </c:pt>
                <c:pt idx="243">
                  <c:v>102.2021631247042</c:v>
                </c:pt>
                <c:pt idx="244">
                  <c:v>102.83050849748236</c:v>
                </c:pt>
                <c:pt idx="245">
                  <c:v>103.45830018101364</c:v>
                </c:pt>
                <c:pt idx="246">
                  <c:v>104.08544384234894</c:v>
                </c:pt>
                <c:pt idx="247">
                  <c:v>104.71183109805114</c:v>
                </c:pt>
                <c:pt idx="248">
                  <c:v>105.33733927947888</c:v>
                </c:pt>
                <c:pt idx="249">
                  <c:v>105.9618312421464</c:v>
                </c:pt>
                <c:pt idx="250">
                  <c:v>106.58515522191202</c:v>
                </c:pt>
                <c:pt idx="251">
                  <c:v>107.20714474061921</c:v>
                </c:pt>
                <c:pt idx="252">
                  <c:v>107.82761856364731</c:v>
                </c:pt>
                <c:pt idx="253">
                  <c:v>108.44638071161634</c:v>
                </c:pt>
                <c:pt idx="254">
                  <c:v>109.06322052823256</c:v>
                </c:pt>
                <c:pt idx="255">
                  <c:v>109.67791280597304</c:v>
                </c:pt>
                <c:pt idx="256">
                  <c:v>110.2902179709517</c:v>
                </c:pt>
                <c:pt idx="257">
                  <c:v>110.89988232795181</c:v>
                </c:pt>
                <c:pt idx="258">
                  <c:v>111.50663836617854</c:v>
                </c:pt>
                <c:pt idx="259">
                  <c:v>112.11020512585092</c:v>
                </c:pt>
                <c:pt idx="260">
                  <c:v>112.71028862527452</c:v>
                </c:pt>
                <c:pt idx="261">
                  <c:v>113.30658234754488</c:v>
                </c:pt>
                <c:pt idx="262">
                  <c:v>113.89876778552443</c:v>
                </c:pt>
                <c:pt idx="263">
                  <c:v>114.48651504321863</c:v>
                </c:pt>
                <c:pt idx="264">
                  <c:v>115.06948349116439</c:v>
                </c:pt>
                <c:pt idx="265">
                  <c:v>115.64732247294</c:v>
                </c:pt>
                <c:pt idx="266">
                  <c:v>116.21967205941237</c:v>
                </c:pt>
                <c:pt idx="267">
                  <c:v>116.78616384688033</c:v>
                </c:pt>
                <c:pt idx="268">
                  <c:v>117.3464217948396</c:v>
                </c:pt>
                <c:pt idx="269">
                  <c:v>117.90006309871126</c:v>
                </c:pt>
                <c:pt idx="270">
                  <c:v>118.44669909253308</c:v>
                </c:pt>
                <c:pt idx="271">
                  <c:v>118.98593617633338</c:v>
                </c:pt>
                <c:pt idx="272">
                  <c:v>119.517376762685</c:v>
                </c:pt>
                <c:pt idx="273">
                  <c:v>120.04062023677803</c:v>
                </c:pt>
                <c:pt idx="274">
                  <c:v>120.55526392426594</c:v>
                </c:pt>
                <c:pt idx="275">
                  <c:v>121.06090406111821</c:v>
                </c:pt>
                <c:pt idx="276">
                  <c:v>121.55713675977232</c:v>
                </c:pt>
                <c:pt idx="277">
                  <c:v>122.04355896599797</c:v>
                </c:pt>
                <c:pt idx="278">
                  <c:v>122.51976940108186</c:v>
                </c:pt>
                <c:pt idx="279">
                  <c:v>122.98536948420136</c:v>
                </c:pt>
                <c:pt idx="280">
                  <c:v>123.43996423016381</c:v>
                </c:pt>
                <c:pt idx="281">
                  <c:v>123.88316311807554</c:v>
                </c:pt>
                <c:pt idx="282">
                  <c:v>124.31458092691113</c:v>
                </c:pt>
                <c:pt idx="283">
                  <c:v>124.73383853441874</c:v>
                </c:pt>
                <c:pt idx="284">
                  <c:v>125.14056367628687</c:v>
                </c:pt>
                <c:pt idx="285">
                  <c:v>125.53439166301696</c:v>
                </c:pt>
                <c:pt idx="286">
                  <c:v>125.91496605246826</c:v>
                </c:pt>
                <c:pt idx="287">
                  <c:v>126.28193927658502</c:v>
                </c:pt>
                <c:pt idx="288">
                  <c:v>126.6349732213413</c:v>
                </c:pt>
                <c:pt idx="289">
                  <c:v>126.97373975947271</c:v>
                </c:pt>
                <c:pt idx="290">
                  <c:v>127.29792123605181</c:v>
                </c:pt>
                <c:pt idx="291">
                  <c:v>127.60721090746354</c:v>
                </c:pt>
                <c:pt idx="292">
                  <c:v>127.90131333477197</c:v>
                </c:pt>
                <c:pt idx="293">
                  <c:v>128.1799447328861</c:v>
                </c:pt>
                <c:pt idx="294">
                  <c:v>128.44283327730838</c:v>
                </c:pt>
                <c:pt idx="295">
                  <c:v>128.68971937056676</c:v>
                </c:pt>
                <c:pt idx="296">
                  <c:v>128.92035587072613</c:v>
                </c:pt>
                <c:pt idx="297">
                  <c:v>129.13450828459324</c:v>
                </c:pt>
                <c:pt idx="298">
                  <c:v>129.33195492841497</c:v>
                </c:pt>
                <c:pt idx="299">
                  <c:v>129.51248705900542</c:v>
                </c:pt>
                <c:pt idx="300">
                  <c:v>129.67590897832079</c:v>
                </c:pt>
                <c:pt idx="301">
                  <c:v>129.82203811452081</c:v>
                </c:pt>
                <c:pt idx="302">
                  <c:v>129.95070508256649</c:v>
                </c:pt>
                <c:pt idx="303">
                  <c:v>130.06175372732716</c:v>
                </c:pt>
                <c:pt idx="304">
                  <c:v>130.15504115208415</c:v>
                </c:pt>
                <c:pt idx="305">
                  <c:v>130.23043773517378</c:v>
                </c:pt>
                <c:pt idx="306">
                  <c:v>130.28782713734589</c:v>
                </c:pt>
                <c:pt idx="307">
                  <c:v>130.32710630220774</c:v>
                </c:pt>
                <c:pt idx="308">
                  <c:v>130.34818545188386</c:v>
                </c:pt>
                <c:pt idx="309">
                  <c:v>130.35098807977789</c:v>
                </c:pt>
                <c:pt idx="310">
                  <c:v>130.33545094202373</c:v>
                </c:pt>
                <c:pt idx="311">
                  <c:v>130.30152404893533</c:v>
                </c:pt>
                <c:pt idx="312">
                  <c:v>130.24917065743173</c:v>
                </c:pt>
                <c:pt idx="313">
                  <c:v>130.17836726511453</c:v>
                </c:pt>
                <c:pt idx="314">
                  <c:v>130.08910360632655</c:v>
                </c:pt>
                <c:pt idx="315">
                  <c:v>129.98138265019384</c:v>
                </c:pt>
                <c:pt idx="316">
                  <c:v>129.85522060032835</c:v>
                </c:pt>
                <c:pt idx="317">
                  <c:v>129.71064689553558</c:v>
                </c:pt>
                <c:pt idx="318">
                  <c:v>129.54770421054272</c:v>
                </c:pt>
                <c:pt idx="319">
                  <c:v>129.36644845547772</c:v>
                </c:pt>
                <c:pt idx="320">
                  <c:v>129.16694877250825</c:v>
                </c:pt>
                <c:pt idx="321">
                  <c:v>128.94928752780243</c:v>
                </c:pt>
                <c:pt idx="322">
                  <c:v>128.71356029669712</c:v>
                </c:pt>
                <c:pt idx="323">
                  <c:v>128.45987583975676</c:v>
                </c:pt>
                <c:pt idx="324">
                  <c:v>128.18835606718929</c:v>
                </c:pt>
                <c:pt idx="325">
                  <c:v>127.89913598893983</c:v>
                </c:pt>
                <c:pt idx="326">
                  <c:v>127.59236364764801</c:v>
                </c:pt>
                <c:pt idx="327">
                  <c:v>127.26820003156945</c:v>
                </c:pt>
                <c:pt idx="328">
                  <c:v>126.92681896452166</c:v>
                </c:pt>
                <c:pt idx="329">
                  <c:v>126.56840696991027</c:v>
                </c:pt>
                <c:pt idx="330">
                  <c:v>126.19316310594918</c:v>
                </c:pt>
                <c:pt idx="331">
                  <c:v>125.80129876927496</c:v>
                </c:pt>
                <c:pt idx="332">
                  <c:v>125.39303746431166</c:v>
                </c:pt>
                <c:pt idx="333">
                  <c:v>124.9686145359328</c:v>
                </c:pt>
                <c:pt idx="334">
                  <c:v>124.5282768632233</c:v>
                </c:pt>
                <c:pt idx="335">
                  <c:v>124.07228251242839</c:v>
                </c:pt>
                <c:pt idx="336">
                  <c:v>123.60090034753857</c:v>
                </c:pt>
                <c:pt idx="337">
                  <c:v>123.11440959731701</c:v>
                </c:pt>
                <c:pt idx="338">
                  <c:v>122.6130993780406</c:v>
                </c:pt>
                <c:pt idx="339">
                  <c:v>122.09726817165492</c:v>
                </c:pt>
                <c:pt idx="340">
                  <c:v>121.56722325955815</c:v>
                </c:pt>
                <c:pt idx="341">
                  <c:v>121.02328011273825</c:v>
                </c:pt>
                <c:pt idx="342">
                  <c:v>120.46576173951708</c:v>
                </c:pt>
                <c:pt idx="343">
                  <c:v>119.89499799271051</c:v>
                </c:pt>
                <c:pt idx="344">
                  <c:v>119.31132483853941</c:v>
                </c:pt>
                <c:pt idx="345">
                  <c:v>118.71508359017835</c:v>
                </c:pt>
                <c:pt idx="346">
                  <c:v>118.10662010933908</c:v>
                </c:pt>
                <c:pt idx="347">
                  <c:v>117.48628397977984</c:v>
                </c:pt>
                <c:pt idx="348">
                  <c:v>116.85442765709296</c:v>
                </c:pt>
                <c:pt idx="349">
                  <c:v>116.21140559954681</c:v>
                </c:pt>
                <c:pt idx="350">
                  <c:v>115.55757338511722</c:v>
                </c:pt>
                <c:pt idx="351">
                  <c:v>114.89328682016156</c:v>
                </c:pt>
                <c:pt idx="352">
                  <c:v>114.21890104544499</c:v>
                </c:pt>
                <c:pt idx="353">
                  <c:v>113.53476964540832</c:v>
                </c:pt>
                <c:pt idx="354">
                  <c:v>112.84124376666659</c:v>
                </c:pt>
                <c:pt idx="355">
                  <c:v>112.13867125181505</c:v>
                </c:pt>
                <c:pt idx="356">
                  <c:v>111.42739579453274</c:v>
                </c:pt>
                <c:pt idx="357">
                  <c:v>110.70775612191993</c:v>
                </c:pt>
                <c:pt idx="358">
                  <c:v>109.98008520980514</c:v>
                </c:pt>
                <c:pt idx="359">
                  <c:v>109.24470953653449</c:v>
                </c:pt>
                <c:pt idx="360">
                  <c:v>108.50194838044696</c:v>
                </c:pt>
                <c:pt idx="361">
                  <c:v>107.75211316589201</c:v>
                </c:pt>
                <c:pt idx="362">
                  <c:v>106.99550686222548</c:v>
                </c:pt>
                <c:pt idx="363">
                  <c:v>106.23242343977664</c:v>
                </c:pt>
                <c:pt idx="364">
                  <c:v>105.46314738629313</c:v>
                </c:pt>
                <c:pt idx="365">
                  <c:v>104.68795328685567</c:v>
                </c:pt>
                <c:pt idx="366">
                  <c:v>103.90710546970578</c:v>
                </c:pt>
                <c:pt idx="367">
                  <c:v>103.12085771991076</c:v>
                </c:pt>
                <c:pt idx="368">
                  <c:v>102.32945306220788</c:v>
                </c:pt>
                <c:pt idx="369">
                  <c:v>101.53312361384887</c:v>
                </c:pt>
                <c:pt idx="370">
                  <c:v>100.73209050770687</c:v>
                </c:pt>
                <c:pt idx="371">
                  <c:v>99.92656388539973</c:v>
                </c:pt>
                <c:pt idx="372">
                  <c:v>99.116742959670432</c:v>
                </c:pt>
                <c:pt idx="373">
                  <c:v>98.302816144802534</c:v>
                </c:pt>
                <c:pt idx="374">
                  <c:v>97.484961253384895</c:v>
                </c:pt>
                <c:pt idx="375">
                  <c:v>96.663345757339044</c:v>
                </c:pt>
                <c:pt idx="376">
                  <c:v>95.838127110729872</c:v>
                </c:pt>
                <c:pt idx="377">
                  <c:v>95.00945313153845</c:v>
                </c:pt>
                <c:pt idx="378">
                  <c:v>94.177462439255777</c:v>
                </c:pt>
                <c:pt idx="379">
                  <c:v>93.342284944887041</c:v>
                </c:pt>
                <c:pt idx="380">
                  <c:v>92.504042389695243</c:v>
                </c:pt>
                <c:pt idx="381">
                  <c:v>91.662848928815151</c:v>
                </c:pt>
                <c:pt idx="382">
                  <c:v>90.818811755669415</c:v>
                </c:pt>
                <c:pt idx="383">
                  <c:v>89.972031762968044</c:v>
                </c:pt>
                <c:pt idx="384">
                  <c:v>89.122604235945417</c:v>
                </c:pt>
                <c:pt idx="385">
                  <c:v>88.270619573367654</c:v>
                </c:pt>
                <c:pt idx="386">
                  <c:v>87.416164031770833</c:v>
                </c:pt>
                <c:pt idx="387">
                  <c:v>86.559320488306483</c:v>
                </c:pt>
                <c:pt idx="388">
                  <c:v>85.700169217531737</c:v>
                </c:pt>
                <c:pt idx="389">
                  <c:v>84.838788677437293</c:v>
                </c:pt>
                <c:pt idx="390">
                  <c:v>83.97525629998114</c:v>
                </c:pt>
                <c:pt idx="391">
                  <c:v>83.109649281397068</c:v>
                </c:pt>
                <c:pt idx="392">
                  <c:v>82.242045367535013</c:v>
                </c:pt>
                <c:pt idx="393">
                  <c:v>81.37252362951898</c:v>
                </c:pt>
                <c:pt idx="394">
                  <c:v>80.501165225031698</c:v>
                </c:pt>
                <c:pt idx="395">
                  <c:v>79.62805414057334</c:v>
                </c:pt>
                <c:pt idx="396">
                  <c:v>78.753277910112942</c:v>
                </c:pt>
                <c:pt idx="397">
                  <c:v>77.87692830561322</c:v>
                </c:pt>
                <c:pt idx="398">
                  <c:v>76.999101995011699</c:v>
                </c:pt>
                <c:pt idx="399">
                  <c:v>76.119901163354399</c:v>
                </c:pt>
                <c:pt idx="400">
                  <c:v>75.239434092920817</c:v>
                </c:pt>
                <c:pt idx="401">
                  <c:v>74.357815698335415</c:v>
                </c:pt>
                <c:pt idx="402">
                  <c:v>73.475168012864202</c:v>
                </c:pt>
                <c:pt idx="403">
                  <c:v>72.591620622313215</c:v>
                </c:pt>
                <c:pt idx="404">
                  <c:v>71.707311043194153</c:v>
                </c:pt>
                <c:pt idx="405">
                  <c:v>70.822385042129</c:v>
                </c:pt>
                <c:pt idx="406">
                  <c:v>69.936996893767102</c:v>
                </c:pt>
                <c:pt idx="407">
                  <c:v>69.051309574861989</c:v>
                </c:pt>
                <c:pt idx="408">
                  <c:v>68.165494892541773</c:v>
                </c:pt>
                <c:pt idx="409">
                  <c:v>67.279733545229149</c:v>
                </c:pt>
                <c:pt idx="410">
                  <c:v>66.394215115135026</c:v>
                </c:pt>
                <c:pt idx="411">
                  <c:v>65.509137991724444</c:v>
                </c:pt>
                <c:pt idx="412">
                  <c:v>64.624709226074842</c:v>
                </c:pt>
                <c:pt idx="413">
                  <c:v>63.741144316571486</c:v>
                </c:pt>
                <c:pt idx="414">
                  <c:v>62.8586669269406</c:v>
                </c:pt>
                <c:pt idx="415">
                  <c:v>61.977508538171065</c:v>
                </c:pt>
                <c:pt idx="416">
                  <c:v>61.097908036440494</c:v>
                </c:pt>
                <c:pt idx="417">
                  <c:v>60.220111239715457</c:v>
                </c:pt>
                <c:pt idx="418">
                  <c:v>59.344370366237676</c:v>
                </c:pt>
                <c:pt idx="419">
                  <c:v>58.470943448632646</c:v>
                </c:pt>
                <c:pt idx="420">
                  <c:v>57.600093697869411</c:v>
                </c:pt>
                <c:pt idx="421">
                  <c:v>56.732088821760655</c:v>
                </c:pt>
                <c:pt idx="422">
                  <c:v>55.86720030310677</c:v>
                </c:pt>
                <c:pt idx="423">
                  <c:v>55.005702642942715</c:v>
                </c:pt>
                <c:pt idx="424">
                  <c:v>54.14787257467156</c:v>
                </c:pt>
                <c:pt idx="425">
                  <c:v>53.293988255087669</c:v>
                </c:pt>
                <c:pt idx="426">
                  <c:v>52.444328438485734</c:v>
                </c:pt>
                <c:pt idx="427">
                  <c:v>51.599171640162069</c:v>
                </c:pt>
                <c:pt idx="428">
                  <c:v>50.758795295625958</c:v>
                </c:pt>
                <c:pt idx="429">
                  <c:v>49.92347492182278</c:v>
                </c:pt>
                <c:pt idx="430">
                  <c:v>49.09348328655566</c:v>
                </c:pt>
                <c:pt idx="431">
                  <c:v>48.269089592099476</c:v>
                </c:pt>
                <c:pt idx="432">
                  <c:v>47.450558678770854</c:v>
                </c:pt>
                <c:pt idx="433">
                  <c:v>46.638150253894224</c:v>
                </c:pt>
                <c:pt idx="434">
                  <c:v>45.832118151255521</c:v>
                </c:pt>
                <c:pt idx="435">
                  <c:v>45.032709625702431</c:v>
                </c:pt>
                <c:pt idx="436">
                  <c:v>44.240164687107885</c:v>
                </c:pt>
                <c:pt idx="437">
                  <c:v>43.454715477416087</c:v>
                </c:pt>
                <c:pt idx="438">
                  <c:v>42.676585693974388</c:v>
                </c:pt>
                <c:pt idx="439">
                  <c:v>41.9059900618211</c:v>
                </c:pt>
                <c:pt idx="440">
                  <c:v>41.143133857057556</c:v>
                </c:pt>
                <c:pt idx="441">
                  <c:v>40.388212482879418</c:v>
                </c:pt>
                <c:pt idx="442">
                  <c:v>39.641411099322553</c:v>
                </c:pt>
                <c:pt idx="443">
                  <c:v>38.902904307239275</c:v>
                </c:pt>
                <c:pt idx="444">
                  <c:v>38.172855886526413</c:v>
                </c:pt>
                <c:pt idx="445">
                  <c:v>37.451418588154269</c:v>
                </c:pt>
                <c:pt idx="446">
                  <c:v>36.738733979097248</c:v>
                </c:pt>
                <c:pt idx="447">
                  <c:v>36.034932338865701</c:v>
                </c:pt>
                <c:pt idx="448">
                  <c:v>35.34013260596452</c:v>
                </c:pt>
                <c:pt idx="449">
                  <c:v>34.654442372287178</c:v>
                </c:pt>
                <c:pt idx="450">
                  <c:v>33.977957923162641</c:v>
                </c:pt>
                <c:pt idx="451">
                  <c:v>33.310764320540109</c:v>
                </c:pt>
                <c:pt idx="452">
                  <c:v>32.652935526600551</c:v>
                </c:pt>
                <c:pt idx="453">
                  <c:v>32.004534564925081</c:v>
                </c:pt>
                <c:pt idx="454">
                  <c:v>31.36561371624822</c:v>
                </c:pt>
                <c:pt idx="455">
                  <c:v>30.73621474574885</c:v>
                </c:pt>
                <c:pt idx="456">
                  <c:v>30.116369158792534</c:v>
                </c:pt>
                <c:pt idx="457">
                  <c:v>29.506098482041065</c:v>
                </c:pt>
                <c:pt idx="458">
                  <c:v>28.905414566874001</c:v>
                </c:pt>
                <c:pt idx="459">
                  <c:v>28.314319912126329</c:v>
                </c:pt>
                <c:pt idx="460">
                  <c:v>27.73280800322355</c:v>
                </c:pt>
                <c:pt idx="461">
                  <c:v>27.160863664897683</c:v>
                </c:pt>
                <c:pt idx="462">
                  <c:v>26.598463424798169</c:v>
                </c:pt>
                <c:pt idx="463">
                  <c:v>26.045575885426512</c:v>
                </c:pt>
                <c:pt idx="464">
                  <c:v>25.50216210199234</c:v>
                </c:pt>
                <c:pt idx="465">
                  <c:v>24.968175963925862</c:v>
                </c:pt>
                <c:pt idx="466">
                  <c:v>24.443564577947967</c:v>
                </c:pt>
                <c:pt idx="467">
                  <c:v>23.928268650767752</c:v>
                </c:pt>
                <c:pt idx="468">
                  <c:v>23.422222869631742</c:v>
                </c:pt>
                <c:pt idx="469">
                  <c:v>22.925356279126408</c:v>
                </c:pt>
                <c:pt idx="470">
                  <c:v>22.437592652785014</c:v>
                </c:pt>
                <c:pt idx="471">
                  <c:v>21.958850858214319</c:v>
                </c:pt>
                <c:pt idx="472">
                  <c:v>21.489045214612855</c:v>
                </c:pt>
                <c:pt idx="473">
                  <c:v>21.02808584168897</c:v>
                </c:pt>
                <c:pt idx="474">
                  <c:v>20.575878999135977</c:v>
                </c:pt>
                <c:pt idx="475">
                  <c:v>20.132327415947749</c:v>
                </c:pt>
                <c:pt idx="476">
                  <c:v>19.697330608987926</c:v>
                </c:pt>
                <c:pt idx="477">
                  <c:v>19.270785190333307</c:v>
                </c:pt>
                <c:pt idx="478">
                  <c:v>18.852585163026749</c:v>
                </c:pt>
                <c:pt idx="479">
                  <c:v>18.442622204971897</c:v>
                </c:pt>
                <c:pt idx="480">
                  <c:v>18.040785940786328</c:v>
                </c:pt>
                <c:pt idx="481">
                  <c:v>17.646964201521374</c:v>
                </c:pt>
                <c:pt idx="482">
                  <c:v>17.261043272221833</c:v>
                </c:pt>
                <c:pt idx="483">
                  <c:v>16.882908127370918</c:v>
                </c:pt>
                <c:pt idx="484">
                  <c:v>16.512442654320761</c:v>
                </c:pt>
                <c:pt idx="485">
                  <c:v>16.149529864862757</c:v>
                </c:pt>
                <c:pt idx="486">
                  <c:v>15.794052095135834</c:v>
                </c:pt>
                <c:pt idx="487">
                  <c:v>15.4458911941101</c:v>
                </c:pt>
                <c:pt idx="488">
                  <c:v>15.104928700915577</c:v>
                </c:pt>
                <c:pt idx="489">
                  <c:v>14.771046011316715</c:v>
                </c:pt>
                <c:pt idx="490">
                  <c:v>14.444124533649038</c:v>
                </c:pt>
                <c:pt idx="491">
                  <c:v>14.124045834561672</c:v>
                </c:pt>
                <c:pt idx="492">
                  <c:v>13.810691774916947</c:v>
                </c:pt>
                <c:pt idx="493">
                  <c:v>13.503944636211592</c:v>
                </c:pt>
                <c:pt idx="494">
                  <c:v>13.203687237891055</c:v>
                </c:pt>
                <c:pt idx="495">
                  <c:v>12.909803045931728</c:v>
                </c:pt>
                <c:pt idx="496">
                  <c:v>12.622176273069417</c:v>
                </c:pt>
                <c:pt idx="497">
                  <c:v>12.34069197104929</c:v>
                </c:pt>
                <c:pt idx="498">
                  <c:v>12.065236115271667</c:v>
                </c:pt>
                <c:pt idx="499">
                  <c:v>11.795695682203078</c:v>
                </c:pt>
                <c:pt idx="500">
                  <c:v>11.531958719914398</c:v>
                </c:pt>
                <c:pt idx="501">
                  <c:v>11.27391441210437</c:v>
                </c:pt>
                <c:pt idx="502">
                  <c:v>11.021453135952955</c:v>
                </c:pt>
                <c:pt idx="503">
                  <c:v>10.774466514145539</c:v>
                </c:pt>
                <c:pt idx="504">
                  <c:v>10.532847461394526</c:v>
                </c:pt>
                <c:pt idx="505">
                  <c:v>10.296490225776394</c:v>
                </c:pt>
                <c:pt idx="506">
                  <c:v>10.065290425191492</c:v>
                </c:pt>
                <c:pt idx="507">
                  <c:v>9.8391450792408559</c:v>
                </c:pt>
                <c:pt idx="508">
                  <c:v>9.6179526368052422</c:v>
                </c:pt>
                <c:pt idx="509">
                  <c:v>9.4016129995975444</c:v>
                </c:pt>
                <c:pt idx="510">
                  <c:v>9.1900275419504069</c:v>
                </c:pt>
                <c:pt idx="511">
                  <c:v>8.9830991270867866</c:v>
                </c:pt>
                <c:pt idx="512">
                  <c:v>8.7807321201130346</c:v>
                </c:pt>
                <c:pt idx="513">
                  <c:v>8.5828323979586898</c:v>
                </c:pt>
                <c:pt idx="514">
                  <c:v>8.3893073564802609</c:v>
                </c:pt>
                <c:pt idx="515">
                  <c:v>8.2000659149323027</c:v>
                </c:pt>
                <c:pt idx="516">
                  <c:v>8.0150185180000673</c:v>
                </c:pt>
                <c:pt idx="517">
                  <c:v>7.8340771355774272</c:v>
                </c:pt>
                <c:pt idx="518">
                  <c:v>7.6571552604638891</c:v>
                </c:pt>
                <c:pt idx="519">
                  <c:v>7.4841679041447033</c:v>
                </c:pt>
                <c:pt idx="520">
                  <c:v>7.3150315908089141</c:v>
                </c:pt>
                <c:pt idx="521">
                  <c:v>7.149664349751518</c:v>
                </c:pt>
                <c:pt idx="522">
                  <c:v>6.9879857062973816</c:v>
                </c:pt>
                <c:pt idx="523">
                  <c:v>6.8299166713754564</c:v>
                </c:pt>
                <c:pt idx="524">
                  <c:v>6.6753797298656883</c:v>
                </c:pt>
                <c:pt idx="525">
                  <c:v>6.5242988278318998</c:v>
                </c:pt>
                <c:pt idx="526">
                  <c:v>6.3765993587479883</c:v>
                </c:pt>
                <c:pt idx="527">
                  <c:v>6.2322081488171657</c:v>
                </c:pt>
                <c:pt idx="528">
                  <c:v>6.0910534414782997</c:v>
                </c:pt>
                <c:pt idx="529">
                  <c:v>5.9530648811857452</c:v>
                </c:pt>
                <c:pt idx="530">
                  <c:v>5.8181734965464971</c:v>
                </c:pt>
                <c:pt idx="531">
                  <c:v>5.6863116828884754</c:v>
                </c:pt>
                <c:pt idx="532">
                  <c:v>5.5574131843327699</c:v>
                </c:pt>
                <c:pt idx="533">
                  <c:v>5.431413075434472</c:v>
                </c:pt>
                <c:pt idx="534">
                  <c:v>5.3082477424551859</c:v>
                </c:pt>
                <c:pt idx="535">
                  <c:v>5.1878548643224587</c:v>
                </c:pt>
                <c:pt idx="536">
                  <c:v>5.0701733933303412</c:v>
                </c:pt>
                <c:pt idx="537">
                  <c:v>4.9551435356295386</c:v>
                </c:pt>
                <c:pt idx="538">
                  <c:v>4.8427067315526573</c:v>
                </c:pt>
                <c:pt idx="539">
                  <c:v>4.7328056358163266</c:v>
                </c:pt>
                <c:pt idx="540">
                  <c:v>4.6253840976392055</c:v>
                </c:pt>
                <c:pt idx="541">
                  <c:v>4.5203871408106453</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5"/>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15</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15</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93"/>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1" zoomScaleNormal="100" workbookViewId="0">
      <selection activeCell="H72" sqref="H72"/>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15</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24</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54</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324</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79.629629629629633</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1.6460905349794239</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32.374298540965206</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44.101899108039461</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1.3604856301769195</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1204.9586776859501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3000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539.99999999999989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20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502.32558139534882</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15V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0.9</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3.5</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33.659999999999982</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7.924999223917423</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379.67613826751983</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1.1554480108129006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2.985781466530121</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6" activePane="bottomLeft" state="frozen"/>
      <selection pane="bottomLeft" activeCell="F21" sqref="F21"/>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15</v>
      </c>
      <c r="C8" t="s">
        <v>10</v>
      </c>
      <c r="E8" t="s">
        <v>29</v>
      </c>
      <c r="K8">
        <f>IF(VIN_min&lt;VIN_min,1,IF(VIN_nom&gt;VIN_max,1,0))</f>
        <v>0</v>
      </c>
    </row>
    <row r="9" spans="1:17" x14ac:dyDescent="0.25">
      <c r="A9" t="s">
        <v>27</v>
      </c>
      <c r="B9" s="3">
        <f>'Design Converter'!H9</f>
        <v>24</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54</v>
      </c>
      <c r="C12" t="s">
        <v>10</v>
      </c>
      <c r="E12" t="s">
        <v>32</v>
      </c>
    </row>
    <row r="13" spans="1:17" x14ac:dyDescent="0.25">
      <c r="A13" t="s">
        <v>33</v>
      </c>
      <c r="B13" s="3">
        <f>'Design Converter'!H11</f>
        <v>6</v>
      </c>
      <c r="C13" t="s">
        <v>11</v>
      </c>
      <c r="E13" t="s">
        <v>34</v>
      </c>
    </row>
    <row r="14" spans="1:17" x14ac:dyDescent="0.25">
      <c r="A14" t="s">
        <v>35</v>
      </c>
      <c r="B14" s="17">
        <f>VOUT/IOUT</f>
        <v>9</v>
      </c>
      <c r="C14" s="2" t="s">
        <v>36</v>
      </c>
      <c r="E14" t="s">
        <v>41</v>
      </c>
    </row>
    <row r="15" spans="1:17" x14ac:dyDescent="0.25">
      <c r="A15" t="s">
        <v>37</v>
      </c>
      <c r="B15" s="1">
        <f>VOUT*IOUT</f>
        <v>324</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0.79629629629629628</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0.55555555555555558</v>
      </c>
    </row>
    <row r="33" spans="1:5" x14ac:dyDescent="0.25">
      <c r="A33" t="s">
        <v>94</v>
      </c>
      <c r="B33" s="1">
        <f>VOUT*(1-DC_rip)</f>
        <v>24</v>
      </c>
      <c r="C33" t="s">
        <v>10</v>
      </c>
      <c r="E33" t="s">
        <v>120</v>
      </c>
    </row>
    <row r="35" spans="1:5" x14ac:dyDescent="0.25">
      <c r="A35" t="s">
        <v>95</v>
      </c>
      <c r="B35" s="16">
        <f>(VOUT*IOUT)/(VIN_33)</f>
        <v>13.5</v>
      </c>
      <c r="C35" t="s">
        <v>11</v>
      </c>
      <c r="E35" t="s">
        <v>119</v>
      </c>
    </row>
    <row r="36" spans="1:5" x14ac:dyDescent="0.25">
      <c r="A36" t="s">
        <v>96</v>
      </c>
      <c r="B36" s="23">
        <f>(VIN_33*DC_rip)/(IIN_33*ILrip*Fsw)</f>
        <v>1.646090534979424E-6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8.4418604651162788E-8</v>
      </c>
      <c r="C40" t="s">
        <v>87</v>
      </c>
      <c r="E40" t="s">
        <v>427</v>
      </c>
    </row>
    <row r="41" spans="1:5" x14ac:dyDescent="0.25">
      <c r="A41" t="s">
        <v>431</v>
      </c>
      <c r="B41" s="12">
        <v>0.2</v>
      </c>
      <c r="E41" t="s">
        <v>432</v>
      </c>
    </row>
    <row r="42" spans="1:5" x14ac:dyDescent="0.25">
      <c r="A42" t="s">
        <v>433</v>
      </c>
      <c r="B42" s="23">
        <f>(1-M_L_DCM)*((VIN_min^2)*(1-(VIN_min/VOUT)))/(2*IOUT*VOUT*Fsw)</f>
        <v>1.1895290352080477E-7</v>
      </c>
      <c r="C42" t="s">
        <v>87</v>
      </c>
      <c r="E42" t="s">
        <v>434</v>
      </c>
    </row>
    <row r="43" spans="1:5" x14ac:dyDescent="0.25">
      <c r="A43" t="s">
        <v>435</v>
      </c>
      <c r="B43" s="23">
        <f>MIN(B40,B42)</f>
        <v>8.4418604651162788E-8</v>
      </c>
      <c r="C43" t="s">
        <v>87</v>
      </c>
      <c r="E43" t="s">
        <v>436</v>
      </c>
    </row>
    <row r="44" spans="1:5" x14ac:dyDescent="0.25">
      <c r="B44" s="154"/>
    </row>
    <row r="45" spans="1:5" x14ac:dyDescent="0.25">
      <c r="A45" t="s">
        <v>439</v>
      </c>
      <c r="B45" s="23">
        <f>IF(B25=1,B43,Lopt_2)</f>
        <v>1.646090534979424E-6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0.79629629629629628</v>
      </c>
      <c r="E55" t="s">
        <v>421</v>
      </c>
    </row>
    <row r="56" spans="1:9" x14ac:dyDescent="0.25">
      <c r="B56" s="13">
        <f>B55/Fsw</f>
        <v>7.9629629629629627E-7</v>
      </c>
      <c r="C56" t="s">
        <v>51</v>
      </c>
      <c r="E56" t="s">
        <v>276</v>
      </c>
    </row>
    <row r="57" spans="1:9" x14ac:dyDescent="0.25">
      <c r="A57" t="s">
        <v>82</v>
      </c>
      <c r="B57" s="17">
        <f>(VOUT*IOUT)/(VIN_min)</f>
        <v>29.454545454545453</v>
      </c>
      <c r="C57" t="s">
        <v>11</v>
      </c>
      <c r="E57" t="s">
        <v>84</v>
      </c>
    </row>
    <row r="58" spans="1:9" x14ac:dyDescent="0.25">
      <c r="A58" t="s">
        <v>100</v>
      </c>
      <c r="B58" s="16">
        <f>(VIN_min*Dc_VIN_min)/(Lm*Fsw)</f>
        <v>5.8395061728395063</v>
      </c>
      <c r="C58" t="s">
        <v>11</v>
      </c>
      <c r="E58" t="s">
        <v>101</v>
      </c>
    </row>
    <row r="59" spans="1:9" x14ac:dyDescent="0.25">
      <c r="A59" t="s">
        <v>98</v>
      </c>
      <c r="B59" s="16">
        <f>IF(B54=0,(VIN_min*Dc_VIN_min)/(Lm*Fsw),(IL_avg_VIN_min/EFF_est)+(ILrip_VINmin/2))</f>
        <v>32.374298540965206</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0.72222222222222221</v>
      </c>
      <c r="E63" t="s">
        <v>422</v>
      </c>
    </row>
    <row r="64" spans="1:9" x14ac:dyDescent="0.25">
      <c r="B64" s="13">
        <f>B63/Fsw</f>
        <v>7.2222222222222225E-7</v>
      </c>
      <c r="C64" t="s">
        <v>51</v>
      </c>
      <c r="E64" t="s">
        <v>276</v>
      </c>
    </row>
    <row r="65" spans="1:5" x14ac:dyDescent="0.25">
      <c r="A65" t="s">
        <v>83</v>
      </c>
      <c r="B65" s="17">
        <f>(VOUT*IOUT)/(VIN_nom)</f>
        <v>21.6</v>
      </c>
      <c r="C65" t="s">
        <v>11</v>
      </c>
      <c r="E65" t="s">
        <v>85</v>
      </c>
    </row>
    <row r="66" spans="1:5" x14ac:dyDescent="0.25">
      <c r="A66" t="s">
        <v>102</v>
      </c>
      <c r="B66" s="16">
        <f>(VIN_nom*Dc_VIN_nom)/(Lm*Fsw)</f>
        <v>7.2222222222222223</v>
      </c>
      <c r="C66" t="s">
        <v>11</v>
      </c>
      <c r="E66" t="s">
        <v>108</v>
      </c>
    </row>
    <row r="67" spans="1:5" x14ac:dyDescent="0.25">
      <c r="A67" t="s">
        <v>103</v>
      </c>
      <c r="B67" s="16">
        <f>IF(B62=0,(VIN_nom*Dc_VIN_nom)/(Lm*Fsw),(IL_avg_VIN_nom/EFF_est)+(ILrip_VINnom/2))</f>
        <v>25.211111111111112</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0.55555555555555558</v>
      </c>
      <c r="E71" t="s">
        <v>423</v>
      </c>
    </row>
    <row r="72" spans="1:5" x14ac:dyDescent="0.25">
      <c r="B72" s="13">
        <f>B71/Fsw</f>
        <v>5.5555555555555562E-7</v>
      </c>
      <c r="C72" t="s">
        <v>51</v>
      </c>
      <c r="E72" t="s">
        <v>276</v>
      </c>
    </row>
    <row r="73" spans="1:5" x14ac:dyDescent="0.25">
      <c r="A73" t="s">
        <v>446</v>
      </c>
      <c r="B73" s="17">
        <f>(VOUT*IOUT)/(VIN_max)</f>
        <v>13.5</v>
      </c>
      <c r="C73" t="s">
        <v>11</v>
      </c>
      <c r="E73" t="s">
        <v>86</v>
      </c>
    </row>
    <row r="74" spans="1:5" x14ac:dyDescent="0.25">
      <c r="A74" t="s">
        <v>104</v>
      </c>
      <c r="B74" s="16">
        <f>(VIN_max*Dc_VIN_max)/(Lm*Fsw)</f>
        <v>8.8888888888888893</v>
      </c>
      <c r="C74" t="s">
        <v>11</v>
      </c>
      <c r="E74" t="s">
        <v>110</v>
      </c>
    </row>
    <row r="75" spans="1:5" x14ac:dyDescent="0.25">
      <c r="A75" t="s">
        <v>105</v>
      </c>
      <c r="B75" s="16">
        <f>IF(B70=0,(VIN_max*Dc_VIN_max)/(Lm*Fsw),(IL_avg_VIN_max/EFF_est)+(ILrip_VINmax/2))</f>
        <v>17.944444444444443</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44.101899108039461</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2.3570081709616592E-3</v>
      </c>
      <c r="C83" s="2" t="s">
        <v>36</v>
      </c>
      <c r="E83" t="s">
        <v>125</v>
      </c>
    </row>
    <row r="84" spans="1:11" x14ac:dyDescent="0.25">
      <c r="A84" t="s">
        <v>131</v>
      </c>
      <c r="B84" s="23">
        <f>Vcl/Ipk_selected</f>
        <v>1.3604856301769196E-3</v>
      </c>
      <c r="C84" s="2" t="s">
        <v>36</v>
      </c>
      <c r="E84" t="s">
        <v>492</v>
      </c>
    </row>
    <row r="86" spans="1:11" x14ac:dyDescent="0.25">
      <c r="A86" t="s">
        <v>134</v>
      </c>
      <c r="B86" s="1">
        <f>IF(Rcs_wo_sl&gt;Rcs_max,1,0)</f>
        <v>0</v>
      </c>
      <c r="E86" t="s">
        <v>448</v>
      </c>
    </row>
    <row r="87" spans="1:11" x14ac:dyDescent="0.25">
      <c r="A87" t="s">
        <v>135</v>
      </c>
      <c r="B87" s="25">
        <f>IF(B54=0,Rcs_wo_sl,IF(B86=0,Rcs_wo_sl,Rcs_w_sl))</f>
        <v>1.3604856301769196E-3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1.0465116279069768</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49794.23868312758</v>
      </c>
      <c r="C104" t="s">
        <v>489</v>
      </c>
      <c r="E104" t="s">
        <v>540</v>
      </c>
    </row>
    <row r="105" spans="1:5" x14ac:dyDescent="0.25">
      <c r="B105">
        <f>B104/(2*PI())</f>
        <v>7924.9992239174235</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1.20495867768595E-3</v>
      </c>
      <c r="C108" t="s">
        <v>162</v>
      </c>
      <c r="E108" t="s">
        <v>163</v>
      </c>
    </row>
    <row r="109" spans="1:5" x14ac:dyDescent="0.25">
      <c r="A109" t="s">
        <v>164</v>
      </c>
      <c r="B109" s="165">
        <f>SQRT((1-Dc_VIN_min)*((IOUT^2)*(Dc_VIN_min/((1-Dc_VIN_min)^2))+((ILrip_VINmin^2)/3)))</f>
        <v>11.960045712366478</v>
      </c>
      <c r="C109" t="s">
        <v>11</v>
      </c>
      <c r="E109" s="31" t="s">
        <v>541</v>
      </c>
    </row>
    <row r="110" spans="1:5" x14ac:dyDescent="0.25">
      <c r="A110" t="s">
        <v>169</v>
      </c>
      <c r="B110" s="3">
        <f>'Design Converter'!H37*(10^-6)</f>
        <v>3.0000000000000001E-3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9.1320282190726605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5.3999999999999991E-7</v>
      </c>
      <c r="C117" t="s">
        <v>162</v>
      </c>
      <c r="E117" t="s">
        <v>282</v>
      </c>
    </row>
    <row r="118" spans="1:7" x14ac:dyDescent="0.25">
      <c r="A118" t="s">
        <v>283</v>
      </c>
      <c r="B118" s="3">
        <f>'Design Converter'!H42*(10^-3)</f>
        <v>0.02</v>
      </c>
      <c r="C118" t="s">
        <v>51</v>
      </c>
      <c r="E118" t="s">
        <v>284</v>
      </c>
    </row>
    <row r="119" spans="1:7" x14ac:dyDescent="0.25">
      <c r="A119" t="s">
        <v>287</v>
      </c>
      <c r="B119" s="1">
        <f>(tss*Iss)/(Vref*(1-(VIN_min/VOUT)))</f>
        <v>5.023255813953488E-7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15V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0.9</v>
      </c>
      <c r="C142" t="s">
        <v>10</v>
      </c>
      <c r="E142" t="s">
        <v>563</v>
      </c>
    </row>
    <row r="143" spans="1:7" x14ac:dyDescent="0.25">
      <c r="A143" t="s">
        <v>560</v>
      </c>
      <c r="B143" s="1">
        <f>((Vref*Rmax)-(VTRK*Rmax))/Vref</f>
        <v>3500</v>
      </c>
      <c r="E143">
        <f>Vref</f>
        <v>1</v>
      </c>
    </row>
    <row r="144" spans="1:7" x14ac:dyDescent="0.25">
      <c r="A144" t="s">
        <v>561</v>
      </c>
      <c r="B144" s="1">
        <f>((Vref*Rmin)-(VTRK*Rmin))/Vref</f>
        <v>2000</v>
      </c>
    </row>
    <row r="145" spans="1:5" x14ac:dyDescent="0.25">
      <c r="A145" t="s">
        <v>189</v>
      </c>
      <c r="B145" s="3">
        <f>'Design Converter'!H60*(10^3)</f>
        <v>3740</v>
      </c>
      <c r="C145" s="2" t="s">
        <v>36</v>
      </c>
      <c r="E145" t="s">
        <v>239</v>
      </c>
    </row>
    <row r="146" spans="1:5" x14ac:dyDescent="0.25">
      <c r="A146" t="s">
        <v>243</v>
      </c>
      <c r="B146" s="18">
        <f>RFBT/((Vref/VTRK)-1)</f>
        <v>33659.999999999985</v>
      </c>
      <c r="C146" s="2" t="s">
        <v>36</v>
      </c>
      <c r="E146" t="s">
        <v>246</v>
      </c>
    </row>
    <row r="147" spans="1:5" x14ac:dyDescent="0.25">
      <c r="A147" t="s">
        <v>190</v>
      </c>
      <c r="B147" s="3">
        <f>'Design Converter'!H62*(10^3)</f>
        <v>30900</v>
      </c>
      <c r="C147" s="2" t="s">
        <v>36</v>
      </c>
      <c r="E147" t="s">
        <v>247</v>
      </c>
    </row>
    <row r="148" spans="1:5" x14ac:dyDescent="0.25">
      <c r="A148" t="s">
        <v>248</v>
      </c>
      <c r="B148">
        <f>VOUT/(RFBB+RFBT)</f>
        <v>1.5588914549653579E-3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8.11042524005487E-4</v>
      </c>
      <c r="E154" t="s">
        <v>497</v>
      </c>
    </row>
    <row r="155" spans="1:5" x14ac:dyDescent="0.25">
      <c r="A155" t="s">
        <v>502</v>
      </c>
      <c r="B155" s="20">
        <f>1/((0.5-(1-(VIN_min/VOUT)))*(R_cs*Acs/(Lm*Fsw))+(Vsl*Acs/VOUT))</f>
        <v>186.20689655172413</v>
      </c>
      <c r="E155" t="s">
        <v>497</v>
      </c>
    </row>
    <row r="156" spans="1:5" x14ac:dyDescent="0.25">
      <c r="A156" t="s">
        <v>503</v>
      </c>
      <c r="B156" s="20">
        <f>2+((VOUT*((VIN_min/VOUT)^2))/(IOUT*R_cs*Acs))*((1/Km_VINmin)+(Kex_VINmin/(VIN_min/VOUT)))</f>
        <v>2.2328341716201798</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54.738602523955386</v>
      </c>
    </row>
    <row r="161" spans="1:5" x14ac:dyDescent="0.25">
      <c r="B161" s="20"/>
    </row>
    <row r="162" spans="1:5" x14ac:dyDescent="0.25">
      <c r="A162" t="s">
        <v>399</v>
      </c>
      <c r="B162" s="20">
        <f>Kd_VINmin/(Cout*(VOUT/IOUT))</f>
        <v>82.697561911858514</v>
      </c>
      <c r="C162" t="s">
        <v>385</v>
      </c>
      <c r="E162" t="s">
        <v>384</v>
      </c>
    </row>
    <row r="163" spans="1:5" x14ac:dyDescent="0.25">
      <c r="A163" t="s">
        <v>400</v>
      </c>
      <c r="B163" s="20">
        <f>B162/(2*PI())</f>
        <v>13.161725759920333</v>
      </c>
      <c r="C163" t="s">
        <v>65</v>
      </c>
      <c r="E163" t="s">
        <v>249</v>
      </c>
    </row>
    <row r="164" spans="1:5" x14ac:dyDescent="0.25">
      <c r="B164" s="20"/>
    </row>
    <row r="165" spans="1:5" x14ac:dyDescent="0.25">
      <c r="A165" t="s">
        <v>401</v>
      </c>
      <c r="B165" s="20">
        <f>1/(Cout*Resr)</f>
        <v>33333.333333333336</v>
      </c>
      <c r="C165" t="s">
        <v>386</v>
      </c>
      <c r="E165" t="s">
        <v>387</v>
      </c>
    </row>
    <row r="166" spans="1:5" x14ac:dyDescent="0.25">
      <c r="A166" t="s">
        <v>402</v>
      </c>
      <c r="B166" s="20">
        <f>B165/(2*PI())</f>
        <v>5305.1647697298449</v>
      </c>
      <c r="C166" t="s">
        <v>65</v>
      </c>
      <c r="E166" t="s">
        <v>251</v>
      </c>
    </row>
    <row r="167" spans="1:5" x14ac:dyDescent="0.25">
      <c r="B167" s="20"/>
    </row>
    <row r="168" spans="1:5" x14ac:dyDescent="0.25">
      <c r="A168" t="s">
        <v>403</v>
      </c>
      <c r="B168" s="20">
        <f>((VOUT/IOUT)*((VIN_min/VOUT)^2))/(Lm)</f>
        <v>248971.19341563786</v>
      </c>
      <c r="E168" t="s">
        <v>383</v>
      </c>
    </row>
    <row r="169" spans="1:5" x14ac:dyDescent="0.25">
      <c r="A169" t="s">
        <v>404</v>
      </c>
      <c r="B169" s="20">
        <f>B168/(2*PI())</f>
        <v>39624.996119587115</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0.59271496048016203</v>
      </c>
      <c r="E177" t="s">
        <v>499</v>
      </c>
    </row>
    <row r="178" spans="1:5" x14ac:dyDescent="0.25">
      <c r="B178" s="20"/>
    </row>
    <row r="179" spans="1:5" x14ac:dyDescent="0.25">
      <c r="A179" t="s">
        <v>254</v>
      </c>
      <c r="B179" s="20">
        <f>IF(B171=0,fz_rhp/5,Fsw/10)</f>
        <v>7924.9992239174226</v>
      </c>
      <c r="C179" t="s">
        <v>65</v>
      </c>
      <c r="E179" t="s">
        <v>464</v>
      </c>
    </row>
    <row r="180" spans="1:5" x14ac:dyDescent="0.25">
      <c r="B180" s="29">
        <f>fcross</f>
        <v>10000</v>
      </c>
      <c r="C180" t="s">
        <v>539</v>
      </c>
      <c r="E180" t="s">
        <v>570</v>
      </c>
    </row>
    <row r="181" spans="1:5" x14ac:dyDescent="0.25">
      <c r="A181" t="s">
        <v>261</v>
      </c>
      <c r="B181" s="51">
        <f>SQRT(B163*fcross)</f>
        <v>362.79092822065343</v>
      </c>
      <c r="C181" t="s">
        <v>65</v>
      </c>
      <c r="E181" t="s">
        <v>490</v>
      </c>
    </row>
    <row r="182" spans="1:5" x14ac:dyDescent="0.25">
      <c r="A182" t="s">
        <v>263</v>
      </c>
      <c r="B182" s="30">
        <f>SQRT(fz_rhp*Fsw/2)</f>
        <v>140756.87571054409</v>
      </c>
      <c r="C182" t="s">
        <v>65</v>
      </c>
      <c r="E182" t="s">
        <v>417</v>
      </c>
    </row>
    <row r="184" spans="1:5" x14ac:dyDescent="0.25">
      <c r="A184" t="s">
        <v>509</v>
      </c>
      <c r="B184" s="20">
        <f>10^(-Loop_Modeling!AD7/20)</f>
        <v>6.3082451249767804</v>
      </c>
    </row>
    <row r="185" spans="1:5" x14ac:dyDescent="0.25">
      <c r="A185" t="s">
        <v>507</v>
      </c>
      <c r="B185" s="20">
        <f>SQRT(1+((B179/fp_ea_est)^2))</f>
        <v>1.0015837457195313</v>
      </c>
    </row>
    <row r="186" spans="1:5" x14ac:dyDescent="0.25">
      <c r="A186" t="s">
        <v>508</v>
      </c>
      <c r="B186" s="20">
        <f>SQRT(1+(fz_ea_est/B179)^2)</f>
        <v>1.0010472660712251</v>
      </c>
    </row>
    <row r="188" spans="1:5" x14ac:dyDescent="0.25">
      <c r="A188" t="s">
        <v>472</v>
      </c>
      <c r="B188" s="17">
        <f>(fp_ea_est*B184*Kfb)/((fp_ea_est-fz_ea_est)*gm_ea)*(B185/B186)</f>
        <v>379676.13826751983</v>
      </c>
      <c r="C188" s="2" t="s">
        <v>36</v>
      </c>
      <c r="E188" s="31" t="s">
        <v>506</v>
      </c>
    </row>
    <row r="189" spans="1:5" x14ac:dyDescent="0.25">
      <c r="A189" t="s">
        <v>473</v>
      </c>
      <c r="B189" s="155">
        <f>1/(2*PI()*fz_ea_est*Rcomp_calc_CCM)</f>
        <v>1.1554480108129006E-9</v>
      </c>
      <c r="C189" s="2" t="s">
        <v>162</v>
      </c>
    </row>
    <row r="190" spans="1:5" x14ac:dyDescent="0.25">
      <c r="A190" t="s">
        <v>474</v>
      </c>
      <c r="B190" s="155">
        <f>((gm_ea)/(2*PI()*fp_ea_est*B184*Kfb))*(B186/B185)</f>
        <v>2.9857814665301211E-12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546.57874680108159</v>
      </c>
      <c r="C196" t="s">
        <v>150</v>
      </c>
    </row>
    <row r="197" spans="1:5" x14ac:dyDescent="0.25">
      <c r="A197" t="s">
        <v>460</v>
      </c>
      <c r="B197">
        <f>(IOUT*((2*VOUT)-VIN_min))/(Cout*VOUT*(VOUT-VIN_min))</f>
        <v>83.54866494401378</v>
      </c>
      <c r="C197" t="s">
        <v>385</v>
      </c>
    </row>
    <row r="198" spans="1:5" x14ac:dyDescent="0.25">
      <c r="B198">
        <f>B197/(2*PI())</f>
        <v>13.297183014568345</v>
      </c>
      <c r="C198" t="s">
        <v>65</v>
      </c>
    </row>
    <row r="199" spans="1:5" x14ac:dyDescent="0.25">
      <c r="A199" t="s">
        <v>461</v>
      </c>
      <c r="B199">
        <f>1/(Cout*Resr)</f>
        <v>33333.333333333336</v>
      </c>
      <c r="C199" t="s">
        <v>385</v>
      </c>
    </row>
    <row r="200" spans="1:5" x14ac:dyDescent="0.25">
      <c r="B200">
        <f>B199/(2*PI())</f>
        <v>5305.1647697298449</v>
      </c>
      <c r="C200" t="s">
        <v>65</v>
      </c>
    </row>
    <row r="201" spans="1:5" x14ac:dyDescent="0.25">
      <c r="A201" t="s">
        <v>462</v>
      </c>
      <c r="B201">
        <f>2*Fsw/(Dc_VIN_min)</f>
        <v>2511627.9069767441</v>
      </c>
      <c r="C201" t="s">
        <v>385</v>
      </c>
      <c r="E201" t="s">
        <v>478</v>
      </c>
    </row>
    <row r="202" spans="1:5" x14ac:dyDescent="0.25">
      <c r="B202">
        <f>B201/(2*PI())</f>
        <v>399737.99660289992</v>
      </c>
      <c r="C202" t="s">
        <v>65</v>
      </c>
    </row>
    <row r="204" spans="1:5" x14ac:dyDescent="0.25">
      <c r="A204" t="s">
        <v>463</v>
      </c>
      <c r="B204">
        <f>IF(2*Fsw/(2*PI()*Dc_VIN_min*5)&lt;Fsw/10,2*Fsw/(2*PI()*Dc_VIN_min*5),Fsw/10)</f>
        <v>79947.599320579975</v>
      </c>
      <c r="C204" t="s">
        <v>65</v>
      </c>
      <c r="E204" t="s">
        <v>569</v>
      </c>
    </row>
    <row r="205" spans="1:5" x14ac:dyDescent="0.25">
      <c r="B205" s="29">
        <f>fcross</f>
        <v>10000</v>
      </c>
      <c r="C205" t="s">
        <v>539</v>
      </c>
      <c r="E205" t="s">
        <v>570</v>
      </c>
    </row>
    <row r="206" spans="1:5" x14ac:dyDescent="0.25">
      <c r="A206" t="s">
        <v>261</v>
      </c>
      <c r="B206" s="51">
        <f>SQRT(B198*fcross)</f>
        <v>364.65302706227936</v>
      </c>
      <c r="C206" t="s">
        <v>65</v>
      </c>
    </row>
    <row r="207" spans="1:5" x14ac:dyDescent="0.25">
      <c r="A207" t="s">
        <v>263</v>
      </c>
      <c r="B207" s="30">
        <f>Fsw/2</f>
        <v>500000</v>
      </c>
      <c r="C207" t="s">
        <v>65</v>
      </c>
    </row>
    <row r="209" spans="1:5" x14ac:dyDescent="0.25">
      <c r="A209" t="s">
        <v>509</v>
      </c>
      <c r="B209" s="20">
        <f>10^(-Loop_Modeling!AQ7/20)</f>
        <v>1.9474661312107653</v>
      </c>
    </row>
    <row r="210" spans="1:5" x14ac:dyDescent="0.25">
      <c r="A210" t="s">
        <v>507</v>
      </c>
      <c r="B210" s="20">
        <f>SQRT(1+((fcross/B207)^2))</f>
        <v>1.0001999800039989</v>
      </c>
    </row>
    <row r="211" spans="1:5" x14ac:dyDescent="0.25">
      <c r="A211" t="s">
        <v>508</v>
      </c>
      <c r="B211" s="20">
        <f>SQRT(1+(B206/fcross)^2)</f>
        <v>1.0006646382787077</v>
      </c>
    </row>
    <row r="214" spans="1:5" x14ac:dyDescent="0.25">
      <c r="A214" t="s">
        <v>466</v>
      </c>
      <c r="B214">
        <f>(B207*B209*Kfb)/((B207-B206)*gm_ea)*(B210/B211)</f>
        <v>116878.95008553985</v>
      </c>
      <c r="C214" t="s">
        <v>469</v>
      </c>
      <c r="E214" t="s">
        <v>260</v>
      </c>
    </row>
    <row r="215" spans="1:5" x14ac:dyDescent="0.25">
      <c r="A215" t="s">
        <v>470</v>
      </c>
      <c r="B215">
        <f>1/(2*PI()*B206*RCOMP_CALC_DCM)</f>
        <v>3.734255306777693E-9</v>
      </c>
      <c r="C215" t="s">
        <v>162</v>
      </c>
      <c r="E215" t="s">
        <v>467</v>
      </c>
    </row>
    <row r="216" spans="1:5" x14ac:dyDescent="0.25">
      <c r="A216" t="s">
        <v>471</v>
      </c>
      <c r="B216">
        <f>((gm_ea)/(2*PI()*B207*Kfb))*(B211/B210)</f>
        <v>5.307629365568908E-12</v>
      </c>
      <c r="C216" t="s">
        <v>162</v>
      </c>
      <c r="E216" t="s">
        <v>468</v>
      </c>
    </row>
    <row r="217" spans="1:5" ht="16.5" customHeight="1" x14ac:dyDescent="0.25"/>
    <row r="218" spans="1:5" ht="16.5" customHeight="1" x14ac:dyDescent="0.25">
      <c r="A218" s="152" t="s">
        <v>465</v>
      </c>
    </row>
    <row r="219" spans="1:5" x14ac:dyDescent="0.25">
      <c r="B219">
        <f>IF(B54=0,B204,B179)</f>
        <v>7924.9992239174226</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379676.13826751983</v>
      </c>
    </row>
    <row r="223" spans="1:5" x14ac:dyDescent="0.25">
      <c r="A223" t="s">
        <v>180</v>
      </c>
      <c r="B223" s="3">
        <f>'Design Converter'!H68*1000</f>
        <v>220000</v>
      </c>
      <c r="C223" s="2" t="s">
        <v>36</v>
      </c>
      <c r="E223" t="s">
        <v>186</v>
      </c>
    </row>
    <row r="224" spans="1:5" x14ac:dyDescent="0.25">
      <c r="A224" t="s">
        <v>262</v>
      </c>
      <c r="B224">
        <f>IF(B54=0,CCOMP_CALC_DCM,CCOMP_calc_CCM)</f>
        <v>1.1554480108129006E-9</v>
      </c>
    </row>
    <row r="225" spans="1:5" x14ac:dyDescent="0.25">
      <c r="A225" t="s">
        <v>184</v>
      </c>
      <c r="B225" s="3">
        <f>'Design Converter'!H69*(10^-9)</f>
        <v>1.5000000000000002E-9</v>
      </c>
      <c r="C225" t="s">
        <v>162</v>
      </c>
      <c r="E225" t="s">
        <v>187</v>
      </c>
    </row>
    <row r="226" spans="1:5" x14ac:dyDescent="0.25">
      <c r="A226" t="s">
        <v>475</v>
      </c>
      <c r="B226">
        <f>IF(B54=0,CHF_CALC_DCM,CHF_CALC_CCM)</f>
        <v>2.9857814665301211E-12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1.6272727272727274</v>
      </c>
      <c r="C248" s="2" t="s">
        <v>10</v>
      </c>
      <c r="E248" s="78" t="s">
        <v>351</v>
      </c>
    </row>
    <row r="249" spans="1:8" x14ac:dyDescent="0.25">
      <c r="A249" t="s">
        <v>360</v>
      </c>
      <c r="B249" s="23">
        <f>(Qgd+(Qgs-B247))*((Rgate+B242+B246)/(Vcc-B248))</f>
        <v>3.6824797843665782E-9</v>
      </c>
      <c r="C249" s="2" t="s">
        <v>51</v>
      </c>
      <c r="E249" s="78" t="s">
        <v>352</v>
      </c>
    </row>
    <row r="250" spans="1:8" ht="15.75" thickBot="1" x14ac:dyDescent="0.3">
      <c r="A250" t="s">
        <v>361</v>
      </c>
      <c r="B250" s="23">
        <f>(Qgd+(Qgs-B247))*((B242+Rgate)/B248)</f>
        <v>2.9681564245810065E-9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1.6272727272727274</v>
      </c>
      <c r="C266" s="2" t="s">
        <v>10</v>
      </c>
      <c r="E266" s="78" t="s">
        <v>351</v>
      </c>
    </row>
    <row r="267" spans="1:5" x14ac:dyDescent="0.25">
      <c r="A267" t="s">
        <v>360</v>
      </c>
      <c r="B267" s="1">
        <f>(B256+(B257/2))*((B258+B259+B265)/(Vcc-B266))</f>
        <v>5.2035040431266855E-9</v>
      </c>
      <c r="C267" s="2" t="s">
        <v>51</v>
      </c>
      <c r="E267" s="78" t="s">
        <v>352</v>
      </c>
    </row>
    <row r="268" spans="1:5" ht="15.75" thickBot="1" x14ac:dyDescent="0.3">
      <c r="A268" t="s">
        <v>361</v>
      </c>
      <c r="B268" s="1">
        <f>(Qgd+(Qgs/2))*((B259+Rgate)/B266)</f>
        <v>4.1941340782122901E-9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X1" zoomScaleNormal="100" workbookViewId="0">
      <pane ySplit="6" topLeftCell="A136" activePane="bottomLeft" state="frozen"/>
      <selection activeCell="R1" sqref="R1"/>
      <selection pane="bottomLeft" activeCell="Z158" sqref="Z158"/>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54</v>
      </c>
      <c r="S7" s="71">
        <f t="shared" ref="S7:S38" si="1">Q7*$O$12</f>
        <v>0</v>
      </c>
      <c r="T7" s="71">
        <f t="shared" ref="T7:T70" si="2">VIN_var</f>
        <v>15</v>
      </c>
      <c r="U7" s="74">
        <f t="shared" ref="U7:U38" si="3">(R7*S7)/(T7*EFF_est)</f>
        <v>0</v>
      </c>
      <c r="V7" s="73">
        <f>IF(Variable_Management!$B$20=3,2,IF((S7*R7/T7)&lt;((T7*(1-(T7/R7)))/(2*Lm*Fsw)),1,2))</f>
        <v>2</v>
      </c>
      <c r="W7" s="71">
        <f>CHOOSE(V7,SQRT((2*S7*Lm*Fsw*(R7-T7))/((T7)^2)),1-(T7/R7))</f>
        <v>0.72222222222222221</v>
      </c>
      <c r="X7" s="74">
        <f t="shared" ref="X7:X38" si="4">CHOOSE(V7,(Lm*Z7*Fsw)/(R7-T7),1-W7)</f>
        <v>0.27777777777777779</v>
      </c>
      <c r="Y7" s="73">
        <f t="shared" ref="Y7:Y38" si="5">(T7*W7)/(Lm*Fsw)</f>
        <v>7.2222222222222223</v>
      </c>
      <c r="Z7" s="71">
        <f>CHOOSE(V7,Y7,U7+(0.5*Y7))</f>
        <v>3.6111111111111112</v>
      </c>
      <c r="AA7" s="71">
        <f>CHOOSE(V7,Z7*SQRT((W7+X7)/3),SQRT((U7^2)+((Y7^2)/12)))</f>
        <v>2.0848759720736485</v>
      </c>
      <c r="AB7" s="71">
        <v>0</v>
      </c>
      <c r="AC7" s="71">
        <f t="shared" ref="AC7:AC38" si="6">(AA7^2)*Rdcr</f>
        <v>9.9974279835390936E-3</v>
      </c>
      <c r="AD7" s="74">
        <f>AB7+AC7</f>
        <v>9.9974279835390936E-3</v>
      </c>
      <c r="AE7" s="73">
        <f>U7*W7</f>
        <v>0</v>
      </c>
      <c r="AF7" s="71">
        <f>CHOOSE(V7,Z7*SQRT(W7/3),SQRT(W7*((Z7^2)+((Y7^2)/3)-(Z7*Y7))))</f>
        <v>1.7718038775040437</v>
      </c>
      <c r="AG7" s="71">
        <f t="shared" ref="AG7:AG38" si="7">(AF7^2)*RDS_on</f>
        <v>1.2557155921353457E-2</v>
      </c>
      <c r="AH7" s="71">
        <f>((R7*U7)/2)*Fsw*(tr_sw+tf_sw)</f>
        <v>0</v>
      </c>
      <c r="AI7" s="74">
        <f>AG7+AH7</f>
        <v>1.2557155921353457E-2</v>
      </c>
      <c r="AJ7" s="73">
        <f>X7*U7</f>
        <v>0</v>
      </c>
      <c r="AK7" s="71">
        <f>CHOOSE(V7,Z7*SQRT(X7/3),SQRT(X7*((Z7^2)+((Y7^2)/3)-(Y7*Z7))))</f>
        <v>1.0988261184517223</v>
      </c>
      <c r="AL7" s="71">
        <f t="shared" ref="AL7:AL38" si="8">(AK7^2)*RDS_on_HS</f>
        <v>4.8296753543667142E-3</v>
      </c>
      <c r="AM7" s="71">
        <f>CHOOSE(V7,0,(R7+Vd_rect)*Qrr*Fsw)</f>
        <v>0</v>
      </c>
      <c r="AN7" s="188">
        <f>Vd_rect*t_dead*Fsw*Z7</f>
        <v>4.3333333333333335E-2</v>
      </c>
      <c r="AO7" s="74">
        <f>AL7+AM7+AN7</f>
        <v>4.816300868770005E-2</v>
      </c>
      <c r="AP7" s="73">
        <f>(AA7^2)*R_cs</f>
        <v>6.520061728395061E-3</v>
      </c>
      <c r="AQ7" s="206">
        <f t="shared" ref="AQ7:AQ38" si="9">Rdcr*AA7^2</f>
        <v>9.9974279835390936E-3</v>
      </c>
      <c r="AR7" s="206">
        <f t="shared" ref="AR7:AR38" si="10">ABS(7.759*10^-3*Fsw^0.9458*(0.00787*Y7)^2.304)</f>
        <v>4.9580301931144559</v>
      </c>
      <c r="AS7" s="71">
        <f t="shared" ref="AS7:AS38" si="11">(Qg_tot+Qg_tot_HS)*Vcc*Fsw</f>
        <v>0.16</v>
      </c>
      <c r="AT7" s="74">
        <f t="shared" ref="AT7:AT38" si="12">IQ*T7</f>
        <v>4.9499999999999997E-5</v>
      </c>
      <c r="AU7" s="73">
        <f>AP7+AO7+AI7+AD7+AS7+AT7+AQ7+AR7</f>
        <v>5.2053147754189828</v>
      </c>
      <c r="AV7" s="71">
        <f>R7*S7</f>
        <v>0</v>
      </c>
      <c r="AW7" s="74">
        <f>(AV7/(AV7+AU7))*100</f>
        <v>0</v>
      </c>
    </row>
    <row r="8" spans="1:49" x14ac:dyDescent="0.25">
      <c r="M8">
        <f>Fsw</f>
        <v>1000000</v>
      </c>
      <c r="Q8">
        <v>1</v>
      </c>
      <c r="R8" s="73">
        <f t="shared" si="0"/>
        <v>54</v>
      </c>
      <c r="S8" s="71">
        <f t="shared" si="1"/>
        <v>0.04</v>
      </c>
      <c r="T8" s="71">
        <f t="shared" si="2"/>
        <v>15</v>
      </c>
      <c r="U8" s="74">
        <f t="shared" si="3"/>
        <v>0.14400000000000002</v>
      </c>
      <c r="V8" s="73">
        <f>IF(Variable_Management!$B$20=3,2,IF((S8*R8/T8)&lt;((T8*(1-(T8/R8)))/(2*Lm*Fsw)),1,2))</f>
        <v>2</v>
      </c>
      <c r="W8" s="71">
        <f t="shared" ref="W8:W38" si="13">CHOOSE(V8,SQRT((2*S8*Lm*Fsw*(R8-T8))/((T8)^2)),1-(T8/R8))</f>
        <v>0.72222222222222221</v>
      </c>
      <c r="X8" s="74">
        <f t="shared" si="4"/>
        <v>0.27777777777777779</v>
      </c>
      <c r="Y8" s="73">
        <f t="shared" si="5"/>
        <v>7.2222222222222223</v>
      </c>
      <c r="Z8" s="71">
        <f t="shared" ref="Z8:Z15" si="14">CHOOSE(V8,Y8,U8+(0.5*Y8))</f>
        <v>3.7551111111111113</v>
      </c>
      <c r="AA8" s="71">
        <f t="shared" ref="AA8:AA15" si="15">CHOOSE(V8,Z8*SQRT((W8+X8)/3),SQRT((U8^2)+((Y8^2)/12)))</f>
        <v>2.0898430129868708</v>
      </c>
      <c r="AB8" s="71">
        <v>0</v>
      </c>
      <c r="AC8" s="71">
        <f t="shared" si="6"/>
        <v>1.0045120783539098E-2</v>
      </c>
      <c r="AD8" s="74">
        <f t="shared" ref="AD8:AD71" si="16">AB8+AC8</f>
        <v>1.0045120783539098E-2</v>
      </c>
      <c r="AE8" s="73">
        <f>U8*W8</f>
        <v>0.10400000000000001</v>
      </c>
      <c r="AF8" s="71">
        <f t="shared" ref="AF8:AF71" si="17">CHOOSE(V8,Z8*SQRT(W8/3),SQRT(W8*((Z8^2)+((Y8^2)/3)-(Z8*Y8))))</f>
        <v>1.7760250505942654</v>
      </c>
      <c r="AG8" s="71">
        <f t="shared" si="7"/>
        <v>1.2617059921353452E-2</v>
      </c>
      <c r="AH8" s="71">
        <f t="shared" ref="AH8:AH38" si="18">((R8*U8)/2)*Fsw*(tr_sw+tf_sw)</f>
        <v>2.5857673580388211E-2</v>
      </c>
      <c r="AI8" s="74">
        <f t="shared" ref="AI8:AI71" si="19">AG8+AH8</f>
        <v>3.8474733501741659E-2</v>
      </c>
      <c r="AJ8" s="73">
        <f t="shared" ref="AJ8:AJ71" si="20">X8*U8</f>
        <v>4.0000000000000008E-2</v>
      </c>
      <c r="AK8" s="71">
        <f t="shared" ref="AK8:AK38" si="21">CHOOSE(V8,Z8*SQRT(X8/3),SQRT(X8*((Z8^2)+((Y8^2)/3)-(Y8*Z8))))</f>
        <v>1.1014439788712262</v>
      </c>
      <c r="AL8" s="71">
        <f t="shared" si="8"/>
        <v>4.8527153543667127E-3</v>
      </c>
      <c r="AM8" s="71">
        <f t="shared" ref="AM8:AM39" si="22">CHOOSE(V8,(R8+Vd_rect)*Qrr*Fsw,(R8+Vd_rect)*Qrr*Fsw)</f>
        <v>0</v>
      </c>
      <c r="AN8" s="188">
        <f t="shared" ref="AN8:AN38" si="23">Vd_rect*t_dead*Fsw*Z8</f>
        <v>4.5061333333333335E-2</v>
      </c>
      <c r="AO8" s="74">
        <f t="shared" ref="AO8:AO71" si="24">AL8+AM8+AN8</f>
        <v>4.9914048687700045E-2</v>
      </c>
      <c r="AP8" s="73">
        <f t="shared" ref="AP8:AP38" si="25">(AA8^2)*R_cs</f>
        <v>6.5511657283950642E-3</v>
      </c>
      <c r="AQ8" s="206">
        <f t="shared" si="9"/>
        <v>1.0045120783539098E-2</v>
      </c>
      <c r="AR8" s="206">
        <f t="shared" si="10"/>
        <v>4.9580301931144559</v>
      </c>
      <c r="AS8" s="71">
        <f t="shared" si="11"/>
        <v>0.16</v>
      </c>
      <c r="AT8" s="74">
        <f t="shared" si="12"/>
        <v>4.9499999999999997E-5</v>
      </c>
      <c r="AU8" s="73">
        <f t="shared" ref="AU8:AU71" si="26">AP8+AO8+AI8+AD8+AS8+AT8+AQ8+AR8</f>
        <v>5.2331098825993712</v>
      </c>
      <c r="AV8" s="71">
        <f t="shared" ref="AV8:AV71" si="27">R8*S8</f>
        <v>2.16</v>
      </c>
      <c r="AW8" s="74">
        <f t="shared" ref="AW8:AW71" si="28">(AV8/(AV8+AU8))*100</f>
        <v>29.216392483004157</v>
      </c>
    </row>
    <row r="9" spans="1:49" x14ac:dyDescent="0.25">
      <c r="N9" s="71" t="s">
        <v>198</v>
      </c>
      <c r="O9" s="71">
        <f>VIN_var</f>
        <v>15</v>
      </c>
      <c r="P9" t="s">
        <v>10</v>
      </c>
      <c r="Q9">
        <v>2</v>
      </c>
      <c r="R9" s="73">
        <f t="shared" si="0"/>
        <v>54</v>
      </c>
      <c r="S9" s="71">
        <f t="shared" si="1"/>
        <v>0.08</v>
      </c>
      <c r="T9" s="71">
        <f t="shared" si="2"/>
        <v>15</v>
      </c>
      <c r="U9" s="74">
        <f t="shared" si="3"/>
        <v>0.28800000000000003</v>
      </c>
      <c r="V9" s="73">
        <f>IF(Variable_Management!$B$20=3,2,IF((S9*R9/T9)&lt;((T9*(1-(T9/R9)))/(2*Lm*Fsw)),1,2))</f>
        <v>2</v>
      </c>
      <c r="W9" s="71">
        <f t="shared" si="13"/>
        <v>0.72222222222222221</v>
      </c>
      <c r="X9" s="74">
        <f t="shared" si="4"/>
        <v>0.27777777777777779</v>
      </c>
      <c r="Y9" s="73">
        <f t="shared" si="5"/>
        <v>7.2222222222222223</v>
      </c>
      <c r="Z9" s="71">
        <f t="shared" si="14"/>
        <v>3.899111111111111</v>
      </c>
      <c r="AA9" s="71">
        <f t="shared" si="15"/>
        <v>2.1046738034503214</v>
      </c>
      <c r="AB9" s="71">
        <v>0</v>
      </c>
      <c r="AC9" s="71">
        <f t="shared" si="6"/>
        <v>1.0188199183539096E-2</v>
      </c>
      <c r="AD9" s="74">
        <f t="shared" si="16"/>
        <v>1.0188199183539096E-2</v>
      </c>
      <c r="AE9" s="73">
        <f t="shared" ref="AE9:AE72" si="29">U9*W9</f>
        <v>0.20800000000000002</v>
      </c>
      <c r="AF9" s="71">
        <f t="shared" si="17"/>
        <v>1.7886287989234568</v>
      </c>
      <c r="AG9" s="71">
        <f t="shared" si="7"/>
        <v>1.2796771921353471E-2</v>
      </c>
      <c r="AH9" s="71">
        <f t="shared" si="18"/>
        <v>5.1715347160776422E-2</v>
      </c>
      <c r="AI9" s="74">
        <f t="shared" si="19"/>
        <v>6.4512119082129893E-2</v>
      </c>
      <c r="AJ9" s="73">
        <f t="shared" si="20"/>
        <v>8.0000000000000016E-2</v>
      </c>
      <c r="AK9" s="71">
        <f t="shared" si="21"/>
        <v>1.1092604917654283</v>
      </c>
      <c r="AL9" s="71">
        <f t="shared" si="8"/>
        <v>4.9218353543667185E-3</v>
      </c>
      <c r="AM9" s="71">
        <f t="shared" si="22"/>
        <v>0</v>
      </c>
      <c r="AN9" s="188">
        <f t="shared" si="23"/>
        <v>4.6789333333333336E-2</v>
      </c>
      <c r="AO9" s="74">
        <f t="shared" si="24"/>
        <v>5.1711168687700051E-2</v>
      </c>
      <c r="AP9" s="73">
        <f t="shared" si="25"/>
        <v>6.6444777283950632E-3</v>
      </c>
      <c r="AQ9" s="206">
        <f t="shared" si="9"/>
        <v>1.0188199183539096E-2</v>
      </c>
      <c r="AR9" s="206">
        <f t="shared" si="10"/>
        <v>4.9580301931144559</v>
      </c>
      <c r="AS9" s="71">
        <f t="shared" si="11"/>
        <v>0.16</v>
      </c>
      <c r="AT9" s="74">
        <f t="shared" si="12"/>
        <v>4.9499999999999997E-5</v>
      </c>
      <c r="AU9" s="73">
        <f t="shared" si="26"/>
        <v>5.2613238569797591</v>
      </c>
      <c r="AV9" s="71">
        <f t="shared" si="27"/>
        <v>4.32</v>
      </c>
      <c r="AW9" s="74">
        <f t="shared" si="28"/>
        <v>45.087715064061697</v>
      </c>
    </row>
    <row r="10" spans="1:49" x14ac:dyDescent="0.25">
      <c r="N10" s="71"/>
      <c r="O10" s="71"/>
      <c r="Q10">
        <v>3</v>
      </c>
      <c r="R10" s="73">
        <f t="shared" si="0"/>
        <v>54</v>
      </c>
      <c r="S10" s="71">
        <f t="shared" si="1"/>
        <v>0.12</v>
      </c>
      <c r="T10" s="71">
        <f t="shared" si="2"/>
        <v>15</v>
      </c>
      <c r="U10" s="74">
        <f t="shared" si="3"/>
        <v>0.432</v>
      </c>
      <c r="V10" s="73">
        <f>IF(Variable_Management!$B$20=3,2,IF((S10*R10/T10)&lt;((T10*(1-(T10/R10)))/(2*Lm*Fsw)),1,2))</f>
        <v>2</v>
      </c>
      <c r="W10" s="71">
        <f t="shared" si="13"/>
        <v>0.72222222222222221</v>
      </c>
      <c r="X10" s="74">
        <f t="shared" si="4"/>
        <v>0.27777777777777779</v>
      </c>
      <c r="Y10" s="73">
        <f t="shared" si="5"/>
        <v>7.2222222222222223</v>
      </c>
      <c r="Z10" s="71">
        <f t="shared" si="14"/>
        <v>4.0431111111111111</v>
      </c>
      <c r="AA10" s="71">
        <f t="shared" si="15"/>
        <v>2.1291622340559306</v>
      </c>
      <c r="AB10" s="71">
        <v>0</v>
      </c>
      <c r="AC10" s="71">
        <f t="shared" si="6"/>
        <v>1.0426663183539095E-2</v>
      </c>
      <c r="AD10" s="74">
        <f t="shared" si="16"/>
        <v>1.0426663183539095E-2</v>
      </c>
      <c r="AE10" s="73">
        <f t="shared" si="29"/>
        <v>0.312</v>
      </c>
      <c r="AF10" s="71">
        <f t="shared" si="17"/>
        <v>1.8094399631759996</v>
      </c>
      <c r="AG10" s="71">
        <f t="shared" si="7"/>
        <v>1.3096291921353451E-2</v>
      </c>
      <c r="AH10" s="71">
        <f t="shared" si="18"/>
        <v>7.7573020741164622E-2</v>
      </c>
      <c r="AI10" s="74">
        <f t="shared" si="19"/>
        <v>9.066931266251807E-2</v>
      </c>
      <c r="AJ10" s="73">
        <f t="shared" si="20"/>
        <v>0.12000000000000001</v>
      </c>
      <c r="AK10" s="71">
        <f t="shared" si="21"/>
        <v>1.1221670279382112</v>
      </c>
      <c r="AL10" s="71">
        <f t="shared" si="8"/>
        <v>5.0370353543667127E-3</v>
      </c>
      <c r="AM10" s="71">
        <f t="shared" si="22"/>
        <v>0</v>
      </c>
      <c r="AN10" s="188">
        <f t="shared" si="23"/>
        <v>4.8517333333333336E-2</v>
      </c>
      <c r="AO10" s="74">
        <f t="shared" si="24"/>
        <v>5.3554368687700048E-2</v>
      </c>
      <c r="AP10" s="73">
        <f t="shared" si="25"/>
        <v>6.7999977283950625E-3</v>
      </c>
      <c r="AQ10" s="206">
        <f t="shared" si="9"/>
        <v>1.0426663183539095E-2</v>
      </c>
      <c r="AR10" s="206">
        <f t="shared" si="10"/>
        <v>4.9580301931144559</v>
      </c>
      <c r="AS10" s="71">
        <f t="shared" si="11"/>
        <v>0.16</v>
      </c>
      <c r="AT10" s="74">
        <f t="shared" si="12"/>
        <v>4.9499999999999997E-5</v>
      </c>
      <c r="AU10" s="73">
        <f t="shared" si="26"/>
        <v>5.2899566985601476</v>
      </c>
      <c r="AV10" s="71">
        <f t="shared" si="27"/>
        <v>6.4799999999999995</v>
      </c>
      <c r="AW10" s="74">
        <f t="shared" si="28"/>
        <v>55.055427695776629</v>
      </c>
    </row>
    <row r="11" spans="1:49" x14ac:dyDescent="0.25">
      <c r="N11" s="71" t="s">
        <v>268</v>
      </c>
      <c r="O11" s="71">
        <v>150</v>
      </c>
      <c r="Q11">
        <v>4</v>
      </c>
      <c r="R11" s="73">
        <f t="shared" si="0"/>
        <v>54</v>
      </c>
      <c r="S11" s="71">
        <f t="shared" si="1"/>
        <v>0.16</v>
      </c>
      <c r="T11" s="71">
        <f t="shared" si="2"/>
        <v>15</v>
      </c>
      <c r="U11" s="74">
        <f t="shared" si="3"/>
        <v>0.57600000000000007</v>
      </c>
      <c r="V11" s="73">
        <f>IF(Variable_Management!$B$20=3,2,IF((S11*R11/T11)&lt;((T11*(1-(T11/R11)))/(2*Lm*Fsw)),1,2))</f>
        <v>2</v>
      </c>
      <c r="W11" s="71">
        <f t="shared" si="13"/>
        <v>0.72222222222222221</v>
      </c>
      <c r="X11" s="74">
        <f t="shared" si="4"/>
        <v>0.27777777777777779</v>
      </c>
      <c r="Y11" s="73">
        <f t="shared" si="5"/>
        <v>7.2222222222222223</v>
      </c>
      <c r="Z11" s="71">
        <f t="shared" si="14"/>
        <v>4.1871111111111112</v>
      </c>
      <c r="AA11" s="71">
        <f t="shared" si="15"/>
        <v>2.1629803094180127</v>
      </c>
      <c r="AB11" s="71">
        <v>0</v>
      </c>
      <c r="AC11" s="71">
        <f t="shared" si="6"/>
        <v>1.0760512783539096E-2</v>
      </c>
      <c r="AD11" s="74">
        <f t="shared" si="16"/>
        <v>1.0760512783539096E-2</v>
      </c>
      <c r="AE11" s="73">
        <f t="shared" si="29"/>
        <v>0.41600000000000004</v>
      </c>
      <c r="AF11" s="71">
        <f t="shared" si="17"/>
        <v>1.8381798008732348</v>
      </c>
      <c r="AG11" s="71">
        <f t="shared" si="7"/>
        <v>1.3515619921353462E-2</v>
      </c>
      <c r="AH11" s="71">
        <f t="shared" si="18"/>
        <v>0.10343069432155284</v>
      </c>
      <c r="AI11" s="74">
        <f t="shared" si="19"/>
        <v>0.1169463142429063</v>
      </c>
      <c r="AJ11" s="73">
        <f t="shared" si="20"/>
        <v>0.16000000000000003</v>
      </c>
      <c r="AK11" s="71">
        <f t="shared" si="21"/>
        <v>1.1399907186427787</v>
      </c>
      <c r="AL11" s="71">
        <f t="shared" si="8"/>
        <v>5.1983153543667159E-3</v>
      </c>
      <c r="AM11" s="71">
        <f t="shared" si="22"/>
        <v>0</v>
      </c>
      <c r="AN11" s="188">
        <f t="shared" si="23"/>
        <v>5.0245333333333336E-2</v>
      </c>
      <c r="AO11" s="74">
        <f t="shared" si="24"/>
        <v>5.5443648687700055E-2</v>
      </c>
      <c r="AP11" s="73">
        <f t="shared" si="25"/>
        <v>7.0177257283950628E-3</v>
      </c>
      <c r="AQ11" s="206">
        <f t="shared" si="9"/>
        <v>1.0760512783539096E-2</v>
      </c>
      <c r="AR11" s="206">
        <f t="shared" si="10"/>
        <v>4.9580301931144559</v>
      </c>
      <c r="AS11" s="71">
        <f t="shared" si="11"/>
        <v>0.16</v>
      </c>
      <c r="AT11" s="74">
        <f t="shared" si="12"/>
        <v>4.9499999999999997E-5</v>
      </c>
      <c r="AU11" s="73">
        <f t="shared" si="26"/>
        <v>5.3190084073405357</v>
      </c>
      <c r="AV11" s="71">
        <f t="shared" si="27"/>
        <v>8.64</v>
      </c>
      <c r="AW11" s="74">
        <f t="shared" si="28"/>
        <v>61.895513978317659</v>
      </c>
    </row>
    <row r="12" spans="1:49" x14ac:dyDescent="0.25">
      <c r="N12" s="71" t="s">
        <v>269</v>
      </c>
      <c r="O12" s="71">
        <f>IOUT/(O11)</f>
        <v>0.04</v>
      </c>
      <c r="Q12">
        <v>5</v>
      </c>
      <c r="R12" s="73">
        <f t="shared" si="0"/>
        <v>54</v>
      </c>
      <c r="S12" s="71">
        <f t="shared" si="1"/>
        <v>0.2</v>
      </c>
      <c r="T12" s="71">
        <f t="shared" si="2"/>
        <v>15</v>
      </c>
      <c r="U12" s="74">
        <f t="shared" si="3"/>
        <v>0.72000000000000008</v>
      </c>
      <c r="V12" s="73">
        <f>IF(Variable_Management!$B$20=3,2,IF((S12*R12/T12)&lt;((T12*(1-(T12/R12)))/(2*Lm*Fsw)),1,2))</f>
        <v>2</v>
      </c>
      <c r="W12" s="71">
        <f t="shared" si="13"/>
        <v>0.72222222222222221</v>
      </c>
      <c r="X12" s="74">
        <f t="shared" si="4"/>
        <v>0.27777777777777779</v>
      </c>
      <c r="Y12" s="73">
        <f t="shared" si="5"/>
        <v>7.2222222222222223</v>
      </c>
      <c r="Z12" s="71">
        <f t="shared" si="14"/>
        <v>4.3311111111111114</v>
      </c>
      <c r="AA12" s="71">
        <f t="shared" si="15"/>
        <v>2.2056989411363559</v>
      </c>
      <c r="AB12" s="71">
        <v>0</v>
      </c>
      <c r="AC12" s="71">
        <f t="shared" si="6"/>
        <v>1.1189747983539094E-2</v>
      </c>
      <c r="AD12" s="74">
        <f t="shared" si="16"/>
        <v>1.1189747983539094E-2</v>
      </c>
      <c r="AE12" s="73">
        <f t="shared" si="29"/>
        <v>0.52</v>
      </c>
      <c r="AF12" s="71">
        <f t="shared" si="17"/>
        <v>1.8744836569942036</v>
      </c>
      <c r="AG12" s="71">
        <f t="shared" si="7"/>
        <v>1.4054755921353452E-2</v>
      </c>
      <c r="AH12" s="71">
        <f t="shared" si="18"/>
        <v>0.12928836790194104</v>
      </c>
      <c r="AI12" s="74">
        <f t="shared" si="19"/>
        <v>0.14334312382329448</v>
      </c>
      <c r="AJ12" s="73">
        <f t="shared" si="20"/>
        <v>0.20000000000000004</v>
      </c>
      <c r="AK12" s="71">
        <f t="shared" si="21"/>
        <v>1.1625054144354245</v>
      </c>
      <c r="AL12" s="71">
        <f t="shared" si="8"/>
        <v>5.4056753543667126E-3</v>
      </c>
      <c r="AM12" s="71">
        <f t="shared" si="22"/>
        <v>0</v>
      </c>
      <c r="AN12" s="188">
        <f t="shared" si="23"/>
        <v>5.1973333333333337E-2</v>
      </c>
      <c r="AO12" s="74">
        <f t="shared" si="24"/>
        <v>5.7379008687700052E-2</v>
      </c>
      <c r="AP12" s="73">
        <f t="shared" si="25"/>
        <v>7.2976617283950617E-3</v>
      </c>
      <c r="AQ12" s="206">
        <f t="shared" si="9"/>
        <v>1.1189747983539094E-2</v>
      </c>
      <c r="AR12" s="206">
        <f t="shared" si="10"/>
        <v>4.9580301931144559</v>
      </c>
      <c r="AS12" s="71">
        <f t="shared" si="11"/>
        <v>0.16</v>
      </c>
      <c r="AT12" s="74">
        <f t="shared" si="12"/>
        <v>4.9499999999999997E-5</v>
      </c>
      <c r="AU12" s="73">
        <f t="shared" si="26"/>
        <v>5.3484789833209234</v>
      </c>
      <c r="AV12" s="71">
        <f t="shared" si="27"/>
        <v>10.8</v>
      </c>
      <c r="AW12" s="74">
        <f t="shared" si="28"/>
        <v>66.879363754040611</v>
      </c>
    </row>
    <row r="13" spans="1:49" x14ac:dyDescent="0.25">
      <c r="Q13">
        <v>6</v>
      </c>
      <c r="R13" s="73">
        <f t="shared" si="0"/>
        <v>54</v>
      </c>
      <c r="S13" s="71">
        <f t="shared" si="1"/>
        <v>0.24</v>
      </c>
      <c r="T13" s="71">
        <f t="shared" si="2"/>
        <v>15</v>
      </c>
      <c r="U13" s="74">
        <f t="shared" si="3"/>
        <v>0.86399999999999999</v>
      </c>
      <c r="V13" s="73">
        <f>IF(Variable_Management!$B$20=3,2,IF((S13*R13/T13)&lt;((T13*(1-(T13/R13)))/(2*Lm*Fsw)),1,2))</f>
        <v>2</v>
      </c>
      <c r="W13" s="71">
        <f t="shared" si="13"/>
        <v>0.72222222222222221</v>
      </c>
      <c r="X13" s="74">
        <f t="shared" si="4"/>
        <v>0.27777777777777779</v>
      </c>
      <c r="Y13" s="73">
        <f t="shared" si="5"/>
        <v>7.2222222222222223</v>
      </c>
      <c r="Z13" s="71">
        <f t="shared" si="14"/>
        <v>4.4751111111111115</v>
      </c>
      <c r="AA13" s="71">
        <f t="shared" si="15"/>
        <v>2.2568127567279572</v>
      </c>
      <c r="AB13" s="71">
        <v>0</v>
      </c>
      <c r="AC13" s="71">
        <f t="shared" si="6"/>
        <v>1.1714368783539096E-2</v>
      </c>
      <c r="AD13" s="74">
        <f t="shared" si="16"/>
        <v>1.1714368783539096E-2</v>
      </c>
      <c r="AE13" s="73">
        <f t="shared" si="29"/>
        <v>0.624</v>
      </c>
      <c r="AF13" s="71">
        <f t="shared" si="17"/>
        <v>1.917922047513497</v>
      </c>
      <c r="AG13" s="71">
        <f t="shared" si="7"/>
        <v>1.4713699921353459E-2</v>
      </c>
      <c r="AH13" s="71">
        <f t="shared" si="18"/>
        <v>0.15514604148232924</v>
      </c>
      <c r="AI13" s="74">
        <f t="shared" si="19"/>
        <v>0.16985974140368271</v>
      </c>
      <c r="AJ13" s="73">
        <f t="shared" si="20"/>
        <v>0.24000000000000002</v>
      </c>
      <c r="AK13" s="71">
        <f t="shared" si="21"/>
        <v>1.1894447606306393</v>
      </c>
      <c r="AL13" s="71">
        <f t="shared" si="8"/>
        <v>5.6591153543667158E-3</v>
      </c>
      <c r="AM13" s="71">
        <f t="shared" si="22"/>
        <v>0</v>
      </c>
      <c r="AN13" s="188">
        <f t="shared" si="23"/>
        <v>5.3701333333333337E-2</v>
      </c>
      <c r="AO13" s="74">
        <f t="shared" si="24"/>
        <v>5.9360448687700053E-2</v>
      </c>
      <c r="AP13" s="73">
        <f t="shared" si="25"/>
        <v>7.6398057283950634E-3</v>
      </c>
      <c r="AQ13" s="206">
        <f t="shared" si="9"/>
        <v>1.1714368783539096E-2</v>
      </c>
      <c r="AR13" s="206">
        <f t="shared" si="10"/>
        <v>4.9580301931144559</v>
      </c>
      <c r="AS13" s="71">
        <f t="shared" si="11"/>
        <v>0.16</v>
      </c>
      <c r="AT13" s="74">
        <f t="shared" si="12"/>
        <v>4.9499999999999997E-5</v>
      </c>
      <c r="AU13" s="73">
        <f t="shared" si="26"/>
        <v>5.3783684265013116</v>
      </c>
      <c r="AV13" s="71">
        <f t="shared" si="27"/>
        <v>12.959999999999999</v>
      </c>
      <c r="AW13" s="74">
        <f t="shared" si="28"/>
        <v>70.671499768055284</v>
      </c>
    </row>
    <row r="14" spans="1:49" x14ac:dyDescent="0.25">
      <c r="Q14">
        <v>7</v>
      </c>
      <c r="R14" s="73">
        <f t="shared" si="0"/>
        <v>54</v>
      </c>
      <c r="S14" s="71">
        <f t="shared" si="1"/>
        <v>0.28000000000000003</v>
      </c>
      <c r="T14" s="71">
        <f t="shared" si="2"/>
        <v>15</v>
      </c>
      <c r="U14" s="74">
        <f t="shared" si="3"/>
        <v>1.008</v>
      </c>
      <c r="V14" s="73">
        <f>IF(Variable_Management!$B$20=3,2,IF((S14*R14/T14)&lt;((T14*(1-(T14/R14)))/(2*Lm*Fsw)),1,2))</f>
        <v>2</v>
      </c>
      <c r="W14" s="71">
        <f t="shared" si="13"/>
        <v>0.72222222222222221</v>
      </c>
      <c r="X14" s="74">
        <f t="shared" si="4"/>
        <v>0.27777777777777779</v>
      </c>
      <c r="Y14" s="73">
        <f t="shared" si="5"/>
        <v>7.2222222222222223</v>
      </c>
      <c r="Z14" s="71">
        <f t="shared" si="14"/>
        <v>4.6191111111111116</v>
      </c>
      <c r="AA14" s="71">
        <f t="shared" si="15"/>
        <v>2.3157659249004512</v>
      </c>
      <c r="AB14" s="71">
        <v>0</v>
      </c>
      <c r="AC14" s="71">
        <f t="shared" si="6"/>
        <v>1.2334375183539097E-2</v>
      </c>
      <c r="AD14" s="74">
        <f t="shared" si="16"/>
        <v>1.2334375183539097E-2</v>
      </c>
      <c r="AE14" s="73">
        <f t="shared" si="29"/>
        <v>0.72799999999999998</v>
      </c>
      <c r="AF14" s="71">
        <f t="shared" si="17"/>
        <v>1.9680226066634421</v>
      </c>
      <c r="AG14" s="71">
        <f t="shared" si="7"/>
        <v>1.5492451921353479E-2</v>
      </c>
      <c r="AH14" s="71">
        <f t="shared" si="18"/>
        <v>0.18100371506271745</v>
      </c>
      <c r="AI14" s="74">
        <f t="shared" si="19"/>
        <v>0.19649616698407094</v>
      </c>
      <c r="AJ14" s="73">
        <f t="shared" si="20"/>
        <v>0.28000000000000003</v>
      </c>
      <c r="AK14" s="71">
        <f t="shared" si="21"/>
        <v>1.2205158084153112</v>
      </c>
      <c r="AL14" s="71">
        <f t="shared" si="8"/>
        <v>5.9586353543667221E-3</v>
      </c>
      <c r="AM14" s="71">
        <f t="shared" si="22"/>
        <v>0</v>
      </c>
      <c r="AN14" s="188">
        <f t="shared" si="23"/>
        <v>5.5429333333333337E-2</v>
      </c>
      <c r="AO14" s="74">
        <f t="shared" si="24"/>
        <v>6.1387968687700058E-2</v>
      </c>
      <c r="AP14" s="73">
        <f t="shared" si="25"/>
        <v>8.0441577283950644E-3</v>
      </c>
      <c r="AQ14" s="206">
        <f t="shared" si="9"/>
        <v>1.2334375183539097E-2</v>
      </c>
      <c r="AR14" s="206">
        <f t="shared" si="10"/>
        <v>4.9580301931144559</v>
      </c>
      <c r="AS14" s="71">
        <f t="shared" si="11"/>
        <v>0.16</v>
      </c>
      <c r="AT14" s="74">
        <f t="shared" si="12"/>
        <v>4.9499999999999997E-5</v>
      </c>
      <c r="AU14" s="73">
        <f t="shared" si="26"/>
        <v>5.4086767368817004</v>
      </c>
      <c r="AV14" s="71">
        <f t="shared" si="27"/>
        <v>15.120000000000001</v>
      </c>
      <c r="AW14" s="74">
        <f t="shared" si="28"/>
        <v>73.653066847876744</v>
      </c>
    </row>
    <row r="15" spans="1:49" x14ac:dyDescent="0.25">
      <c r="O15">
        <f>0.205*2.5/(Lm*Fsw)</f>
        <v>0.34166666666666662</v>
      </c>
      <c r="Q15">
        <v>8</v>
      </c>
      <c r="R15" s="73">
        <f t="shared" si="0"/>
        <v>54</v>
      </c>
      <c r="S15" s="71">
        <f t="shared" si="1"/>
        <v>0.32</v>
      </c>
      <c r="T15" s="71">
        <f t="shared" si="2"/>
        <v>15</v>
      </c>
      <c r="U15" s="74">
        <f t="shared" si="3"/>
        <v>1.1520000000000001</v>
      </c>
      <c r="V15" s="73">
        <f>IF(Variable_Management!$B$20=3,2,IF((S15*R15/T15)&lt;((T15*(1-(T15/R15)))/(2*Lm*Fsw)),1,2))</f>
        <v>2</v>
      </c>
      <c r="W15" s="71">
        <f t="shared" si="13"/>
        <v>0.72222222222222221</v>
      </c>
      <c r="X15" s="74">
        <f t="shared" si="4"/>
        <v>0.27777777777777779</v>
      </c>
      <c r="Y15" s="73">
        <f t="shared" si="5"/>
        <v>7.2222222222222223</v>
      </c>
      <c r="Z15" s="71">
        <f t="shared" si="14"/>
        <v>4.7631111111111117</v>
      </c>
      <c r="AA15" s="71">
        <f t="shared" si="15"/>
        <v>2.3819764522198876</v>
      </c>
      <c r="AB15" s="71">
        <v>0</v>
      </c>
      <c r="AC15" s="71">
        <f t="shared" si="6"/>
        <v>1.3049767183539097E-2</v>
      </c>
      <c r="AD15" s="74">
        <f t="shared" si="16"/>
        <v>1.3049767183539097E-2</v>
      </c>
      <c r="AE15" s="73">
        <f t="shared" si="29"/>
        <v>0.83200000000000007</v>
      </c>
      <c r="AF15" s="71">
        <f t="shared" si="17"/>
        <v>2.0242907351312862</v>
      </c>
      <c r="AG15" s="71">
        <f t="shared" si="7"/>
        <v>1.6391011921353452E-2</v>
      </c>
      <c r="AH15" s="71">
        <f t="shared" si="18"/>
        <v>0.20686138864310569</v>
      </c>
      <c r="AI15" s="74">
        <f t="shared" si="19"/>
        <v>0.22325240056445914</v>
      </c>
      <c r="AJ15" s="73">
        <f t="shared" si="20"/>
        <v>0.32000000000000006</v>
      </c>
      <c r="AK15" s="71">
        <f t="shared" si="21"/>
        <v>1.2554118203170137</v>
      </c>
      <c r="AL15" s="71">
        <f t="shared" si="8"/>
        <v>6.3042353543667114E-3</v>
      </c>
      <c r="AM15" s="71">
        <f t="shared" si="22"/>
        <v>0</v>
      </c>
      <c r="AN15" s="188">
        <f t="shared" si="23"/>
        <v>5.7157333333333345E-2</v>
      </c>
      <c r="AO15" s="74">
        <f t="shared" si="24"/>
        <v>6.346156868770006E-2</v>
      </c>
      <c r="AP15" s="73">
        <f t="shared" si="25"/>
        <v>8.510717728395064E-3</v>
      </c>
      <c r="AQ15" s="206">
        <f t="shared" si="9"/>
        <v>1.3049767183539097E-2</v>
      </c>
      <c r="AR15" s="206">
        <f t="shared" si="10"/>
        <v>4.9580301931144559</v>
      </c>
      <c r="AS15" s="71">
        <f t="shared" si="11"/>
        <v>0.16</v>
      </c>
      <c r="AT15" s="74">
        <f t="shared" si="12"/>
        <v>4.9499999999999997E-5</v>
      </c>
      <c r="AU15" s="73">
        <f t="shared" si="26"/>
        <v>5.4394039144620887</v>
      </c>
      <c r="AV15" s="71">
        <f t="shared" si="27"/>
        <v>17.28</v>
      </c>
      <c r="AW15" s="74">
        <f t="shared" si="28"/>
        <v>76.058333506718341</v>
      </c>
    </row>
    <row r="16" spans="1:49" x14ac:dyDescent="0.25">
      <c r="Q16">
        <v>9</v>
      </c>
      <c r="R16" s="73">
        <f t="shared" si="0"/>
        <v>54</v>
      </c>
      <c r="S16" s="71">
        <f t="shared" si="1"/>
        <v>0.36</v>
      </c>
      <c r="T16" s="71">
        <f t="shared" si="2"/>
        <v>15</v>
      </c>
      <c r="U16" s="74">
        <f t="shared" si="3"/>
        <v>1.2959999999999998</v>
      </c>
      <c r="V16" s="73">
        <f>IF(Variable_Management!$B$20=3,2,IF((S16*R16/T16)&lt;((T16*(1-(T16/R16)))/(2*Lm*Fsw)),1,2))</f>
        <v>2</v>
      </c>
      <c r="W16" s="71">
        <f t="shared" si="13"/>
        <v>0.72222222222222221</v>
      </c>
      <c r="X16" s="74">
        <f t="shared" si="4"/>
        <v>0.27777777777777779</v>
      </c>
      <c r="Y16" s="73">
        <f t="shared" si="5"/>
        <v>7.2222222222222223</v>
      </c>
      <c r="Z16" s="71">
        <f t="shared" ref="Z16:Z79" si="30">CHOOSE(V16,Y16,U16+(0.5*Y16))</f>
        <v>4.907111111111111</v>
      </c>
      <c r="AA16" s="71">
        <f t="shared" ref="AA16:AA79" si="31">CHOOSE(V16,Z16*SQRT((W16+X16)/3),SQRT((U16^2)+((Y16^2)/12)))</f>
        <v>2.4548571891110162</v>
      </c>
      <c r="AB16" s="71">
        <v>0</v>
      </c>
      <c r="AC16" s="71">
        <f t="shared" si="6"/>
        <v>1.3860544783539092E-2</v>
      </c>
      <c r="AD16" s="74">
        <f t="shared" si="16"/>
        <v>1.3860544783539092E-2</v>
      </c>
      <c r="AE16" s="73">
        <f t="shared" si="29"/>
        <v>0.93599999999999983</v>
      </c>
      <c r="AF16" s="71">
        <f t="shared" si="17"/>
        <v>2.0862274517267685</v>
      </c>
      <c r="AG16" s="71">
        <f t="shared" si="7"/>
        <v>1.7409379921353465E-2</v>
      </c>
      <c r="AH16" s="71">
        <f t="shared" si="18"/>
        <v>0.23271906222349389</v>
      </c>
      <c r="AI16" s="74">
        <f t="shared" si="19"/>
        <v>0.25012844214484736</v>
      </c>
      <c r="AJ16" s="73">
        <f t="shared" si="20"/>
        <v>0.36</v>
      </c>
      <c r="AK16" s="71">
        <f t="shared" si="21"/>
        <v>1.2938233413382523</v>
      </c>
      <c r="AL16" s="71">
        <f t="shared" si="8"/>
        <v>6.6959153543667185E-3</v>
      </c>
      <c r="AM16" s="71">
        <f t="shared" si="22"/>
        <v>0</v>
      </c>
      <c r="AN16" s="188">
        <f t="shared" si="23"/>
        <v>5.8885333333333331E-2</v>
      </c>
      <c r="AO16" s="74">
        <f t="shared" si="24"/>
        <v>6.5581248687700044E-2</v>
      </c>
      <c r="AP16" s="73">
        <f t="shared" si="25"/>
        <v>9.0394857283950594E-3</v>
      </c>
      <c r="AQ16" s="206">
        <f t="shared" si="9"/>
        <v>1.3860544783539092E-2</v>
      </c>
      <c r="AR16" s="206">
        <f t="shared" si="10"/>
        <v>4.9580301931144559</v>
      </c>
      <c r="AS16" s="71">
        <f t="shared" si="11"/>
        <v>0.16</v>
      </c>
      <c r="AT16" s="74">
        <f t="shared" si="12"/>
        <v>4.9499999999999997E-5</v>
      </c>
      <c r="AU16" s="73">
        <f t="shared" si="26"/>
        <v>5.4705499592424767</v>
      </c>
      <c r="AV16" s="71">
        <f t="shared" si="27"/>
        <v>19.439999999999998</v>
      </c>
      <c r="AW16" s="74">
        <f t="shared" si="28"/>
        <v>78.039224472389634</v>
      </c>
    </row>
    <row r="17" spans="17:49" x14ac:dyDescent="0.25">
      <c r="Q17">
        <v>10</v>
      </c>
      <c r="R17" s="73">
        <f t="shared" si="0"/>
        <v>54</v>
      </c>
      <c r="S17" s="71">
        <f t="shared" si="1"/>
        <v>0.4</v>
      </c>
      <c r="T17" s="71">
        <f t="shared" si="2"/>
        <v>15</v>
      </c>
      <c r="U17" s="74">
        <f t="shared" si="3"/>
        <v>1.4400000000000002</v>
      </c>
      <c r="V17" s="73">
        <f>IF(Variable_Management!$B$20=3,2,IF((S17*R17/T17)&lt;((T17*(1-(T17/R17)))/(2*Lm*Fsw)),1,2))</f>
        <v>2</v>
      </c>
      <c r="W17" s="71">
        <f t="shared" si="13"/>
        <v>0.72222222222222221</v>
      </c>
      <c r="X17" s="74">
        <f t="shared" si="4"/>
        <v>0.27777777777777779</v>
      </c>
      <c r="Y17" s="73">
        <f t="shared" si="5"/>
        <v>7.2222222222222223</v>
      </c>
      <c r="Z17" s="71">
        <f t="shared" si="30"/>
        <v>5.0511111111111111</v>
      </c>
      <c r="AA17" s="71">
        <f t="shared" si="31"/>
        <v>2.5338326343565081</v>
      </c>
      <c r="AB17" s="71">
        <v>0</v>
      </c>
      <c r="AC17" s="71">
        <f t="shared" si="6"/>
        <v>1.4766707983539094E-2</v>
      </c>
      <c r="AD17" s="74">
        <f t="shared" si="16"/>
        <v>1.4766707983539094E-2</v>
      </c>
      <c r="AE17" s="73">
        <f t="shared" si="29"/>
        <v>1.04</v>
      </c>
      <c r="AF17" s="71">
        <f t="shared" si="17"/>
        <v>2.1533436744603409</v>
      </c>
      <c r="AG17" s="71">
        <f t="shared" si="7"/>
        <v>1.8547555921353449E-2</v>
      </c>
      <c r="AH17" s="71">
        <f t="shared" si="18"/>
        <v>0.25857673580388207</v>
      </c>
      <c r="AI17" s="74">
        <f t="shared" si="19"/>
        <v>0.27712429172523551</v>
      </c>
      <c r="AJ17" s="73">
        <f t="shared" si="20"/>
        <v>0.40000000000000008</v>
      </c>
      <c r="AK17" s="71">
        <f t="shared" si="21"/>
        <v>1.3354470557051965</v>
      </c>
      <c r="AL17" s="71">
        <f t="shared" si="8"/>
        <v>7.133675354366713E-3</v>
      </c>
      <c r="AM17" s="71">
        <f t="shared" si="22"/>
        <v>0</v>
      </c>
      <c r="AN17" s="188">
        <f t="shared" si="23"/>
        <v>6.0613333333333332E-2</v>
      </c>
      <c r="AO17" s="74">
        <f t="shared" si="24"/>
        <v>6.7747008687700047E-2</v>
      </c>
      <c r="AP17" s="73">
        <f t="shared" si="25"/>
        <v>9.6304617283950629E-3</v>
      </c>
      <c r="AQ17" s="206">
        <f t="shared" si="9"/>
        <v>1.4766707983539094E-2</v>
      </c>
      <c r="AR17" s="206">
        <f t="shared" si="10"/>
        <v>4.9580301931144559</v>
      </c>
      <c r="AS17" s="71">
        <f t="shared" si="11"/>
        <v>0.16</v>
      </c>
      <c r="AT17" s="74">
        <f t="shared" si="12"/>
        <v>4.9499999999999997E-5</v>
      </c>
      <c r="AU17" s="73">
        <f t="shared" si="26"/>
        <v>5.5021148712228651</v>
      </c>
      <c r="AV17" s="71">
        <f t="shared" si="27"/>
        <v>21.6</v>
      </c>
      <c r="AW17" s="74">
        <f t="shared" si="28"/>
        <v>79.698577408565882</v>
      </c>
    </row>
    <row r="18" spans="17:49" x14ac:dyDescent="0.25">
      <c r="Q18">
        <v>11</v>
      </c>
      <c r="R18" s="73">
        <f t="shared" si="0"/>
        <v>54</v>
      </c>
      <c r="S18" s="71">
        <f t="shared" si="1"/>
        <v>0.44</v>
      </c>
      <c r="T18" s="71">
        <f t="shared" si="2"/>
        <v>15</v>
      </c>
      <c r="U18" s="74">
        <f t="shared" si="3"/>
        <v>1.5840000000000001</v>
      </c>
      <c r="V18" s="73">
        <f>IF(Variable_Management!$B$20=3,2,IF((S18*R18/T18)&lt;((T18*(1-(T18/R18)))/(2*Lm*Fsw)),1,2))</f>
        <v>2</v>
      </c>
      <c r="W18" s="71">
        <f t="shared" si="13"/>
        <v>0.72222222222222221</v>
      </c>
      <c r="X18" s="74">
        <f t="shared" si="4"/>
        <v>0.27777777777777779</v>
      </c>
      <c r="Y18" s="73">
        <f t="shared" si="5"/>
        <v>7.2222222222222223</v>
      </c>
      <c r="Z18" s="71">
        <f t="shared" si="30"/>
        <v>5.1951111111111112</v>
      </c>
      <c r="AA18" s="71">
        <f t="shared" si="31"/>
        <v>2.6183513551336155</v>
      </c>
      <c r="AB18" s="71">
        <v>0</v>
      </c>
      <c r="AC18" s="71">
        <f t="shared" si="6"/>
        <v>1.5768256783539093E-2</v>
      </c>
      <c r="AD18" s="74">
        <f t="shared" si="16"/>
        <v>1.5768256783539093E-2</v>
      </c>
      <c r="AE18" s="73">
        <f t="shared" si="29"/>
        <v>1.1440000000000001</v>
      </c>
      <c r="AF18" s="71">
        <f t="shared" si="17"/>
        <v>2.2251707755447367</v>
      </c>
      <c r="AG18" s="71">
        <f t="shared" si="7"/>
        <v>1.9805539921353463E-2</v>
      </c>
      <c r="AH18" s="71">
        <f t="shared" si="18"/>
        <v>0.28443440938427028</v>
      </c>
      <c r="AI18" s="74">
        <f t="shared" si="19"/>
        <v>0.30423994930562376</v>
      </c>
      <c r="AJ18" s="73">
        <f t="shared" si="20"/>
        <v>0.44000000000000006</v>
      </c>
      <c r="AK18" s="71">
        <f t="shared" si="21"/>
        <v>1.3799923328017729</v>
      </c>
      <c r="AL18" s="71">
        <f t="shared" si="8"/>
        <v>7.6175153543667166E-3</v>
      </c>
      <c r="AM18" s="71">
        <f t="shared" si="22"/>
        <v>0</v>
      </c>
      <c r="AN18" s="188">
        <f t="shared" si="23"/>
        <v>6.2341333333333339E-2</v>
      </c>
      <c r="AO18" s="74">
        <f t="shared" si="24"/>
        <v>6.9958848687700054E-2</v>
      </c>
      <c r="AP18" s="73">
        <f t="shared" si="25"/>
        <v>1.0283645728395061E-2</v>
      </c>
      <c r="AQ18" s="206">
        <f t="shared" si="9"/>
        <v>1.5768256783539093E-2</v>
      </c>
      <c r="AR18" s="206">
        <f t="shared" si="10"/>
        <v>4.9580301931144559</v>
      </c>
      <c r="AS18" s="71">
        <f t="shared" si="11"/>
        <v>0.16</v>
      </c>
      <c r="AT18" s="74">
        <f t="shared" si="12"/>
        <v>4.9499999999999997E-5</v>
      </c>
      <c r="AU18" s="73">
        <f t="shared" si="26"/>
        <v>5.5340986504032532</v>
      </c>
      <c r="AV18" s="71">
        <f t="shared" si="27"/>
        <v>23.76</v>
      </c>
      <c r="AW18" s="74">
        <f t="shared" si="28"/>
        <v>81.108486332188022</v>
      </c>
    </row>
    <row r="19" spans="17:49" x14ac:dyDescent="0.25">
      <c r="Q19">
        <v>12</v>
      </c>
      <c r="R19" s="73">
        <f t="shared" si="0"/>
        <v>54</v>
      </c>
      <c r="S19" s="71">
        <f t="shared" si="1"/>
        <v>0.48</v>
      </c>
      <c r="T19" s="71">
        <f t="shared" si="2"/>
        <v>15</v>
      </c>
      <c r="U19" s="74">
        <f t="shared" si="3"/>
        <v>1.728</v>
      </c>
      <c r="V19" s="73">
        <f>IF(Variable_Management!$B$20=3,2,IF((S19*R19/T19)&lt;((T19*(1-(T19/R19)))/(2*Lm*Fsw)),1,2))</f>
        <v>2</v>
      </c>
      <c r="W19" s="71">
        <f t="shared" si="13"/>
        <v>0.72222222222222221</v>
      </c>
      <c r="X19" s="74">
        <f t="shared" si="4"/>
        <v>0.27777777777777779</v>
      </c>
      <c r="Y19" s="73">
        <f t="shared" si="5"/>
        <v>7.2222222222222223</v>
      </c>
      <c r="Z19" s="71">
        <f t="shared" si="30"/>
        <v>5.3391111111111114</v>
      </c>
      <c r="AA19" s="71">
        <f t="shared" si="31"/>
        <v>2.7078943515082048</v>
      </c>
      <c r="AB19" s="71">
        <v>0</v>
      </c>
      <c r="AC19" s="71">
        <f t="shared" si="6"/>
        <v>1.6865191183539092E-2</v>
      </c>
      <c r="AD19" s="74">
        <f t="shared" si="16"/>
        <v>1.6865191183539092E-2</v>
      </c>
      <c r="AE19" s="73">
        <f t="shared" si="29"/>
        <v>1.248</v>
      </c>
      <c r="AF19" s="71">
        <f t="shared" si="17"/>
        <v>2.301267689848002</v>
      </c>
      <c r="AG19" s="71">
        <f t="shared" si="7"/>
        <v>2.1183331921353438E-2</v>
      </c>
      <c r="AH19" s="71">
        <f t="shared" si="18"/>
        <v>0.31029208296465849</v>
      </c>
      <c r="AI19" s="74">
        <f t="shared" si="19"/>
        <v>0.33147541488601195</v>
      </c>
      <c r="AJ19" s="73">
        <f t="shared" si="20"/>
        <v>0.48000000000000004</v>
      </c>
      <c r="AK19" s="71">
        <f t="shared" si="21"/>
        <v>1.4271856356450892</v>
      </c>
      <c r="AL19" s="71">
        <f t="shared" si="8"/>
        <v>8.1474353543667076E-3</v>
      </c>
      <c r="AM19" s="71">
        <f t="shared" si="22"/>
        <v>0</v>
      </c>
      <c r="AN19" s="188">
        <f t="shared" si="23"/>
        <v>6.4069333333333339E-2</v>
      </c>
      <c r="AO19" s="74">
        <f t="shared" si="24"/>
        <v>7.221676868770005E-2</v>
      </c>
      <c r="AP19" s="73">
        <f t="shared" si="25"/>
        <v>1.0999037728395061E-2</v>
      </c>
      <c r="AQ19" s="206">
        <f t="shared" si="9"/>
        <v>1.6865191183539092E-2</v>
      </c>
      <c r="AR19" s="206">
        <f t="shared" si="10"/>
        <v>4.9580301931144559</v>
      </c>
      <c r="AS19" s="71">
        <f t="shared" si="11"/>
        <v>0.16</v>
      </c>
      <c r="AT19" s="74">
        <f t="shared" si="12"/>
        <v>4.9499999999999997E-5</v>
      </c>
      <c r="AU19" s="73">
        <f t="shared" si="26"/>
        <v>5.5665012967836409</v>
      </c>
      <c r="AV19" s="71">
        <f t="shared" si="27"/>
        <v>25.919999999999998</v>
      </c>
      <c r="AW19" s="74">
        <f t="shared" si="28"/>
        <v>82.320991321597674</v>
      </c>
    </row>
    <row r="20" spans="17:49" x14ac:dyDescent="0.25">
      <c r="Q20">
        <v>13</v>
      </c>
      <c r="R20" s="73">
        <f t="shared" si="0"/>
        <v>54</v>
      </c>
      <c r="S20" s="71">
        <f t="shared" si="1"/>
        <v>0.52</v>
      </c>
      <c r="T20" s="71">
        <f t="shared" si="2"/>
        <v>15</v>
      </c>
      <c r="U20" s="74">
        <f t="shared" si="3"/>
        <v>1.8720000000000001</v>
      </c>
      <c r="V20" s="73">
        <f>IF(Variable_Management!$B$20=3,2,IF((S20*R20/T20)&lt;((T20*(1-(T20/R20)))/(2*Lm*Fsw)),1,2))</f>
        <v>2</v>
      </c>
      <c r="W20" s="71">
        <f t="shared" si="13"/>
        <v>0.72222222222222221</v>
      </c>
      <c r="X20" s="74">
        <f t="shared" si="4"/>
        <v>0.27777777777777779</v>
      </c>
      <c r="Y20" s="73">
        <f t="shared" si="5"/>
        <v>7.2222222222222223</v>
      </c>
      <c r="Z20" s="71">
        <f t="shared" si="30"/>
        <v>5.4831111111111115</v>
      </c>
      <c r="AA20" s="71">
        <f t="shared" si="31"/>
        <v>2.8019799818931688</v>
      </c>
      <c r="AB20" s="71">
        <v>0</v>
      </c>
      <c r="AC20" s="71">
        <f t="shared" si="6"/>
        <v>1.8057511183539095E-2</v>
      </c>
      <c r="AD20" s="74">
        <f t="shared" si="16"/>
        <v>1.8057511183539095E-2</v>
      </c>
      <c r="AE20" s="73">
        <f t="shared" si="29"/>
        <v>1.3520000000000001</v>
      </c>
      <c r="AF20" s="71">
        <f t="shared" si="17"/>
        <v>2.3812251007282712</v>
      </c>
      <c r="AG20" s="71">
        <f t="shared" si="7"/>
        <v>2.2680931921353464E-2</v>
      </c>
      <c r="AH20" s="71">
        <f t="shared" si="18"/>
        <v>0.33614975654504675</v>
      </c>
      <c r="AI20" s="74">
        <f t="shared" si="19"/>
        <v>0.3588306884664002</v>
      </c>
      <c r="AJ20" s="73">
        <f t="shared" si="20"/>
        <v>0.52</v>
      </c>
      <c r="AK20" s="71">
        <f t="shared" si="21"/>
        <v>1.4767731168299614</v>
      </c>
      <c r="AL20" s="71">
        <f t="shared" si="8"/>
        <v>8.7234353543667164E-3</v>
      </c>
      <c r="AM20" s="71">
        <f t="shared" si="22"/>
        <v>0</v>
      </c>
      <c r="AN20" s="188">
        <f t="shared" si="23"/>
        <v>6.5797333333333333E-2</v>
      </c>
      <c r="AO20" s="74">
        <f t="shared" si="24"/>
        <v>7.4520768687700051E-2</v>
      </c>
      <c r="AP20" s="73">
        <f t="shared" si="25"/>
        <v>1.1776637728395064E-2</v>
      </c>
      <c r="AQ20" s="206">
        <f t="shared" si="9"/>
        <v>1.8057511183539095E-2</v>
      </c>
      <c r="AR20" s="206">
        <f t="shared" si="10"/>
        <v>4.9580301931144559</v>
      </c>
      <c r="AS20" s="71">
        <f t="shared" si="11"/>
        <v>0.16</v>
      </c>
      <c r="AT20" s="74">
        <f t="shared" si="12"/>
        <v>4.9499999999999997E-5</v>
      </c>
      <c r="AU20" s="73">
        <f t="shared" si="26"/>
        <v>5.5993228103640291</v>
      </c>
      <c r="AV20" s="71">
        <f t="shared" si="27"/>
        <v>28.080000000000002</v>
      </c>
      <c r="AW20" s="74">
        <f t="shared" si="28"/>
        <v>83.374597993279835</v>
      </c>
    </row>
    <row r="21" spans="17:49" x14ac:dyDescent="0.25">
      <c r="Q21">
        <v>14</v>
      </c>
      <c r="R21" s="73">
        <f t="shared" si="0"/>
        <v>54</v>
      </c>
      <c r="S21" s="71">
        <f t="shared" si="1"/>
        <v>0.56000000000000005</v>
      </c>
      <c r="T21" s="71">
        <f t="shared" si="2"/>
        <v>15</v>
      </c>
      <c r="U21" s="74">
        <f t="shared" si="3"/>
        <v>2.016</v>
      </c>
      <c r="V21" s="73">
        <f>IF(Variable_Management!$B$20=3,2,IF((S21*R21/T21)&lt;((T21*(1-(T21/R21)))/(2*Lm*Fsw)),1,2))</f>
        <v>2</v>
      </c>
      <c r="W21" s="71">
        <f t="shared" si="13"/>
        <v>0.72222222222222221</v>
      </c>
      <c r="X21" s="74">
        <f t="shared" si="4"/>
        <v>0.27777777777777779</v>
      </c>
      <c r="Y21" s="73">
        <f t="shared" si="5"/>
        <v>7.2222222222222223</v>
      </c>
      <c r="Z21" s="71">
        <f t="shared" si="30"/>
        <v>5.6271111111111107</v>
      </c>
      <c r="AA21" s="71">
        <f t="shared" si="31"/>
        <v>2.9001661709167705</v>
      </c>
      <c r="AB21" s="71">
        <v>0</v>
      </c>
      <c r="AC21" s="71">
        <f t="shared" si="6"/>
        <v>1.9345216783539097E-2</v>
      </c>
      <c r="AD21" s="74">
        <f t="shared" si="16"/>
        <v>1.9345216783539097E-2</v>
      </c>
      <c r="AE21" s="73">
        <f t="shared" si="29"/>
        <v>1.456</v>
      </c>
      <c r="AF21" s="71">
        <f t="shared" si="17"/>
        <v>2.4646673163610466</v>
      </c>
      <c r="AG21" s="71">
        <f t="shared" si="7"/>
        <v>2.4298339921353454E-2</v>
      </c>
      <c r="AH21" s="71">
        <f t="shared" si="18"/>
        <v>0.3620074301254349</v>
      </c>
      <c r="AI21" s="74">
        <f t="shared" si="19"/>
        <v>0.38630577004678834</v>
      </c>
      <c r="AJ21" s="73">
        <f t="shared" si="20"/>
        <v>0.56000000000000005</v>
      </c>
      <c r="AK21" s="71">
        <f t="shared" si="21"/>
        <v>1.5285217821776955</v>
      </c>
      <c r="AL21" s="71">
        <f t="shared" si="8"/>
        <v>9.3455153543667152E-3</v>
      </c>
      <c r="AM21" s="71">
        <f t="shared" si="22"/>
        <v>0</v>
      </c>
      <c r="AN21" s="188">
        <f t="shared" si="23"/>
        <v>6.7525333333333326E-2</v>
      </c>
      <c r="AO21" s="74">
        <f t="shared" si="24"/>
        <v>7.6870848687700041E-2</v>
      </c>
      <c r="AP21" s="73">
        <f t="shared" si="25"/>
        <v>1.2616445728395063E-2</v>
      </c>
      <c r="AQ21" s="206">
        <f t="shared" si="9"/>
        <v>1.9345216783539097E-2</v>
      </c>
      <c r="AR21" s="206">
        <f t="shared" si="10"/>
        <v>4.9580301931144559</v>
      </c>
      <c r="AS21" s="71">
        <f t="shared" si="11"/>
        <v>0.16</v>
      </c>
      <c r="AT21" s="74">
        <f t="shared" si="12"/>
        <v>4.9499999999999997E-5</v>
      </c>
      <c r="AU21" s="73">
        <f t="shared" si="26"/>
        <v>5.6325631911444178</v>
      </c>
      <c r="AV21" s="71">
        <f t="shared" si="27"/>
        <v>30.240000000000002</v>
      </c>
      <c r="AW21" s="74">
        <f t="shared" si="28"/>
        <v>84.298408895032935</v>
      </c>
    </row>
    <row r="22" spans="17:49" x14ac:dyDescent="0.25">
      <c r="Q22">
        <v>15</v>
      </c>
      <c r="R22" s="73">
        <f t="shared" si="0"/>
        <v>54</v>
      </c>
      <c r="S22" s="71">
        <f t="shared" si="1"/>
        <v>0.6</v>
      </c>
      <c r="T22" s="71">
        <f t="shared" si="2"/>
        <v>15</v>
      </c>
      <c r="U22" s="74">
        <f t="shared" si="3"/>
        <v>2.1599999999999997</v>
      </c>
      <c r="V22" s="73">
        <f>IF(Variable_Management!$B$20=3,2,IF((S22*R22/T22)&lt;((T22*(1-(T22/R22)))/(2*Lm*Fsw)),1,2))</f>
        <v>2</v>
      </c>
      <c r="W22" s="71">
        <f t="shared" si="13"/>
        <v>0.72222222222222221</v>
      </c>
      <c r="X22" s="74">
        <f t="shared" si="4"/>
        <v>0.27777777777777779</v>
      </c>
      <c r="Y22" s="73">
        <f t="shared" si="5"/>
        <v>7.2222222222222223</v>
      </c>
      <c r="Z22" s="71">
        <f t="shared" si="30"/>
        <v>5.7711111111111109</v>
      </c>
      <c r="AA22" s="71">
        <f t="shared" si="31"/>
        <v>3.0020506023266895</v>
      </c>
      <c r="AB22" s="71">
        <v>0</v>
      </c>
      <c r="AC22" s="71">
        <f t="shared" si="6"/>
        <v>2.0728307983539092E-2</v>
      </c>
      <c r="AD22" s="74">
        <f t="shared" si="16"/>
        <v>2.0728307983539092E-2</v>
      </c>
      <c r="AE22" s="73">
        <f t="shared" si="29"/>
        <v>1.5599999999999998</v>
      </c>
      <c r="AF22" s="71">
        <f t="shared" si="17"/>
        <v>2.5512524336761273</v>
      </c>
      <c r="AG22" s="71">
        <f t="shared" si="7"/>
        <v>2.603555592135345E-2</v>
      </c>
      <c r="AH22" s="71">
        <f t="shared" si="18"/>
        <v>0.38786510370582311</v>
      </c>
      <c r="AI22" s="74">
        <f t="shared" si="19"/>
        <v>0.41390065962717654</v>
      </c>
      <c r="AJ22" s="73">
        <f t="shared" si="20"/>
        <v>0.6</v>
      </c>
      <c r="AK22" s="71">
        <f t="shared" si="21"/>
        <v>1.582219592405453</v>
      </c>
      <c r="AL22" s="71">
        <f t="shared" si="8"/>
        <v>1.0013675354366711E-2</v>
      </c>
      <c r="AM22" s="71">
        <f t="shared" si="22"/>
        <v>0</v>
      </c>
      <c r="AN22" s="188">
        <f t="shared" si="23"/>
        <v>6.9253333333333333E-2</v>
      </c>
      <c r="AO22" s="74">
        <f t="shared" si="24"/>
        <v>7.926700868770005E-2</v>
      </c>
      <c r="AP22" s="73">
        <f t="shared" si="25"/>
        <v>1.351846172839506E-2</v>
      </c>
      <c r="AQ22" s="206">
        <f t="shared" si="9"/>
        <v>2.0728307983539092E-2</v>
      </c>
      <c r="AR22" s="206">
        <f t="shared" si="10"/>
        <v>4.9580301931144559</v>
      </c>
      <c r="AS22" s="71">
        <f t="shared" si="11"/>
        <v>0.16</v>
      </c>
      <c r="AT22" s="74">
        <f t="shared" si="12"/>
        <v>4.9499999999999997E-5</v>
      </c>
      <c r="AU22" s="73">
        <f t="shared" si="26"/>
        <v>5.6662224391248062</v>
      </c>
      <c r="AV22" s="71">
        <f t="shared" si="27"/>
        <v>32.4</v>
      </c>
      <c r="AW22" s="74">
        <f t="shared" si="28"/>
        <v>85.114828643198877</v>
      </c>
    </row>
    <row r="23" spans="17:49" x14ac:dyDescent="0.25">
      <c r="Q23">
        <v>16</v>
      </c>
      <c r="R23" s="73">
        <f t="shared" si="0"/>
        <v>54</v>
      </c>
      <c r="S23" s="71">
        <f t="shared" si="1"/>
        <v>0.64</v>
      </c>
      <c r="T23" s="71">
        <f t="shared" si="2"/>
        <v>15</v>
      </c>
      <c r="U23" s="74">
        <f t="shared" si="3"/>
        <v>2.3040000000000003</v>
      </c>
      <c r="V23" s="73">
        <f>IF(Variable_Management!$B$20=3,2,IF((S23*R23/T23)&lt;((T23*(1-(T23/R23)))/(2*Lm*Fsw)),1,2))</f>
        <v>2</v>
      </c>
      <c r="W23" s="71">
        <f t="shared" si="13"/>
        <v>0.72222222222222221</v>
      </c>
      <c r="X23" s="74">
        <f t="shared" si="4"/>
        <v>0.27777777777777779</v>
      </c>
      <c r="Y23" s="73">
        <f t="shared" si="5"/>
        <v>7.2222222222222223</v>
      </c>
      <c r="Z23" s="71">
        <f t="shared" si="30"/>
        <v>5.915111111111111</v>
      </c>
      <c r="AA23" s="71">
        <f t="shared" si="31"/>
        <v>3.1072695117948883</v>
      </c>
      <c r="AB23" s="71">
        <v>0</v>
      </c>
      <c r="AC23" s="71">
        <f t="shared" si="6"/>
        <v>2.2206784783539098E-2</v>
      </c>
      <c r="AD23" s="74">
        <f t="shared" si="16"/>
        <v>2.2206784783539098E-2</v>
      </c>
      <c r="AE23" s="73">
        <f t="shared" si="29"/>
        <v>1.6640000000000001</v>
      </c>
      <c r="AF23" s="71">
        <f t="shared" si="17"/>
        <v>2.6406713124390104</v>
      </c>
      <c r="AG23" s="71">
        <f t="shared" si="7"/>
        <v>2.7892579921353463E-2</v>
      </c>
      <c r="AH23" s="71">
        <f t="shared" si="18"/>
        <v>0.41372277728621137</v>
      </c>
      <c r="AI23" s="74">
        <f t="shared" si="19"/>
        <v>0.44161535720756484</v>
      </c>
      <c r="AJ23" s="73">
        <f t="shared" si="20"/>
        <v>0.64000000000000012</v>
      </c>
      <c r="AK23" s="71">
        <f t="shared" si="21"/>
        <v>1.637674826878547</v>
      </c>
      <c r="AL23" s="71">
        <f t="shared" si="8"/>
        <v>1.0727915354366718E-2</v>
      </c>
      <c r="AM23" s="71">
        <f t="shared" si="22"/>
        <v>0</v>
      </c>
      <c r="AN23" s="188">
        <f t="shared" si="23"/>
        <v>7.0981333333333327E-2</v>
      </c>
      <c r="AO23" s="74">
        <f t="shared" si="24"/>
        <v>8.1709248687700048E-2</v>
      </c>
      <c r="AP23" s="73">
        <f t="shared" si="25"/>
        <v>1.4482685728395065E-2</v>
      </c>
      <c r="AQ23" s="206">
        <f t="shared" si="9"/>
        <v>2.2206784783539098E-2</v>
      </c>
      <c r="AR23" s="206">
        <f t="shared" si="10"/>
        <v>4.9580301931144559</v>
      </c>
      <c r="AS23" s="71">
        <f t="shared" si="11"/>
        <v>0.16</v>
      </c>
      <c r="AT23" s="74">
        <f t="shared" si="12"/>
        <v>4.9499999999999997E-5</v>
      </c>
      <c r="AU23" s="73">
        <f t="shared" si="26"/>
        <v>5.7003005543051941</v>
      </c>
      <c r="AV23" s="71">
        <f t="shared" si="27"/>
        <v>34.56</v>
      </c>
      <c r="AW23" s="74">
        <f t="shared" si="28"/>
        <v>85.84138599110473</v>
      </c>
    </row>
    <row r="24" spans="17:49" x14ac:dyDescent="0.25">
      <c r="Q24">
        <v>17</v>
      </c>
      <c r="R24" s="73">
        <f t="shared" si="0"/>
        <v>54</v>
      </c>
      <c r="S24" s="71">
        <f t="shared" si="1"/>
        <v>0.68</v>
      </c>
      <c r="T24" s="71">
        <f t="shared" si="2"/>
        <v>15</v>
      </c>
      <c r="U24" s="74">
        <f t="shared" si="3"/>
        <v>2.4480000000000004</v>
      </c>
      <c r="V24" s="73">
        <f>IF(Variable_Management!$B$20=3,2,IF((S24*R24/T24)&lt;((T24*(1-(T24/R24)))/(2*Lm*Fsw)),1,2))</f>
        <v>2</v>
      </c>
      <c r="W24" s="71">
        <f t="shared" si="13"/>
        <v>0.72222222222222221</v>
      </c>
      <c r="X24" s="74">
        <f t="shared" si="4"/>
        <v>0.27777777777777779</v>
      </c>
      <c r="Y24" s="73">
        <f t="shared" si="5"/>
        <v>7.2222222222222223</v>
      </c>
      <c r="Z24" s="71">
        <f t="shared" si="30"/>
        <v>6.0591111111111111</v>
      </c>
      <c r="AA24" s="71">
        <f t="shared" si="31"/>
        <v>3.2154955790562116</v>
      </c>
      <c r="AB24" s="71">
        <v>0</v>
      </c>
      <c r="AC24" s="71">
        <f t="shared" si="6"/>
        <v>2.3780647183539096E-2</v>
      </c>
      <c r="AD24" s="74">
        <f t="shared" si="16"/>
        <v>2.3780647183539096E-2</v>
      </c>
      <c r="AE24" s="73">
        <f t="shared" si="29"/>
        <v>1.7680000000000002</v>
      </c>
      <c r="AF24" s="71">
        <f t="shared" si="17"/>
        <v>2.7326457839131595</v>
      </c>
      <c r="AG24" s="71">
        <f t="shared" si="7"/>
        <v>2.9869411921353464E-2</v>
      </c>
      <c r="AH24" s="71">
        <f t="shared" si="18"/>
        <v>0.43958045086659958</v>
      </c>
      <c r="AI24" s="74">
        <f t="shared" si="19"/>
        <v>0.46944986278795303</v>
      </c>
      <c r="AJ24" s="73">
        <f t="shared" si="20"/>
        <v>0.68000000000000016</v>
      </c>
      <c r="AK24" s="71">
        <f t="shared" si="21"/>
        <v>1.6947149726699413</v>
      </c>
      <c r="AL24" s="71">
        <f t="shared" si="8"/>
        <v>1.1488235354366721E-2</v>
      </c>
      <c r="AM24" s="71">
        <f t="shared" si="22"/>
        <v>0</v>
      </c>
      <c r="AN24" s="188">
        <f t="shared" si="23"/>
        <v>7.2709333333333334E-2</v>
      </c>
      <c r="AO24" s="74">
        <f t="shared" si="24"/>
        <v>8.419756868770005E-2</v>
      </c>
      <c r="AP24" s="73">
        <f t="shared" si="25"/>
        <v>1.5509117728395064E-2</v>
      </c>
      <c r="AQ24" s="206">
        <f t="shared" si="9"/>
        <v>2.3780647183539096E-2</v>
      </c>
      <c r="AR24" s="206">
        <f t="shared" si="10"/>
        <v>4.9580301931144559</v>
      </c>
      <c r="AS24" s="71">
        <f t="shared" si="11"/>
        <v>0.16</v>
      </c>
      <c r="AT24" s="74">
        <f t="shared" si="12"/>
        <v>4.9499999999999997E-5</v>
      </c>
      <c r="AU24" s="73">
        <f t="shared" si="26"/>
        <v>5.7347975366855826</v>
      </c>
      <c r="AV24" s="71">
        <f t="shared" si="27"/>
        <v>36.720000000000006</v>
      </c>
      <c r="AW24" s="74">
        <f t="shared" si="28"/>
        <v>86.491991790256236</v>
      </c>
    </row>
    <row r="25" spans="17:49" x14ac:dyDescent="0.25">
      <c r="Q25">
        <v>18</v>
      </c>
      <c r="R25" s="73">
        <f t="shared" si="0"/>
        <v>54</v>
      </c>
      <c r="S25" s="71">
        <f t="shared" si="1"/>
        <v>0.72</v>
      </c>
      <c r="T25" s="71">
        <f t="shared" si="2"/>
        <v>15</v>
      </c>
      <c r="U25" s="74">
        <f t="shared" si="3"/>
        <v>2.5919999999999996</v>
      </c>
      <c r="V25" s="73">
        <f>IF(Variable_Management!$B$20=3,2,IF((S25*R25/T25)&lt;((T25*(1-(T25/R25)))/(2*Lm*Fsw)),1,2))</f>
        <v>2</v>
      </c>
      <c r="W25" s="71">
        <f t="shared" si="13"/>
        <v>0.72222222222222221</v>
      </c>
      <c r="X25" s="74">
        <f t="shared" si="4"/>
        <v>0.27777777777777779</v>
      </c>
      <c r="Y25" s="73">
        <f t="shared" si="5"/>
        <v>7.2222222222222223</v>
      </c>
      <c r="Z25" s="71">
        <f t="shared" si="30"/>
        <v>6.2031111111111112</v>
      </c>
      <c r="AA25" s="71">
        <f t="shared" si="31"/>
        <v>3.3264353020808985</v>
      </c>
      <c r="AB25" s="71">
        <v>0</v>
      </c>
      <c r="AC25" s="71">
        <f t="shared" si="6"/>
        <v>2.544989518353909E-2</v>
      </c>
      <c r="AD25" s="74">
        <f t="shared" si="16"/>
        <v>2.544989518353909E-2</v>
      </c>
      <c r="AE25" s="73">
        <f t="shared" si="29"/>
        <v>1.8719999999999997</v>
      </c>
      <c r="AF25" s="71">
        <f t="shared" si="17"/>
        <v>2.8269264193357362</v>
      </c>
      <c r="AG25" s="71">
        <f t="shared" si="7"/>
        <v>3.1966051921353468E-2</v>
      </c>
      <c r="AH25" s="71">
        <f t="shared" si="18"/>
        <v>0.46543812444698779</v>
      </c>
      <c r="AI25" s="74">
        <f t="shared" si="19"/>
        <v>0.49740417636834128</v>
      </c>
      <c r="AJ25" s="73">
        <f t="shared" si="20"/>
        <v>0.72</v>
      </c>
      <c r="AK25" s="71">
        <f t="shared" si="21"/>
        <v>1.7531853406276472</v>
      </c>
      <c r="AL25" s="71">
        <f t="shared" si="8"/>
        <v>1.2294635354366716E-2</v>
      </c>
      <c r="AM25" s="71">
        <f t="shared" si="22"/>
        <v>0</v>
      </c>
      <c r="AN25" s="188">
        <f t="shared" si="23"/>
        <v>7.4437333333333341E-2</v>
      </c>
      <c r="AO25" s="74">
        <f t="shared" si="24"/>
        <v>8.6731968687700056E-2</v>
      </c>
      <c r="AP25" s="73">
        <f t="shared" si="25"/>
        <v>1.6597757728395061E-2</v>
      </c>
      <c r="AQ25" s="206">
        <f t="shared" si="9"/>
        <v>2.544989518353909E-2</v>
      </c>
      <c r="AR25" s="206">
        <f t="shared" si="10"/>
        <v>4.9580301931144559</v>
      </c>
      <c r="AS25" s="71">
        <f t="shared" si="11"/>
        <v>0.16</v>
      </c>
      <c r="AT25" s="74">
        <f t="shared" si="12"/>
        <v>4.9499999999999997E-5</v>
      </c>
      <c r="AU25" s="73">
        <f t="shared" si="26"/>
        <v>5.7697133862659706</v>
      </c>
      <c r="AV25" s="71">
        <f t="shared" si="27"/>
        <v>38.879999999999995</v>
      </c>
      <c r="AW25" s="74">
        <f t="shared" si="28"/>
        <v>87.077826600247093</v>
      </c>
    </row>
    <row r="26" spans="17:49" x14ac:dyDescent="0.25">
      <c r="Q26">
        <v>19</v>
      </c>
      <c r="R26" s="73">
        <f t="shared" si="0"/>
        <v>54</v>
      </c>
      <c r="S26" s="71">
        <f t="shared" si="1"/>
        <v>0.76</v>
      </c>
      <c r="T26" s="71">
        <f t="shared" si="2"/>
        <v>15</v>
      </c>
      <c r="U26" s="74">
        <f t="shared" si="3"/>
        <v>2.7359999999999998</v>
      </c>
      <c r="V26" s="73">
        <f>IF(Variable_Management!$B$20=3,2,IF((S26*R26/T26)&lt;((T26*(1-(T26/R26)))/(2*Lm*Fsw)),1,2))</f>
        <v>2</v>
      </c>
      <c r="W26" s="71">
        <f t="shared" si="13"/>
        <v>0.72222222222222221</v>
      </c>
      <c r="X26" s="74">
        <f t="shared" si="4"/>
        <v>0.27777777777777779</v>
      </c>
      <c r="Y26" s="73">
        <f t="shared" si="5"/>
        <v>7.2222222222222223</v>
      </c>
      <c r="Z26" s="71">
        <f t="shared" si="30"/>
        <v>6.3471111111111114</v>
      </c>
      <c r="AA26" s="71">
        <f t="shared" si="31"/>
        <v>3.4398261320784864</v>
      </c>
      <c r="AB26" s="71">
        <v>0</v>
      </c>
      <c r="AC26" s="71">
        <f t="shared" si="6"/>
        <v>2.7214528783539093E-2</v>
      </c>
      <c r="AD26" s="74">
        <f t="shared" si="16"/>
        <v>2.7214528783539093E-2</v>
      </c>
      <c r="AE26" s="73">
        <f t="shared" si="29"/>
        <v>1.9759999999999998</v>
      </c>
      <c r="AF26" s="71">
        <f t="shared" si="17"/>
        <v>2.923290095139099</v>
      </c>
      <c r="AG26" s="71">
        <f t="shared" si="7"/>
        <v>3.418249992135345E-2</v>
      </c>
      <c r="AH26" s="71">
        <f t="shared" si="18"/>
        <v>0.491295798027376</v>
      </c>
      <c r="AI26" s="74">
        <f t="shared" si="19"/>
        <v>0.52547829794872947</v>
      </c>
      <c r="AJ26" s="73">
        <f t="shared" si="20"/>
        <v>0.76</v>
      </c>
      <c r="AK26" s="71">
        <f t="shared" si="21"/>
        <v>1.8129475553892005</v>
      </c>
      <c r="AL26" s="71">
        <f t="shared" si="8"/>
        <v>1.3147115354366714E-2</v>
      </c>
      <c r="AM26" s="71">
        <f t="shared" si="22"/>
        <v>0</v>
      </c>
      <c r="AN26" s="188">
        <f t="shared" si="23"/>
        <v>7.6165333333333335E-2</v>
      </c>
      <c r="AO26" s="74">
        <f t="shared" si="24"/>
        <v>8.9312448687700052E-2</v>
      </c>
      <c r="AP26" s="73">
        <f t="shared" si="25"/>
        <v>1.7748605728395064E-2</v>
      </c>
      <c r="AQ26" s="206">
        <f t="shared" si="9"/>
        <v>2.7214528783539093E-2</v>
      </c>
      <c r="AR26" s="206">
        <f t="shared" si="10"/>
        <v>4.9580301931144559</v>
      </c>
      <c r="AS26" s="71">
        <f t="shared" si="11"/>
        <v>0.16</v>
      </c>
      <c r="AT26" s="74">
        <f t="shared" si="12"/>
        <v>4.9499999999999997E-5</v>
      </c>
      <c r="AU26" s="73">
        <f t="shared" si="26"/>
        <v>5.8050481030463592</v>
      </c>
      <c r="AV26" s="71">
        <f t="shared" si="27"/>
        <v>41.04</v>
      </c>
      <c r="AW26" s="74">
        <f t="shared" si="28"/>
        <v>87.60797920352897</v>
      </c>
    </row>
    <row r="27" spans="17:49" x14ac:dyDescent="0.25">
      <c r="Q27">
        <v>20</v>
      </c>
      <c r="R27" s="73">
        <f t="shared" si="0"/>
        <v>54</v>
      </c>
      <c r="S27" s="71">
        <f t="shared" si="1"/>
        <v>0.8</v>
      </c>
      <c r="T27" s="71">
        <f t="shared" si="2"/>
        <v>15</v>
      </c>
      <c r="U27" s="74">
        <f t="shared" si="3"/>
        <v>2.8800000000000003</v>
      </c>
      <c r="V27" s="73">
        <f>IF(Variable_Management!$B$20=3,2,IF((S27*R27/T27)&lt;((T27*(1-(T27/R27)))/(2*Lm*Fsw)),1,2))</f>
        <v>2</v>
      </c>
      <c r="W27" s="71">
        <f t="shared" si="13"/>
        <v>0.72222222222222221</v>
      </c>
      <c r="X27" s="74">
        <f t="shared" si="4"/>
        <v>0.27777777777777779</v>
      </c>
      <c r="Y27" s="73">
        <f t="shared" si="5"/>
        <v>7.2222222222222223</v>
      </c>
      <c r="Z27" s="71">
        <f t="shared" si="30"/>
        <v>6.4911111111111115</v>
      </c>
      <c r="AA27" s="71">
        <f t="shared" si="31"/>
        <v>3.5554335627219982</v>
      </c>
      <c r="AB27" s="71">
        <v>0</v>
      </c>
      <c r="AC27" s="71">
        <f t="shared" si="6"/>
        <v>2.9074547983539093E-2</v>
      </c>
      <c r="AD27" s="74">
        <f t="shared" si="16"/>
        <v>2.9074547983539093E-2</v>
      </c>
      <c r="AE27" s="73">
        <f t="shared" si="29"/>
        <v>2.08</v>
      </c>
      <c r="AF27" s="71">
        <f t="shared" si="17"/>
        <v>3.0215375192670306</v>
      </c>
      <c r="AG27" s="71">
        <f t="shared" si="7"/>
        <v>3.6518755921353445E-2</v>
      </c>
      <c r="AH27" s="71">
        <f t="shared" si="18"/>
        <v>0.51715347160776415</v>
      </c>
      <c r="AI27" s="74">
        <f t="shared" si="19"/>
        <v>0.5536722275291176</v>
      </c>
      <c r="AJ27" s="73">
        <f t="shared" si="20"/>
        <v>0.80000000000000016</v>
      </c>
      <c r="AK27" s="71">
        <f t="shared" si="21"/>
        <v>1.8738780212681074</v>
      </c>
      <c r="AL27" s="71">
        <f t="shared" si="8"/>
        <v>1.4045675354366712E-2</v>
      </c>
      <c r="AM27" s="71">
        <f t="shared" si="22"/>
        <v>0</v>
      </c>
      <c r="AN27" s="188">
        <f t="shared" si="23"/>
        <v>7.7893333333333342E-2</v>
      </c>
      <c r="AO27" s="74">
        <f t="shared" si="24"/>
        <v>9.1939008687700052E-2</v>
      </c>
      <c r="AP27" s="73">
        <f t="shared" si="25"/>
        <v>1.8961661728395061E-2</v>
      </c>
      <c r="AQ27" s="206">
        <f t="shared" si="9"/>
        <v>2.9074547983539093E-2</v>
      </c>
      <c r="AR27" s="206">
        <f t="shared" si="10"/>
        <v>4.9580301931144559</v>
      </c>
      <c r="AS27" s="71">
        <f t="shared" si="11"/>
        <v>0.16</v>
      </c>
      <c r="AT27" s="74">
        <f t="shared" si="12"/>
        <v>4.9499999999999997E-5</v>
      </c>
      <c r="AU27" s="73">
        <f t="shared" si="26"/>
        <v>5.8408016870267474</v>
      </c>
      <c r="AV27" s="71">
        <f t="shared" si="27"/>
        <v>43.2</v>
      </c>
      <c r="AW27" s="74">
        <f t="shared" si="28"/>
        <v>88.089913936762017</v>
      </c>
    </row>
    <row r="28" spans="17:49" x14ac:dyDescent="0.25">
      <c r="Q28">
        <v>21</v>
      </c>
      <c r="R28" s="73">
        <f t="shared" si="0"/>
        <v>54</v>
      </c>
      <c r="S28" s="71">
        <f t="shared" si="1"/>
        <v>0.84</v>
      </c>
      <c r="T28" s="71">
        <f t="shared" si="2"/>
        <v>15</v>
      </c>
      <c r="U28" s="74">
        <f t="shared" si="3"/>
        <v>3.024</v>
      </c>
      <c r="V28" s="73">
        <f>IF(Variable_Management!$B$20=3,2,IF((S28*R28/T28)&lt;((T28*(1-(T28/R28)))/(2*Lm*Fsw)),1,2))</f>
        <v>2</v>
      </c>
      <c r="W28" s="71">
        <f t="shared" si="13"/>
        <v>0.72222222222222221</v>
      </c>
      <c r="X28" s="74">
        <f t="shared" si="4"/>
        <v>0.27777777777777779</v>
      </c>
      <c r="Y28" s="73">
        <f t="shared" si="5"/>
        <v>7.2222222222222223</v>
      </c>
      <c r="Z28" s="71">
        <f t="shared" si="30"/>
        <v>6.6351111111111116</v>
      </c>
      <c r="AA28" s="71">
        <f t="shared" si="31"/>
        <v>3.6730483006530208</v>
      </c>
      <c r="AB28" s="71">
        <v>0</v>
      </c>
      <c r="AC28" s="71">
        <f t="shared" si="6"/>
        <v>3.1029952783539098E-2</v>
      </c>
      <c r="AD28" s="74">
        <f t="shared" si="16"/>
        <v>3.1029952783539098E-2</v>
      </c>
      <c r="AE28" s="73">
        <f t="shared" si="29"/>
        <v>2.1840000000000002</v>
      </c>
      <c r="AF28" s="71">
        <f t="shared" si="17"/>
        <v>3.1214908265664292</v>
      </c>
      <c r="AG28" s="71">
        <f t="shared" si="7"/>
        <v>3.897481992135348E-2</v>
      </c>
      <c r="AH28" s="71">
        <f t="shared" si="18"/>
        <v>0.54301114518815241</v>
      </c>
      <c r="AI28" s="74">
        <f t="shared" si="19"/>
        <v>0.58198596510950584</v>
      </c>
      <c r="AJ28" s="73">
        <f t="shared" si="20"/>
        <v>0.84000000000000008</v>
      </c>
      <c r="AK28" s="71">
        <f t="shared" si="21"/>
        <v>1.9358664309790798</v>
      </c>
      <c r="AL28" s="71">
        <f t="shared" si="8"/>
        <v>1.4990315354366722E-2</v>
      </c>
      <c r="AM28" s="71">
        <f t="shared" si="22"/>
        <v>0</v>
      </c>
      <c r="AN28" s="188">
        <f t="shared" si="23"/>
        <v>7.9621333333333336E-2</v>
      </c>
      <c r="AO28" s="74">
        <f t="shared" si="24"/>
        <v>9.4611648687700056E-2</v>
      </c>
      <c r="AP28" s="73">
        <f t="shared" si="25"/>
        <v>2.0236925728395066E-2</v>
      </c>
      <c r="AQ28" s="206">
        <f t="shared" si="9"/>
        <v>3.1029952783539098E-2</v>
      </c>
      <c r="AR28" s="206">
        <f t="shared" si="10"/>
        <v>4.9580301931144559</v>
      </c>
      <c r="AS28" s="71">
        <f t="shared" si="11"/>
        <v>0.16</v>
      </c>
      <c r="AT28" s="74">
        <f t="shared" si="12"/>
        <v>4.9499999999999997E-5</v>
      </c>
      <c r="AU28" s="73">
        <f t="shared" si="26"/>
        <v>5.8769741382071352</v>
      </c>
      <c r="AV28" s="71">
        <f t="shared" si="27"/>
        <v>45.36</v>
      </c>
      <c r="AW28" s="74">
        <f t="shared" si="28"/>
        <v>88.529818091219596</v>
      </c>
    </row>
    <row r="29" spans="17:49" x14ac:dyDescent="0.25">
      <c r="Q29">
        <v>22</v>
      </c>
      <c r="R29" s="73">
        <f t="shared" si="0"/>
        <v>54</v>
      </c>
      <c r="S29" s="71">
        <f t="shared" si="1"/>
        <v>0.88</v>
      </c>
      <c r="T29" s="71">
        <f t="shared" si="2"/>
        <v>15</v>
      </c>
      <c r="U29" s="74">
        <f t="shared" si="3"/>
        <v>3.1680000000000001</v>
      </c>
      <c r="V29" s="73">
        <f>IF(Variable_Management!$B$20=3,2,IF((S29*R29/T29)&lt;((T29*(1-(T29/R29)))/(2*Lm*Fsw)),1,2))</f>
        <v>2</v>
      </c>
      <c r="W29" s="71">
        <f t="shared" si="13"/>
        <v>0.72222222222222221</v>
      </c>
      <c r="X29" s="74">
        <f t="shared" si="4"/>
        <v>0.27777777777777779</v>
      </c>
      <c r="Y29" s="73">
        <f t="shared" si="5"/>
        <v>7.2222222222222223</v>
      </c>
      <c r="Z29" s="71">
        <f t="shared" si="30"/>
        <v>6.7791111111111118</v>
      </c>
      <c r="AA29" s="71">
        <f t="shared" si="31"/>
        <v>3.7924835950772473</v>
      </c>
      <c r="AB29" s="71">
        <v>0</v>
      </c>
      <c r="AC29" s="71">
        <f t="shared" si="6"/>
        <v>3.3080743183539096E-2</v>
      </c>
      <c r="AD29" s="74">
        <f t="shared" si="16"/>
        <v>3.3080743183539096E-2</v>
      </c>
      <c r="AE29" s="73">
        <f t="shared" si="29"/>
        <v>2.2880000000000003</v>
      </c>
      <c r="AF29" s="71">
        <f t="shared" si="17"/>
        <v>3.2229913093799007</v>
      </c>
      <c r="AG29" s="71">
        <f t="shared" si="7"/>
        <v>4.1550691921353466E-2</v>
      </c>
      <c r="AH29" s="71">
        <f t="shared" si="18"/>
        <v>0.56886881876854056</v>
      </c>
      <c r="AI29" s="74">
        <f t="shared" si="19"/>
        <v>0.61041951068989397</v>
      </c>
      <c r="AJ29" s="73">
        <f t="shared" si="20"/>
        <v>0.88000000000000012</v>
      </c>
      <c r="AK29" s="71">
        <f t="shared" si="21"/>
        <v>1.9988143582113072</v>
      </c>
      <c r="AL29" s="71">
        <f t="shared" si="8"/>
        <v>1.5981035354366721E-2</v>
      </c>
      <c r="AM29" s="71">
        <f t="shared" si="22"/>
        <v>0</v>
      </c>
      <c r="AN29" s="188">
        <f t="shared" si="23"/>
        <v>8.1349333333333343E-2</v>
      </c>
      <c r="AO29" s="74">
        <f t="shared" si="24"/>
        <v>9.7330368687700064E-2</v>
      </c>
      <c r="AP29" s="73">
        <f t="shared" si="25"/>
        <v>2.1574397728395065E-2</v>
      </c>
      <c r="AQ29" s="206">
        <f t="shared" si="9"/>
        <v>3.3080743183539096E-2</v>
      </c>
      <c r="AR29" s="206">
        <f t="shared" si="10"/>
        <v>4.9580301931144559</v>
      </c>
      <c r="AS29" s="71">
        <f t="shared" si="11"/>
        <v>0.16</v>
      </c>
      <c r="AT29" s="74">
        <f t="shared" si="12"/>
        <v>4.9499999999999997E-5</v>
      </c>
      <c r="AU29" s="73">
        <f t="shared" si="26"/>
        <v>5.9135654565875235</v>
      </c>
      <c r="AV29" s="71">
        <f t="shared" si="27"/>
        <v>47.52</v>
      </c>
      <c r="AW29" s="74">
        <f t="shared" si="28"/>
        <v>88.932863816860504</v>
      </c>
    </row>
    <row r="30" spans="17:49" x14ac:dyDescent="0.25">
      <c r="Q30">
        <v>23</v>
      </c>
      <c r="R30" s="73">
        <f t="shared" si="0"/>
        <v>54</v>
      </c>
      <c r="S30" s="71">
        <f t="shared" si="1"/>
        <v>0.92</v>
      </c>
      <c r="T30" s="71">
        <f t="shared" si="2"/>
        <v>15</v>
      </c>
      <c r="U30" s="74">
        <f t="shared" si="3"/>
        <v>3.3119999999999998</v>
      </c>
      <c r="V30" s="73">
        <f>IF(Variable_Management!$B$20=3,2,IF((S30*R30/T30)&lt;((T30*(1-(T30/R30)))/(2*Lm*Fsw)),1,2))</f>
        <v>2</v>
      </c>
      <c r="W30" s="71">
        <f t="shared" si="13"/>
        <v>0.72222222222222221</v>
      </c>
      <c r="X30" s="74">
        <f t="shared" si="4"/>
        <v>0.27777777777777779</v>
      </c>
      <c r="Y30" s="73">
        <f t="shared" si="5"/>
        <v>7.2222222222222223</v>
      </c>
      <c r="Z30" s="71">
        <f t="shared" si="30"/>
        <v>6.923111111111111</v>
      </c>
      <c r="AA30" s="71">
        <f t="shared" si="31"/>
        <v>3.9135727690858184</v>
      </c>
      <c r="AB30" s="71">
        <v>0</v>
      </c>
      <c r="AC30" s="71">
        <f t="shared" si="6"/>
        <v>3.5226919183539089E-2</v>
      </c>
      <c r="AD30" s="74">
        <f t="shared" si="16"/>
        <v>3.5226919183539089E-2</v>
      </c>
      <c r="AE30" s="73">
        <f t="shared" si="29"/>
        <v>2.3919999999999999</v>
      </c>
      <c r="AF30" s="71">
        <f t="shared" si="17"/>
        <v>3.3258973195723232</v>
      </c>
      <c r="AG30" s="71">
        <f t="shared" si="7"/>
        <v>4.4246371921353458E-2</v>
      </c>
      <c r="AH30" s="71">
        <f t="shared" si="18"/>
        <v>0.59472649234892871</v>
      </c>
      <c r="AI30" s="74">
        <f t="shared" si="19"/>
        <v>0.63897286427028221</v>
      </c>
      <c r="AJ30" s="73">
        <f t="shared" si="20"/>
        <v>0.92</v>
      </c>
      <c r="AK30" s="71">
        <f t="shared" si="21"/>
        <v>2.0626339565205645</v>
      </c>
      <c r="AL30" s="71">
        <f t="shared" si="8"/>
        <v>1.7017835354366712E-2</v>
      </c>
      <c r="AM30" s="71">
        <f t="shared" si="22"/>
        <v>0</v>
      </c>
      <c r="AN30" s="188">
        <f t="shared" si="23"/>
        <v>8.3077333333333336E-2</v>
      </c>
      <c r="AO30" s="74">
        <f t="shared" si="24"/>
        <v>0.10009516868770005</v>
      </c>
      <c r="AP30" s="73">
        <f t="shared" si="25"/>
        <v>2.2974077728395062E-2</v>
      </c>
      <c r="AQ30" s="206">
        <f t="shared" si="9"/>
        <v>3.5226919183539089E-2</v>
      </c>
      <c r="AR30" s="206">
        <f t="shared" si="10"/>
        <v>4.9580301931144559</v>
      </c>
      <c r="AS30" s="71">
        <f t="shared" si="11"/>
        <v>0.16</v>
      </c>
      <c r="AT30" s="74">
        <f t="shared" si="12"/>
        <v>4.9499999999999997E-5</v>
      </c>
      <c r="AU30" s="73">
        <f t="shared" si="26"/>
        <v>5.9505756421679115</v>
      </c>
      <c r="AV30" s="71">
        <f t="shared" si="27"/>
        <v>49.68</v>
      </c>
      <c r="AW30" s="74">
        <f t="shared" si="28"/>
        <v>89.303408110597758</v>
      </c>
    </row>
    <row r="31" spans="17:49" x14ac:dyDescent="0.25">
      <c r="Q31">
        <v>24</v>
      </c>
      <c r="R31" s="73">
        <f t="shared" si="0"/>
        <v>54</v>
      </c>
      <c r="S31" s="71">
        <f t="shared" si="1"/>
        <v>0.96</v>
      </c>
      <c r="T31" s="71">
        <f t="shared" si="2"/>
        <v>15</v>
      </c>
      <c r="U31" s="74">
        <f t="shared" si="3"/>
        <v>3.456</v>
      </c>
      <c r="V31" s="73">
        <f>IF(Variable_Management!$B$20=3,2,IF((S31*R31/T31)&lt;((T31*(1-(T31/R31)))/(2*Lm*Fsw)),1,2))</f>
        <v>2</v>
      </c>
      <c r="W31" s="71">
        <f t="shared" si="13"/>
        <v>0.72222222222222221</v>
      </c>
      <c r="X31" s="74">
        <f t="shared" si="4"/>
        <v>0.27777777777777779</v>
      </c>
      <c r="Y31" s="73">
        <f t="shared" si="5"/>
        <v>7.2222222222222223</v>
      </c>
      <c r="Z31" s="71">
        <f t="shared" si="30"/>
        <v>7.0671111111111111</v>
      </c>
      <c r="AA31" s="71">
        <f t="shared" si="31"/>
        <v>4.036166971141065</v>
      </c>
      <c r="AB31" s="71">
        <v>0</v>
      </c>
      <c r="AC31" s="71">
        <f t="shared" si="6"/>
        <v>3.7468480783539093E-2</v>
      </c>
      <c r="AD31" s="74">
        <f t="shared" si="16"/>
        <v>3.7468480783539093E-2</v>
      </c>
      <c r="AE31" s="73">
        <f t="shared" si="29"/>
        <v>2.496</v>
      </c>
      <c r="AF31" s="71">
        <f t="shared" si="17"/>
        <v>3.4300823576611625</v>
      </c>
      <c r="AG31" s="71">
        <f t="shared" si="7"/>
        <v>4.7061859921353442E-2</v>
      </c>
      <c r="AH31" s="71">
        <f t="shared" si="18"/>
        <v>0.62058416592931698</v>
      </c>
      <c r="AI31" s="74">
        <f t="shared" si="19"/>
        <v>0.66764602585067045</v>
      </c>
      <c r="AJ31" s="73">
        <f t="shared" si="20"/>
        <v>0.96000000000000008</v>
      </c>
      <c r="AK31" s="71">
        <f t="shared" si="21"/>
        <v>2.1272467742581433</v>
      </c>
      <c r="AL31" s="71">
        <f t="shared" si="8"/>
        <v>1.8100715354366706E-2</v>
      </c>
      <c r="AM31" s="71">
        <f t="shared" si="22"/>
        <v>0</v>
      </c>
      <c r="AN31" s="188">
        <f t="shared" si="23"/>
        <v>8.480533333333333E-2</v>
      </c>
      <c r="AO31" s="74">
        <f t="shared" si="24"/>
        <v>0.10290604868770004</v>
      </c>
      <c r="AP31" s="73">
        <f t="shared" si="25"/>
        <v>2.443596572839506E-2</v>
      </c>
      <c r="AQ31" s="206">
        <f t="shared" si="9"/>
        <v>3.7468480783539093E-2</v>
      </c>
      <c r="AR31" s="206">
        <f t="shared" si="10"/>
        <v>4.9580301931144559</v>
      </c>
      <c r="AS31" s="71">
        <f t="shared" si="11"/>
        <v>0.16</v>
      </c>
      <c r="AT31" s="74">
        <f t="shared" si="12"/>
        <v>4.9499999999999997E-5</v>
      </c>
      <c r="AU31" s="73">
        <f t="shared" si="26"/>
        <v>5.9880046949482999</v>
      </c>
      <c r="AV31" s="71">
        <f t="shared" si="27"/>
        <v>51.839999999999996</v>
      </c>
      <c r="AW31" s="74">
        <f t="shared" si="28"/>
        <v>89.645147318265685</v>
      </c>
    </row>
    <row r="32" spans="17:49" x14ac:dyDescent="0.25">
      <c r="Q32">
        <v>25</v>
      </c>
      <c r="R32" s="73">
        <f t="shared" si="0"/>
        <v>54</v>
      </c>
      <c r="S32" s="71">
        <f t="shared" si="1"/>
        <v>1</v>
      </c>
      <c r="T32" s="71">
        <f t="shared" si="2"/>
        <v>15</v>
      </c>
      <c r="U32" s="74">
        <f t="shared" si="3"/>
        <v>3.6</v>
      </c>
      <c r="V32" s="73">
        <f>IF(Variable_Management!$B$20=3,2,IF((S32*R32/T32)&lt;((T32*(1-(T32/R32)))/(2*Lm*Fsw)),1,2))</f>
        <v>2</v>
      </c>
      <c r="W32" s="71">
        <f t="shared" si="13"/>
        <v>0.72222222222222221</v>
      </c>
      <c r="X32" s="74">
        <f t="shared" si="4"/>
        <v>0.27777777777777779</v>
      </c>
      <c r="Y32" s="73">
        <f t="shared" si="5"/>
        <v>7.2222222222222223</v>
      </c>
      <c r="Z32" s="71">
        <f t="shared" si="30"/>
        <v>7.2111111111111112</v>
      </c>
      <c r="AA32" s="71">
        <f t="shared" si="31"/>
        <v>4.1601331491828528</v>
      </c>
      <c r="AB32" s="71">
        <v>0</v>
      </c>
      <c r="AC32" s="71">
        <f t="shared" si="6"/>
        <v>3.9805427983539088E-2</v>
      </c>
      <c r="AD32" s="74">
        <f t="shared" si="16"/>
        <v>3.9805427983539088E-2</v>
      </c>
      <c r="AE32" s="73">
        <f t="shared" si="29"/>
        <v>2.6</v>
      </c>
      <c r="AF32" s="71">
        <f t="shared" si="17"/>
        <v>3.5354333511379288</v>
      </c>
      <c r="AG32" s="71">
        <f t="shared" si="7"/>
        <v>4.999715592135346E-2</v>
      </c>
      <c r="AH32" s="71">
        <f t="shared" si="18"/>
        <v>0.64644183950970524</v>
      </c>
      <c r="AI32" s="74">
        <f t="shared" si="19"/>
        <v>0.69643899543105869</v>
      </c>
      <c r="AJ32" s="73">
        <f t="shared" si="20"/>
        <v>1</v>
      </c>
      <c r="AK32" s="71">
        <f t="shared" si="21"/>
        <v>2.1925826868311442</v>
      </c>
      <c r="AL32" s="71">
        <f t="shared" si="8"/>
        <v>1.9229675354366718E-2</v>
      </c>
      <c r="AM32" s="71">
        <f t="shared" si="22"/>
        <v>0</v>
      </c>
      <c r="AN32" s="188">
        <f t="shared" si="23"/>
        <v>8.6533333333333337E-2</v>
      </c>
      <c r="AO32" s="74">
        <f t="shared" si="24"/>
        <v>0.10576300868770006</v>
      </c>
      <c r="AP32" s="73">
        <f t="shared" si="25"/>
        <v>2.5960061728395059E-2</v>
      </c>
      <c r="AQ32" s="206">
        <f t="shared" si="9"/>
        <v>3.9805427983539088E-2</v>
      </c>
      <c r="AR32" s="206">
        <f t="shared" si="10"/>
        <v>4.9580301931144559</v>
      </c>
      <c r="AS32" s="71">
        <f t="shared" si="11"/>
        <v>0.16</v>
      </c>
      <c r="AT32" s="74">
        <f t="shared" si="12"/>
        <v>4.9499999999999997E-5</v>
      </c>
      <c r="AU32" s="73">
        <f t="shared" si="26"/>
        <v>6.025852614928688</v>
      </c>
      <c r="AV32" s="71">
        <f t="shared" si="27"/>
        <v>54</v>
      </c>
      <c r="AW32" s="74">
        <f t="shared" si="28"/>
        <v>89.961237779353041</v>
      </c>
    </row>
    <row r="33" spans="17:49" x14ac:dyDescent="0.25">
      <c r="Q33">
        <v>26</v>
      </c>
      <c r="R33" s="73">
        <f t="shared" si="0"/>
        <v>54</v>
      </c>
      <c r="S33" s="71">
        <f t="shared" si="1"/>
        <v>1.04</v>
      </c>
      <c r="T33" s="71">
        <f t="shared" si="2"/>
        <v>15</v>
      </c>
      <c r="U33" s="74">
        <f t="shared" si="3"/>
        <v>3.7440000000000002</v>
      </c>
      <c r="V33" s="73">
        <f>IF(Variable_Management!$B$20=3,2,IF((S33*R33/T33)&lt;((T33*(1-(T33/R33)))/(2*Lm*Fsw)),1,2))</f>
        <v>2</v>
      </c>
      <c r="W33" s="71">
        <f t="shared" si="13"/>
        <v>0.72222222222222221</v>
      </c>
      <c r="X33" s="74">
        <f t="shared" si="4"/>
        <v>0.27777777777777779</v>
      </c>
      <c r="Y33" s="73">
        <f t="shared" si="5"/>
        <v>7.2222222222222223</v>
      </c>
      <c r="Z33" s="71">
        <f t="shared" si="30"/>
        <v>7.3551111111111114</v>
      </c>
      <c r="AA33" s="71">
        <f t="shared" si="31"/>
        <v>4.2853522397733004</v>
      </c>
      <c r="AB33" s="71">
        <v>0</v>
      </c>
      <c r="AC33" s="71">
        <f t="shared" si="6"/>
        <v>4.2237760783539094E-2</v>
      </c>
      <c r="AD33" s="74">
        <f t="shared" si="16"/>
        <v>4.2237760783539094E-2</v>
      </c>
      <c r="AE33" s="73">
        <f t="shared" si="29"/>
        <v>2.7040000000000002</v>
      </c>
      <c r="AF33" s="71">
        <f t="shared" si="17"/>
        <v>3.6418491155371009</v>
      </c>
      <c r="AG33" s="71">
        <f t="shared" si="7"/>
        <v>5.3052259921353456E-2</v>
      </c>
      <c r="AH33" s="71">
        <f t="shared" si="18"/>
        <v>0.6722995130900935</v>
      </c>
      <c r="AI33" s="74">
        <f t="shared" si="19"/>
        <v>0.72535177301144693</v>
      </c>
      <c r="AJ33" s="73">
        <f t="shared" si="20"/>
        <v>1.04</v>
      </c>
      <c r="AK33" s="71">
        <f t="shared" si="21"/>
        <v>2.2585789422979392</v>
      </c>
      <c r="AL33" s="71">
        <f t="shared" si="8"/>
        <v>2.0404715354366713E-2</v>
      </c>
      <c r="AM33" s="71">
        <f t="shared" si="22"/>
        <v>0</v>
      </c>
      <c r="AN33" s="188">
        <f t="shared" si="23"/>
        <v>8.8261333333333344E-2</v>
      </c>
      <c r="AO33" s="74">
        <f t="shared" si="24"/>
        <v>0.10866604868770005</v>
      </c>
      <c r="AP33" s="73">
        <f t="shared" si="25"/>
        <v>2.7546365728395063E-2</v>
      </c>
      <c r="AQ33" s="206">
        <f t="shared" si="9"/>
        <v>4.2237760783539094E-2</v>
      </c>
      <c r="AR33" s="206">
        <f t="shared" si="10"/>
        <v>4.9580301931144559</v>
      </c>
      <c r="AS33" s="71">
        <f t="shared" si="11"/>
        <v>0.16</v>
      </c>
      <c r="AT33" s="74">
        <f t="shared" si="12"/>
        <v>4.9499999999999997E-5</v>
      </c>
      <c r="AU33" s="73">
        <f t="shared" si="26"/>
        <v>6.0641194021090765</v>
      </c>
      <c r="AV33" s="71">
        <f t="shared" si="27"/>
        <v>56.160000000000004</v>
      </c>
      <c r="AW33" s="74">
        <f t="shared" si="28"/>
        <v>90.254390965469355</v>
      </c>
    </row>
    <row r="34" spans="17:49" x14ac:dyDescent="0.25">
      <c r="Q34">
        <v>27</v>
      </c>
      <c r="R34" s="73">
        <f t="shared" si="0"/>
        <v>54</v>
      </c>
      <c r="S34" s="71">
        <f t="shared" si="1"/>
        <v>1.08</v>
      </c>
      <c r="T34" s="71">
        <f t="shared" si="2"/>
        <v>15</v>
      </c>
      <c r="U34" s="74">
        <f t="shared" si="3"/>
        <v>3.8880000000000003</v>
      </c>
      <c r="V34" s="73">
        <f>IF(Variable_Management!$B$20=3,2,IF((S34*R34/T34)&lt;((T34*(1-(T34/R34)))/(2*Lm*Fsw)),1,2))</f>
        <v>2</v>
      </c>
      <c r="W34" s="71">
        <f t="shared" si="13"/>
        <v>0.72222222222222221</v>
      </c>
      <c r="X34" s="74">
        <f t="shared" si="4"/>
        <v>0.27777777777777779</v>
      </c>
      <c r="Y34" s="73">
        <f t="shared" si="5"/>
        <v>7.2222222222222223</v>
      </c>
      <c r="Z34" s="71">
        <f t="shared" si="30"/>
        <v>7.4991111111111115</v>
      </c>
      <c r="AA34" s="71">
        <f t="shared" si="31"/>
        <v>4.4117175588346589</v>
      </c>
      <c r="AB34" s="71">
        <v>0</v>
      </c>
      <c r="AC34" s="71">
        <f t="shared" si="6"/>
        <v>4.4765479183539097E-2</v>
      </c>
      <c r="AD34" s="74">
        <f t="shared" si="16"/>
        <v>4.4765479183539097E-2</v>
      </c>
      <c r="AE34" s="73">
        <f t="shared" si="29"/>
        <v>2.8080000000000003</v>
      </c>
      <c r="AF34" s="71">
        <f t="shared" si="17"/>
        <v>3.7492389868263087</v>
      </c>
      <c r="AG34" s="71">
        <f t="shared" si="7"/>
        <v>5.6227171921353465E-2</v>
      </c>
      <c r="AH34" s="71">
        <f t="shared" si="18"/>
        <v>0.69815718667048177</v>
      </c>
      <c r="AI34" s="74">
        <f t="shared" si="19"/>
        <v>0.75438435859183528</v>
      </c>
      <c r="AJ34" s="73">
        <f t="shared" si="20"/>
        <v>1.08</v>
      </c>
      <c r="AK34" s="71">
        <f t="shared" si="21"/>
        <v>2.3251793132125704</v>
      </c>
      <c r="AL34" s="71">
        <f t="shared" si="8"/>
        <v>2.1625835354366723E-2</v>
      </c>
      <c r="AM34" s="71">
        <f t="shared" si="22"/>
        <v>0</v>
      </c>
      <c r="AN34" s="188">
        <f t="shared" si="23"/>
        <v>8.9989333333333338E-2</v>
      </c>
      <c r="AO34" s="74">
        <f t="shared" si="24"/>
        <v>0.11161516868770006</v>
      </c>
      <c r="AP34" s="73">
        <f t="shared" si="25"/>
        <v>2.9194877728395064E-2</v>
      </c>
      <c r="AQ34" s="206">
        <f t="shared" si="9"/>
        <v>4.4765479183539097E-2</v>
      </c>
      <c r="AR34" s="206">
        <f t="shared" si="10"/>
        <v>4.9580301931144559</v>
      </c>
      <c r="AS34" s="71">
        <f t="shared" si="11"/>
        <v>0.16</v>
      </c>
      <c r="AT34" s="74">
        <f t="shared" si="12"/>
        <v>4.9499999999999997E-5</v>
      </c>
      <c r="AU34" s="73">
        <f t="shared" si="26"/>
        <v>6.1028050564894647</v>
      </c>
      <c r="AV34" s="71">
        <f t="shared" si="27"/>
        <v>58.320000000000007</v>
      </c>
      <c r="AW34" s="74">
        <f t="shared" si="28"/>
        <v>90.526949189594916</v>
      </c>
    </row>
    <row r="35" spans="17:49" x14ac:dyDescent="0.25">
      <c r="Q35">
        <v>28</v>
      </c>
      <c r="R35" s="73">
        <f t="shared" si="0"/>
        <v>54</v>
      </c>
      <c r="S35" s="71">
        <f t="shared" si="1"/>
        <v>1.1200000000000001</v>
      </c>
      <c r="T35" s="71">
        <f t="shared" si="2"/>
        <v>15</v>
      </c>
      <c r="U35" s="74">
        <f t="shared" si="3"/>
        <v>4.032</v>
      </c>
      <c r="V35" s="73">
        <f>IF(Variable_Management!$B$20=3,2,IF((S35*R35/T35)&lt;((T35*(1-(T35/R35)))/(2*Lm*Fsw)),1,2))</f>
        <v>2</v>
      </c>
      <c r="W35" s="71">
        <f t="shared" si="13"/>
        <v>0.72222222222222221</v>
      </c>
      <c r="X35" s="74">
        <f t="shared" si="4"/>
        <v>0.27777777777777779</v>
      </c>
      <c r="Y35" s="73">
        <f t="shared" si="5"/>
        <v>7.2222222222222223</v>
      </c>
      <c r="Z35" s="71">
        <f t="shared" si="30"/>
        <v>7.6431111111111107</v>
      </c>
      <c r="AA35" s="71">
        <f t="shared" si="31"/>
        <v>4.5391333775215337</v>
      </c>
      <c r="AB35" s="71">
        <v>0</v>
      </c>
      <c r="AC35" s="71">
        <f t="shared" si="6"/>
        <v>4.7388583183539106E-2</v>
      </c>
      <c r="AD35" s="74">
        <f t="shared" si="16"/>
        <v>4.7388583183539106E-2</v>
      </c>
      <c r="AE35" s="73">
        <f t="shared" si="29"/>
        <v>2.9119999999999999</v>
      </c>
      <c r="AF35" s="71">
        <f t="shared" si="17"/>
        <v>3.8575216111304371</v>
      </c>
      <c r="AG35" s="71">
        <f t="shared" si="7"/>
        <v>5.9521891921353452E-2</v>
      </c>
      <c r="AH35" s="71">
        <f t="shared" si="18"/>
        <v>0.72401486025086981</v>
      </c>
      <c r="AI35" s="74">
        <f t="shared" si="19"/>
        <v>0.78353675217222329</v>
      </c>
      <c r="AJ35" s="73">
        <f t="shared" si="20"/>
        <v>1.1200000000000001</v>
      </c>
      <c r="AK35" s="71">
        <f t="shared" si="21"/>
        <v>2.3923333460434981</v>
      </c>
      <c r="AL35" s="71">
        <f t="shared" si="8"/>
        <v>2.2893035354366719E-2</v>
      </c>
      <c r="AM35" s="71">
        <f t="shared" si="22"/>
        <v>0</v>
      </c>
      <c r="AN35" s="188">
        <f t="shared" si="23"/>
        <v>9.1717333333333331E-2</v>
      </c>
      <c r="AO35" s="74">
        <f t="shared" si="24"/>
        <v>0.11461036868770005</v>
      </c>
      <c r="AP35" s="73">
        <f t="shared" si="25"/>
        <v>3.090559772839507E-2</v>
      </c>
      <c r="AQ35" s="206">
        <f t="shared" si="9"/>
        <v>4.7388583183539106E-2</v>
      </c>
      <c r="AR35" s="206">
        <f t="shared" si="10"/>
        <v>4.9580301931144559</v>
      </c>
      <c r="AS35" s="71">
        <f t="shared" si="11"/>
        <v>0.16</v>
      </c>
      <c r="AT35" s="74">
        <f t="shared" si="12"/>
        <v>4.9499999999999997E-5</v>
      </c>
      <c r="AU35" s="73">
        <f t="shared" si="26"/>
        <v>6.1419095780698525</v>
      </c>
      <c r="AV35" s="71">
        <f t="shared" si="27"/>
        <v>60.480000000000004</v>
      </c>
      <c r="AW35" s="74">
        <f t="shared" si="28"/>
        <v>90.780946362888997</v>
      </c>
    </row>
    <row r="36" spans="17:49" x14ac:dyDescent="0.25">
      <c r="Q36">
        <v>29</v>
      </c>
      <c r="R36" s="73">
        <f t="shared" si="0"/>
        <v>54</v>
      </c>
      <c r="S36" s="71">
        <f t="shared" si="1"/>
        <v>1.1599999999999999</v>
      </c>
      <c r="T36" s="71">
        <f t="shared" si="2"/>
        <v>15</v>
      </c>
      <c r="U36" s="74">
        <f t="shared" si="3"/>
        <v>4.1759999999999993</v>
      </c>
      <c r="V36" s="73">
        <f>IF(Variable_Management!$B$20=3,2,IF((S36*R36/T36)&lt;((T36*(1-(T36/R36)))/(2*Lm*Fsw)),1,2))</f>
        <v>2</v>
      </c>
      <c r="W36" s="71">
        <f t="shared" si="13"/>
        <v>0.72222222222222221</v>
      </c>
      <c r="X36" s="74">
        <f t="shared" si="4"/>
        <v>0.27777777777777779</v>
      </c>
      <c r="Y36" s="73">
        <f t="shared" si="5"/>
        <v>7.2222222222222223</v>
      </c>
      <c r="Z36" s="71">
        <f t="shared" si="30"/>
        <v>7.7871111111111109</v>
      </c>
      <c r="AA36" s="71">
        <f t="shared" si="31"/>
        <v>4.667513665639345</v>
      </c>
      <c r="AB36" s="71">
        <v>0</v>
      </c>
      <c r="AC36" s="71">
        <f t="shared" si="6"/>
        <v>5.0107072783539083E-2</v>
      </c>
      <c r="AD36" s="74">
        <f t="shared" si="16"/>
        <v>5.0107072783539083E-2</v>
      </c>
      <c r="AE36" s="73">
        <f t="shared" si="29"/>
        <v>3.0159999999999996</v>
      </c>
      <c r="AF36" s="71">
        <f t="shared" si="17"/>
        <v>3.9666238768426694</v>
      </c>
      <c r="AG36" s="71">
        <f t="shared" si="7"/>
        <v>6.2936419921353473E-2</v>
      </c>
      <c r="AH36" s="71">
        <f t="shared" si="18"/>
        <v>0.74987253383125796</v>
      </c>
      <c r="AI36" s="74">
        <f t="shared" si="19"/>
        <v>0.81280895375261142</v>
      </c>
      <c r="AJ36" s="73">
        <f t="shared" si="20"/>
        <v>1.1599999999999999</v>
      </c>
      <c r="AK36" s="71">
        <f t="shared" si="21"/>
        <v>2.459995698896988</v>
      </c>
      <c r="AL36" s="71">
        <f t="shared" si="8"/>
        <v>2.4206315354366723E-2</v>
      </c>
      <c r="AM36" s="71">
        <f t="shared" si="22"/>
        <v>0</v>
      </c>
      <c r="AN36" s="188">
        <f t="shared" si="23"/>
        <v>9.3445333333333339E-2</v>
      </c>
      <c r="AO36" s="74">
        <f t="shared" si="24"/>
        <v>0.11765164868770006</v>
      </c>
      <c r="AP36" s="73">
        <f t="shared" si="25"/>
        <v>3.2678525728395053E-2</v>
      </c>
      <c r="AQ36" s="206">
        <f t="shared" si="9"/>
        <v>5.0107072783539083E-2</v>
      </c>
      <c r="AR36" s="206">
        <f t="shared" si="10"/>
        <v>4.9580301931144559</v>
      </c>
      <c r="AS36" s="71">
        <f t="shared" si="11"/>
        <v>0.16</v>
      </c>
      <c r="AT36" s="74">
        <f t="shared" si="12"/>
        <v>4.9499999999999997E-5</v>
      </c>
      <c r="AU36" s="73">
        <f t="shared" si="26"/>
        <v>6.1814329668502408</v>
      </c>
      <c r="AV36" s="71">
        <f t="shared" si="27"/>
        <v>62.639999999999993</v>
      </c>
      <c r="AW36" s="74">
        <f t="shared" si="28"/>
        <v>91.018157134525651</v>
      </c>
    </row>
    <row r="37" spans="17:49" x14ac:dyDescent="0.25">
      <c r="Q37">
        <v>30</v>
      </c>
      <c r="R37" s="73">
        <f t="shared" si="0"/>
        <v>54</v>
      </c>
      <c r="S37" s="71">
        <f t="shared" si="1"/>
        <v>1.2</v>
      </c>
      <c r="T37" s="71">
        <f t="shared" si="2"/>
        <v>15</v>
      </c>
      <c r="U37" s="74">
        <f t="shared" si="3"/>
        <v>4.3199999999999994</v>
      </c>
      <c r="V37" s="73">
        <f>IF(Variable_Management!$B$20=3,2,IF((S37*R37/T37)&lt;((T37*(1-(T37/R37)))/(2*Lm*Fsw)),1,2))</f>
        <v>2</v>
      </c>
      <c r="W37" s="71">
        <f t="shared" si="13"/>
        <v>0.72222222222222221</v>
      </c>
      <c r="X37" s="74">
        <f t="shared" si="4"/>
        <v>0.27777777777777779</v>
      </c>
      <c r="Y37" s="73">
        <f t="shared" si="5"/>
        <v>7.2222222222222223</v>
      </c>
      <c r="Z37" s="71">
        <f t="shared" si="30"/>
        <v>7.931111111111111</v>
      </c>
      <c r="AA37" s="71">
        <f t="shared" si="31"/>
        <v>4.7967809850909431</v>
      </c>
      <c r="AB37" s="71">
        <v>0</v>
      </c>
      <c r="AC37" s="71">
        <f t="shared" si="6"/>
        <v>5.2920947983539086E-2</v>
      </c>
      <c r="AD37" s="74">
        <f t="shared" si="16"/>
        <v>5.2920947983539086E-2</v>
      </c>
      <c r="AE37" s="73">
        <f t="shared" si="29"/>
        <v>3.1199999999999997</v>
      </c>
      <c r="AF37" s="71">
        <f t="shared" si="17"/>
        <v>4.0764799742349229</v>
      </c>
      <c r="AG37" s="71">
        <f t="shared" si="7"/>
        <v>6.647075592135343E-2</v>
      </c>
      <c r="AH37" s="71">
        <f t="shared" si="18"/>
        <v>0.77573020741164622</v>
      </c>
      <c r="AI37" s="74">
        <f t="shared" si="19"/>
        <v>0.84220096333299965</v>
      </c>
      <c r="AJ37" s="73">
        <f t="shared" si="20"/>
        <v>1.2</v>
      </c>
      <c r="AK37" s="71">
        <f t="shared" si="21"/>
        <v>2.5281255583122606</v>
      </c>
      <c r="AL37" s="71">
        <f t="shared" si="8"/>
        <v>2.556567535436672E-2</v>
      </c>
      <c r="AM37" s="71">
        <f t="shared" si="22"/>
        <v>0</v>
      </c>
      <c r="AN37" s="188">
        <f t="shared" si="23"/>
        <v>9.5173333333333332E-2</v>
      </c>
      <c r="AO37" s="74">
        <f t="shared" si="24"/>
        <v>0.12073900868770004</v>
      </c>
      <c r="AP37" s="73">
        <f t="shared" si="25"/>
        <v>3.4513661728395054E-2</v>
      </c>
      <c r="AQ37" s="206">
        <f t="shared" si="9"/>
        <v>5.2920947983539086E-2</v>
      </c>
      <c r="AR37" s="206">
        <f t="shared" si="10"/>
        <v>4.9580301931144559</v>
      </c>
      <c r="AS37" s="71">
        <f t="shared" si="11"/>
        <v>0.16</v>
      </c>
      <c r="AT37" s="74">
        <f t="shared" si="12"/>
        <v>4.9499999999999997E-5</v>
      </c>
      <c r="AU37" s="73">
        <f t="shared" si="26"/>
        <v>6.2213752228306287</v>
      </c>
      <c r="AV37" s="71">
        <f t="shared" si="27"/>
        <v>64.8</v>
      </c>
      <c r="AW37" s="74">
        <f t="shared" si="28"/>
        <v>91.240136925945222</v>
      </c>
    </row>
    <row r="38" spans="17:49" x14ac:dyDescent="0.25">
      <c r="Q38">
        <v>31</v>
      </c>
      <c r="R38" s="73">
        <f t="shared" si="0"/>
        <v>54</v>
      </c>
      <c r="S38" s="71">
        <f t="shared" si="1"/>
        <v>1.24</v>
      </c>
      <c r="T38" s="71">
        <f t="shared" si="2"/>
        <v>15</v>
      </c>
      <c r="U38" s="74">
        <f t="shared" si="3"/>
        <v>4.4639999999999995</v>
      </c>
      <c r="V38" s="73">
        <f>IF(Variable_Management!$B$20=3,2,IF((S38*R38/T38)&lt;((T38*(1-(T38/R38)))/(2*Lm*Fsw)),1,2))</f>
        <v>2</v>
      </c>
      <c r="W38" s="71">
        <f t="shared" si="13"/>
        <v>0.72222222222222221</v>
      </c>
      <c r="X38" s="74">
        <f t="shared" si="4"/>
        <v>0.27777777777777779</v>
      </c>
      <c r="Y38" s="73">
        <f t="shared" si="5"/>
        <v>7.2222222222222223</v>
      </c>
      <c r="Z38" s="71">
        <f t="shared" si="30"/>
        <v>8.0751111111111111</v>
      </c>
      <c r="AA38" s="71">
        <f t="shared" si="31"/>
        <v>4.9268655166271831</v>
      </c>
      <c r="AB38" s="71">
        <v>0</v>
      </c>
      <c r="AC38" s="71">
        <f t="shared" si="6"/>
        <v>5.5830208783539094E-2</v>
      </c>
      <c r="AD38" s="74">
        <f t="shared" si="16"/>
        <v>5.5830208783539094E-2</v>
      </c>
      <c r="AE38" s="73">
        <f t="shared" si="29"/>
        <v>3.2239999999999998</v>
      </c>
      <c r="AF38" s="71">
        <f t="shared" si="17"/>
        <v>4.187030568354901</v>
      </c>
      <c r="AG38" s="71">
        <f t="shared" si="7"/>
        <v>7.0124899921353456E-2</v>
      </c>
      <c r="AH38" s="71">
        <f t="shared" si="18"/>
        <v>0.80158788099203437</v>
      </c>
      <c r="AI38" s="74">
        <f t="shared" si="19"/>
        <v>0.87171278091338777</v>
      </c>
      <c r="AJ38" s="73">
        <f t="shared" si="20"/>
        <v>1.24</v>
      </c>
      <c r="AK38" s="71">
        <f t="shared" si="21"/>
        <v>2.596686126314014</v>
      </c>
      <c r="AL38" s="71">
        <f t="shared" si="8"/>
        <v>2.6971115354366717E-2</v>
      </c>
      <c r="AM38" s="71">
        <f t="shared" si="22"/>
        <v>0</v>
      </c>
      <c r="AN38" s="188">
        <f t="shared" si="23"/>
        <v>9.6901333333333339E-2</v>
      </c>
      <c r="AO38" s="74">
        <f t="shared" si="24"/>
        <v>0.12387244868770006</v>
      </c>
      <c r="AP38" s="73">
        <f t="shared" si="25"/>
        <v>3.6411005728395063E-2</v>
      </c>
      <c r="AQ38" s="206">
        <f t="shared" si="9"/>
        <v>5.5830208783539094E-2</v>
      </c>
      <c r="AR38" s="206">
        <f t="shared" si="10"/>
        <v>4.9580301931144559</v>
      </c>
      <c r="AS38" s="71">
        <f t="shared" si="11"/>
        <v>0.16</v>
      </c>
      <c r="AT38" s="74">
        <f t="shared" si="12"/>
        <v>4.9499999999999997E-5</v>
      </c>
      <c r="AU38" s="73">
        <f t="shared" si="26"/>
        <v>6.2617363460110171</v>
      </c>
      <c r="AV38" s="71">
        <f t="shared" si="27"/>
        <v>66.959999999999994</v>
      </c>
      <c r="AW38" s="74">
        <f t="shared" si="28"/>
        <v>91.448254769019627</v>
      </c>
    </row>
    <row r="39" spans="17:49" x14ac:dyDescent="0.25">
      <c r="Q39">
        <v>32</v>
      </c>
      <c r="R39" s="73">
        <f t="shared" si="0"/>
        <v>54</v>
      </c>
      <c r="S39" s="71">
        <f t="shared" ref="S39:S70" si="32">Q39*$O$12</f>
        <v>1.28</v>
      </c>
      <c r="T39" s="71">
        <f t="shared" si="2"/>
        <v>15</v>
      </c>
      <c r="U39" s="74">
        <f t="shared" ref="U39:U70" si="33">(R39*S39)/(T39*EFF_est)</f>
        <v>4.6080000000000005</v>
      </c>
      <c r="V39" s="73">
        <f>IF(Variable_Management!$B$20=3,2,IF((S39*R39/T39)&lt;((T39*(1-(T39/R39)))/(2*Lm*Fsw)),1,2))</f>
        <v>2</v>
      </c>
      <c r="W39" s="71">
        <f t="shared" ref="W39:W70" si="34">CHOOSE(V39,SQRT((2*S39*Lm*Fsw*(R39-T39))/((T39)^2)),1-(T39/R39))</f>
        <v>0.72222222222222221</v>
      </c>
      <c r="X39" s="74">
        <f t="shared" ref="X39:X70" si="35">CHOOSE(V39,(Lm*Z39*Fsw)/(R39-T39),1-W39)</f>
        <v>0.27777777777777779</v>
      </c>
      <c r="Y39" s="73">
        <f t="shared" ref="Y39:Y70" si="36">(T39*W39)/(Lm*Fsw)</f>
        <v>7.2222222222222223</v>
      </c>
      <c r="Z39" s="71">
        <f t="shared" si="30"/>
        <v>8.2191111111111113</v>
      </c>
      <c r="AA39" s="71">
        <f t="shared" si="31"/>
        <v>5.0577042043727749</v>
      </c>
      <c r="AB39" s="71">
        <v>0</v>
      </c>
      <c r="AC39" s="71">
        <f t="shared" ref="AC39:AC70" si="37">(AA39^2)*Rdcr</f>
        <v>5.8834855183539099E-2</v>
      </c>
      <c r="AD39" s="74">
        <f t="shared" si="16"/>
        <v>5.8834855183539099E-2</v>
      </c>
      <c r="AE39" s="73">
        <f t="shared" si="29"/>
        <v>3.3280000000000003</v>
      </c>
      <c r="AF39" s="71">
        <f t="shared" si="17"/>
        <v>4.2982220720128419</v>
      </c>
      <c r="AG39" s="71">
        <f t="shared" ref="AG39:AG70" si="38">(AF39^2)*RDS_on</f>
        <v>7.3898851921353467E-2</v>
      </c>
      <c r="AH39" s="71">
        <f t="shared" ref="AH39:AH70" si="39">((R39*U39)/2)*Fsw*(tr_sw+tf_sw)</f>
        <v>0.82744555457242275</v>
      </c>
      <c r="AI39" s="74">
        <f t="shared" si="19"/>
        <v>0.90134440649377623</v>
      </c>
      <c r="AJ39" s="73">
        <f t="shared" si="20"/>
        <v>1.2800000000000002</v>
      </c>
      <c r="AK39" s="71">
        <f t="shared" ref="AK39:AK70" si="40">CHOOSE(V39,Z39*SQRT(X39/3),SQRT(X39*((Z39^2)+((Y39^2)/3)-(Y39*Z39))))</f>
        <v>2.6656441695379529</v>
      </c>
      <c r="AL39" s="71">
        <f t="shared" ref="AL39:AL70" si="41">(AK39^2)*RDS_on_HS</f>
        <v>2.8422635354366729E-2</v>
      </c>
      <c r="AM39" s="71">
        <f t="shared" si="22"/>
        <v>0</v>
      </c>
      <c r="AN39" s="188">
        <f t="shared" ref="AN39:AN70" si="42">Vd_rect*t_dead*Fsw*Z39</f>
        <v>9.8629333333333333E-2</v>
      </c>
      <c r="AO39" s="74">
        <f t="shared" si="24"/>
        <v>0.12705196868770005</v>
      </c>
      <c r="AP39" s="73">
        <f t="shared" ref="AP39:AP70" si="43">(AA39^2)*R_cs</f>
        <v>3.8370557728395066E-2</v>
      </c>
      <c r="AQ39" s="206">
        <f t="shared" ref="AQ39:AQ70" si="44">Rdcr*AA39^2</f>
        <v>5.8834855183539099E-2</v>
      </c>
      <c r="AR39" s="206">
        <f t="shared" ref="AR39:AR70" si="45">ABS(7.759*10^-3*Fsw^0.9458*(0.00787*Y39)^2.304)</f>
        <v>4.9580301931144559</v>
      </c>
      <c r="AS39" s="71">
        <f t="shared" ref="AS39:AS70" si="46">(Qg_tot+Qg_tot_HS)*Vcc*Fsw</f>
        <v>0.16</v>
      </c>
      <c r="AT39" s="74">
        <f t="shared" ref="AT39:AT70" si="47">IQ*T39</f>
        <v>4.9499999999999997E-5</v>
      </c>
      <c r="AU39" s="73">
        <f t="shared" si="26"/>
        <v>6.3025163363914061</v>
      </c>
      <c r="AV39" s="71">
        <f t="shared" si="27"/>
        <v>69.12</v>
      </c>
      <c r="AW39" s="74">
        <f t="shared" si="28"/>
        <v>91.643720413302574</v>
      </c>
    </row>
    <row r="40" spans="17:49" x14ac:dyDescent="0.25">
      <c r="Q40">
        <v>33</v>
      </c>
      <c r="R40" s="73">
        <f t="shared" si="0"/>
        <v>54</v>
      </c>
      <c r="S40" s="71">
        <f t="shared" si="32"/>
        <v>1.32</v>
      </c>
      <c r="T40" s="71">
        <f t="shared" si="2"/>
        <v>15</v>
      </c>
      <c r="U40" s="74">
        <f t="shared" si="33"/>
        <v>4.7519999999999998</v>
      </c>
      <c r="V40" s="73">
        <f>IF(Variable_Management!$B$20=3,2,IF((S40*R40/T40)&lt;((T40*(1-(T40/R40)))/(2*Lm*Fsw)),1,2))</f>
        <v>2</v>
      </c>
      <c r="W40" s="71">
        <f t="shared" si="34"/>
        <v>0.72222222222222221</v>
      </c>
      <c r="X40" s="74">
        <f t="shared" si="35"/>
        <v>0.27777777777777779</v>
      </c>
      <c r="Y40" s="73">
        <f t="shared" si="36"/>
        <v>7.2222222222222223</v>
      </c>
      <c r="Z40" s="71">
        <f t="shared" si="30"/>
        <v>8.3631111111111114</v>
      </c>
      <c r="AA40" s="71">
        <f t="shared" si="31"/>
        <v>5.1892400039822828</v>
      </c>
      <c r="AB40" s="71">
        <v>0</v>
      </c>
      <c r="AC40" s="71">
        <f t="shared" si="37"/>
        <v>6.1934887183539095E-2</v>
      </c>
      <c r="AD40" s="74">
        <f t="shared" si="16"/>
        <v>6.1934887183539095E-2</v>
      </c>
      <c r="AE40" s="73">
        <f t="shared" si="29"/>
        <v>3.4319999999999999</v>
      </c>
      <c r="AF40" s="71">
        <f t="shared" si="17"/>
        <v>4.4100060068369942</v>
      </c>
      <c r="AG40" s="71">
        <f t="shared" si="38"/>
        <v>7.7792611921353491E-2</v>
      </c>
      <c r="AH40" s="71">
        <f t="shared" si="39"/>
        <v>0.8533032281528109</v>
      </c>
      <c r="AI40" s="74">
        <f t="shared" si="19"/>
        <v>0.93109584007416435</v>
      </c>
      <c r="AJ40" s="73">
        <f t="shared" si="20"/>
        <v>1.32</v>
      </c>
      <c r="AK40" s="71">
        <f t="shared" si="40"/>
        <v>2.7349696229742078</v>
      </c>
      <c r="AL40" s="71">
        <f t="shared" si="41"/>
        <v>2.992023535436672E-2</v>
      </c>
      <c r="AM40" s="71">
        <f t="shared" ref="AM40:AM71" si="48">CHOOSE(V40,(R40+Vd_rect)*Qrr*Fsw,(R40+Vd_rect)*Qrr*Fsw)</f>
        <v>0</v>
      </c>
      <c r="AN40" s="188">
        <f t="shared" si="42"/>
        <v>0.10035733333333334</v>
      </c>
      <c r="AO40" s="74">
        <f t="shared" si="24"/>
        <v>0.13027756868770007</v>
      </c>
      <c r="AP40" s="73">
        <f t="shared" si="43"/>
        <v>4.0392317728395064E-2</v>
      </c>
      <c r="AQ40" s="206">
        <f t="shared" si="44"/>
        <v>6.1934887183539095E-2</v>
      </c>
      <c r="AR40" s="206">
        <f t="shared" si="45"/>
        <v>4.9580301931144559</v>
      </c>
      <c r="AS40" s="71">
        <f t="shared" si="46"/>
        <v>0.16</v>
      </c>
      <c r="AT40" s="74">
        <f t="shared" si="47"/>
        <v>4.9499999999999997E-5</v>
      </c>
      <c r="AU40" s="73">
        <f t="shared" si="26"/>
        <v>6.3437151939717928</v>
      </c>
      <c r="AV40" s="71">
        <f t="shared" si="27"/>
        <v>71.28</v>
      </c>
      <c r="AW40" s="74">
        <f t="shared" si="28"/>
        <v>91.827606836236001</v>
      </c>
    </row>
    <row r="41" spans="17:49" x14ac:dyDescent="0.25">
      <c r="Q41">
        <v>34</v>
      </c>
      <c r="R41" s="73">
        <f t="shared" si="0"/>
        <v>54</v>
      </c>
      <c r="S41" s="71">
        <f t="shared" si="32"/>
        <v>1.36</v>
      </c>
      <c r="T41" s="71">
        <f t="shared" si="2"/>
        <v>15</v>
      </c>
      <c r="U41" s="74">
        <f t="shared" si="33"/>
        <v>4.8960000000000008</v>
      </c>
      <c r="V41" s="73">
        <f>IF(Variable_Management!$B$20=3,2,IF((S41*R41/T41)&lt;((T41*(1-(T41/R41)))/(2*Lm*Fsw)),1,2))</f>
        <v>2</v>
      </c>
      <c r="W41" s="71">
        <f t="shared" si="34"/>
        <v>0.72222222222222221</v>
      </c>
      <c r="X41" s="74">
        <f t="shared" si="35"/>
        <v>0.27777777777777779</v>
      </c>
      <c r="Y41" s="73">
        <f t="shared" si="36"/>
        <v>7.2222222222222223</v>
      </c>
      <c r="Z41" s="71">
        <f t="shared" si="30"/>
        <v>8.5071111111111115</v>
      </c>
      <c r="AA41" s="71">
        <f t="shared" si="31"/>
        <v>5.3214212217160606</v>
      </c>
      <c r="AB41" s="71">
        <v>0</v>
      </c>
      <c r="AC41" s="71">
        <f t="shared" si="37"/>
        <v>6.5130304783539122E-2</v>
      </c>
      <c r="AD41" s="74">
        <f t="shared" si="16"/>
        <v>6.5130304783539122E-2</v>
      </c>
      <c r="AE41" s="73">
        <f t="shared" si="29"/>
        <v>3.5360000000000005</v>
      </c>
      <c r="AF41" s="71">
        <f t="shared" si="17"/>
        <v>4.5223384415961574</v>
      </c>
      <c r="AG41" s="71">
        <f t="shared" si="38"/>
        <v>8.1806179921353445E-2</v>
      </c>
      <c r="AH41" s="71">
        <f t="shared" si="39"/>
        <v>0.87916090173319916</v>
      </c>
      <c r="AI41" s="74">
        <f t="shared" si="19"/>
        <v>0.96096708165455258</v>
      </c>
      <c r="AJ41" s="73">
        <f t="shared" si="20"/>
        <v>1.3600000000000003</v>
      </c>
      <c r="AK41" s="71">
        <f t="shared" si="40"/>
        <v>2.8046352416297702</v>
      </c>
      <c r="AL41" s="71">
        <f t="shared" si="41"/>
        <v>3.1463915354366719E-2</v>
      </c>
      <c r="AM41" s="71">
        <f t="shared" si="48"/>
        <v>0</v>
      </c>
      <c r="AN41" s="188">
        <f t="shared" si="42"/>
        <v>0.10208533333333333</v>
      </c>
      <c r="AO41" s="74">
        <f t="shared" si="24"/>
        <v>0.13354924868770005</v>
      </c>
      <c r="AP41" s="73">
        <f t="shared" si="43"/>
        <v>4.2476285728395076E-2</v>
      </c>
      <c r="AQ41" s="206">
        <f t="shared" si="44"/>
        <v>6.5130304783539122E-2</v>
      </c>
      <c r="AR41" s="206">
        <f t="shared" si="45"/>
        <v>4.9580301931144559</v>
      </c>
      <c r="AS41" s="71">
        <f t="shared" si="46"/>
        <v>0.16</v>
      </c>
      <c r="AT41" s="74">
        <f t="shared" si="47"/>
        <v>4.9499999999999997E-5</v>
      </c>
      <c r="AU41" s="73">
        <f t="shared" si="26"/>
        <v>6.3853329187521819</v>
      </c>
      <c r="AV41" s="71">
        <f t="shared" si="27"/>
        <v>73.440000000000012</v>
      </c>
      <c r="AW41" s="74">
        <f t="shared" si="28"/>
        <v>92.00086904084533</v>
      </c>
    </row>
    <row r="42" spans="17:49" x14ac:dyDescent="0.25">
      <c r="Q42">
        <v>35</v>
      </c>
      <c r="R42" s="73">
        <f t="shared" si="0"/>
        <v>54</v>
      </c>
      <c r="S42" s="71">
        <f t="shared" si="32"/>
        <v>1.4000000000000001</v>
      </c>
      <c r="T42" s="71">
        <f t="shared" si="2"/>
        <v>15</v>
      </c>
      <c r="U42" s="74">
        <f t="shared" si="33"/>
        <v>5.0400000000000009</v>
      </c>
      <c r="V42" s="73">
        <f>IF(Variable_Management!$B$20=3,2,IF((S42*R42/T42)&lt;((T42*(1-(T42/R42)))/(2*Lm*Fsw)),1,2))</f>
        <v>2</v>
      </c>
      <c r="W42" s="71">
        <f t="shared" si="34"/>
        <v>0.72222222222222221</v>
      </c>
      <c r="X42" s="74">
        <f t="shared" si="35"/>
        <v>0.27777777777777779</v>
      </c>
      <c r="Y42" s="73">
        <f t="shared" si="36"/>
        <v>7.2222222222222223</v>
      </c>
      <c r="Z42" s="71">
        <f t="shared" si="30"/>
        <v>8.6511111111111116</v>
      </c>
      <c r="AA42" s="71">
        <f t="shared" si="31"/>
        <v>5.4542009331276065</v>
      </c>
      <c r="AB42" s="71">
        <v>0</v>
      </c>
      <c r="AC42" s="71">
        <f t="shared" si="37"/>
        <v>6.842110798353912E-2</v>
      </c>
      <c r="AD42" s="74">
        <f t="shared" si="16"/>
        <v>6.842110798353912E-2</v>
      </c>
      <c r="AE42" s="73">
        <f t="shared" si="29"/>
        <v>3.6400000000000006</v>
      </c>
      <c r="AF42" s="71">
        <f t="shared" si="17"/>
        <v>4.6351794981789398</v>
      </c>
      <c r="AG42" s="71">
        <f t="shared" si="38"/>
        <v>8.593955592135348E-2</v>
      </c>
      <c r="AH42" s="71">
        <f t="shared" si="39"/>
        <v>0.90501857531358731</v>
      </c>
      <c r="AI42" s="74">
        <f t="shared" si="19"/>
        <v>0.99095813123494081</v>
      </c>
      <c r="AJ42" s="73">
        <f t="shared" si="20"/>
        <v>1.4000000000000004</v>
      </c>
      <c r="AK42" s="71">
        <f t="shared" si="40"/>
        <v>2.8746162941498263</v>
      </c>
      <c r="AL42" s="71">
        <f t="shared" si="41"/>
        <v>3.3053675354366728E-2</v>
      </c>
      <c r="AM42" s="71">
        <f t="shared" si="48"/>
        <v>0</v>
      </c>
      <c r="AN42" s="188">
        <f t="shared" si="42"/>
        <v>0.10381333333333334</v>
      </c>
      <c r="AO42" s="74">
        <f t="shared" si="24"/>
        <v>0.13686700868770008</v>
      </c>
      <c r="AP42" s="73">
        <f t="shared" si="43"/>
        <v>4.4622461728395076E-2</v>
      </c>
      <c r="AQ42" s="206">
        <f t="shared" si="44"/>
        <v>6.842110798353912E-2</v>
      </c>
      <c r="AR42" s="206">
        <f t="shared" si="45"/>
        <v>4.9580301931144559</v>
      </c>
      <c r="AS42" s="71">
        <f t="shared" si="46"/>
        <v>0.16</v>
      </c>
      <c r="AT42" s="74">
        <f t="shared" si="47"/>
        <v>4.9499999999999997E-5</v>
      </c>
      <c r="AU42" s="73">
        <f t="shared" si="26"/>
        <v>6.4273695107325697</v>
      </c>
      <c r="AV42" s="71">
        <f t="shared" si="27"/>
        <v>75.600000000000009</v>
      </c>
      <c r="AW42" s="74">
        <f t="shared" si="28"/>
        <v>92.164359836150041</v>
      </c>
    </row>
    <row r="43" spans="17:49" x14ac:dyDescent="0.25">
      <c r="Q43">
        <v>36</v>
      </c>
      <c r="R43" s="73">
        <f t="shared" si="0"/>
        <v>54</v>
      </c>
      <c r="S43" s="71">
        <f t="shared" si="32"/>
        <v>1.44</v>
      </c>
      <c r="T43" s="71">
        <f t="shared" si="2"/>
        <v>15</v>
      </c>
      <c r="U43" s="74">
        <f t="shared" si="33"/>
        <v>5.1839999999999993</v>
      </c>
      <c r="V43" s="73">
        <f>IF(Variable_Management!$B$20=3,2,IF((S43*R43/T43)&lt;((T43*(1-(T43/R43)))/(2*Lm*Fsw)),1,2))</f>
        <v>2</v>
      </c>
      <c r="W43" s="71">
        <f t="shared" si="34"/>
        <v>0.72222222222222221</v>
      </c>
      <c r="X43" s="74">
        <f t="shared" si="35"/>
        <v>0.27777777777777779</v>
      </c>
      <c r="Y43" s="73">
        <f t="shared" si="36"/>
        <v>7.2222222222222223</v>
      </c>
      <c r="Z43" s="71">
        <f t="shared" si="30"/>
        <v>8.79511111111111</v>
      </c>
      <c r="AA43" s="71">
        <f t="shared" si="31"/>
        <v>5.5875364713735909</v>
      </c>
      <c r="AB43" s="71">
        <v>0</v>
      </c>
      <c r="AC43" s="71">
        <f t="shared" si="37"/>
        <v>7.1807296783539087E-2</v>
      </c>
      <c r="AD43" s="74">
        <f t="shared" si="16"/>
        <v>7.1807296783539087E-2</v>
      </c>
      <c r="AE43" s="73">
        <f t="shared" si="29"/>
        <v>3.7439999999999993</v>
      </c>
      <c r="AF43" s="71">
        <f t="shared" si="17"/>
        <v>4.7484929167408847</v>
      </c>
      <c r="AG43" s="71">
        <f t="shared" si="38"/>
        <v>9.0192739921353418E-2</v>
      </c>
      <c r="AH43" s="71">
        <f t="shared" si="39"/>
        <v>0.93087624889397558</v>
      </c>
      <c r="AI43" s="74">
        <f t="shared" si="19"/>
        <v>1.021068988815329</v>
      </c>
      <c r="AJ43" s="73">
        <f t="shared" si="20"/>
        <v>1.44</v>
      </c>
      <c r="AK43" s="71">
        <f t="shared" si="40"/>
        <v>2.9448902931334602</v>
      </c>
      <c r="AL43" s="71">
        <f t="shared" si="41"/>
        <v>3.4689515354366707E-2</v>
      </c>
      <c r="AM43" s="71">
        <f t="shared" si="48"/>
        <v>0</v>
      </c>
      <c r="AN43" s="188">
        <f t="shared" si="42"/>
        <v>0.10554133333333332</v>
      </c>
      <c r="AO43" s="74">
        <f t="shared" si="24"/>
        <v>0.14023084868770003</v>
      </c>
      <c r="AP43" s="73">
        <f t="shared" si="43"/>
        <v>4.6830845728395062E-2</v>
      </c>
      <c r="AQ43" s="206">
        <f t="shared" si="44"/>
        <v>7.1807296783539087E-2</v>
      </c>
      <c r="AR43" s="206">
        <f t="shared" si="45"/>
        <v>4.9580301931144559</v>
      </c>
      <c r="AS43" s="71">
        <f t="shared" si="46"/>
        <v>0.16</v>
      </c>
      <c r="AT43" s="74">
        <f t="shared" si="47"/>
        <v>4.9499999999999997E-5</v>
      </c>
      <c r="AU43" s="73">
        <f t="shared" si="26"/>
        <v>6.469824969912958</v>
      </c>
      <c r="AV43" s="71">
        <f t="shared" si="27"/>
        <v>77.759999999999991</v>
      </c>
      <c r="AW43" s="74">
        <f t="shared" si="28"/>
        <v>92.318843150601353</v>
      </c>
    </row>
    <row r="44" spans="17:49" x14ac:dyDescent="0.25">
      <c r="Q44">
        <v>37</v>
      </c>
      <c r="R44" s="73">
        <f t="shared" si="0"/>
        <v>54</v>
      </c>
      <c r="S44" s="71">
        <f t="shared" si="32"/>
        <v>1.48</v>
      </c>
      <c r="T44" s="71">
        <f t="shared" si="2"/>
        <v>15</v>
      </c>
      <c r="U44" s="74">
        <f t="shared" si="33"/>
        <v>5.3280000000000003</v>
      </c>
      <c r="V44" s="73">
        <f>IF(Variable_Management!$B$20=3,2,IF((S44*R44/T44)&lt;((T44*(1-(T44/R44)))/(2*Lm*Fsw)),1,2))</f>
        <v>2</v>
      </c>
      <c r="W44" s="71">
        <f t="shared" si="34"/>
        <v>0.72222222222222221</v>
      </c>
      <c r="X44" s="74">
        <f t="shared" si="35"/>
        <v>0.27777777777777779</v>
      </c>
      <c r="Y44" s="73">
        <f t="shared" si="36"/>
        <v>7.2222222222222223</v>
      </c>
      <c r="Z44" s="71">
        <f t="shared" si="30"/>
        <v>8.9391111111111119</v>
      </c>
      <c r="AA44" s="71">
        <f t="shared" si="31"/>
        <v>5.7213889763701653</v>
      </c>
      <c r="AB44" s="71">
        <v>0</v>
      </c>
      <c r="AC44" s="71">
        <f t="shared" si="37"/>
        <v>7.5288871183539108E-2</v>
      </c>
      <c r="AD44" s="74">
        <f t="shared" si="16"/>
        <v>7.5288871183539108E-2</v>
      </c>
      <c r="AE44" s="73">
        <f t="shared" si="29"/>
        <v>3.8480000000000003</v>
      </c>
      <c r="AF44" s="71">
        <f t="shared" si="17"/>
        <v>4.8622456725610199</v>
      </c>
      <c r="AG44" s="71">
        <f t="shared" si="38"/>
        <v>9.4565731921353466E-2</v>
      </c>
      <c r="AH44" s="71">
        <f t="shared" si="39"/>
        <v>0.95673392247436373</v>
      </c>
      <c r="AI44" s="74">
        <f t="shared" si="19"/>
        <v>1.0512996543957172</v>
      </c>
      <c r="AJ44" s="73">
        <f t="shared" si="20"/>
        <v>1.4800000000000002</v>
      </c>
      <c r="AK44" s="71">
        <f t="shared" si="40"/>
        <v>3.0154367575181675</v>
      </c>
      <c r="AL44" s="71">
        <f t="shared" si="41"/>
        <v>3.6371435354366717E-2</v>
      </c>
      <c r="AM44" s="71">
        <f t="shared" si="48"/>
        <v>0</v>
      </c>
      <c r="AN44" s="188">
        <f t="shared" si="42"/>
        <v>0.10726933333333334</v>
      </c>
      <c r="AO44" s="74">
        <f t="shared" si="24"/>
        <v>0.14364076868770007</v>
      </c>
      <c r="AP44" s="73">
        <f t="shared" si="43"/>
        <v>4.9101437728395071E-2</v>
      </c>
      <c r="AQ44" s="206">
        <f t="shared" si="44"/>
        <v>7.5288871183539108E-2</v>
      </c>
      <c r="AR44" s="206">
        <f t="shared" si="45"/>
        <v>4.9580301931144559</v>
      </c>
      <c r="AS44" s="71">
        <f t="shared" si="46"/>
        <v>0.16</v>
      </c>
      <c r="AT44" s="74">
        <f t="shared" si="47"/>
        <v>4.9499999999999997E-5</v>
      </c>
      <c r="AU44" s="73">
        <f t="shared" si="26"/>
        <v>6.5126992962933468</v>
      </c>
      <c r="AV44" s="71">
        <f t="shared" si="27"/>
        <v>79.92</v>
      </c>
      <c r="AW44" s="74">
        <f t="shared" si="28"/>
        <v>92.465005317064481</v>
      </c>
    </row>
    <row r="45" spans="17:49" x14ac:dyDescent="0.25">
      <c r="Q45">
        <v>38</v>
      </c>
      <c r="R45" s="73">
        <f t="shared" si="0"/>
        <v>54</v>
      </c>
      <c r="S45" s="71">
        <f t="shared" si="32"/>
        <v>1.52</v>
      </c>
      <c r="T45" s="71">
        <f t="shared" si="2"/>
        <v>15</v>
      </c>
      <c r="U45" s="74">
        <f t="shared" si="33"/>
        <v>5.4719999999999995</v>
      </c>
      <c r="V45" s="73">
        <f>IF(Variable_Management!$B$20=3,2,IF((S45*R45/T45)&lt;((T45*(1-(T45/R45)))/(2*Lm*Fsw)),1,2))</f>
        <v>2</v>
      </c>
      <c r="W45" s="71">
        <f t="shared" si="34"/>
        <v>0.72222222222222221</v>
      </c>
      <c r="X45" s="74">
        <f t="shared" si="35"/>
        <v>0.27777777777777779</v>
      </c>
      <c r="Y45" s="73">
        <f t="shared" si="36"/>
        <v>7.2222222222222223</v>
      </c>
      <c r="Z45" s="71">
        <f t="shared" si="30"/>
        <v>9.0831111111111102</v>
      </c>
      <c r="AA45" s="71">
        <f t="shared" si="31"/>
        <v>5.8557229971140234</v>
      </c>
      <c r="AB45" s="71">
        <v>0</v>
      </c>
      <c r="AC45" s="71">
        <f t="shared" si="37"/>
        <v>7.8865831183539084E-2</v>
      </c>
      <c r="AD45" s="74">
        <f t="shared" si="16"/>
        <v>7.8865831183539084E-2</v>
      </c>
      <c r="AE45" s="73">
        <f t="shared" si="29"/>
        <v>3.9519999999999995</v>
      </c>
      <c r="AF45" s="71">
        <f t="shared" si="17"/>
        <v>4.9764076380797393</v>
      </c>
      <c r="AG45" s="71">
        <f t="shared" si="38"/>
        <v>9.9058531921353485E-2</v>
      </c>
      <c r="AH45" s="71">
        <f t="shared" si="39"/>
        <v>0.98259159605475199</v>
      </c>
      <c r="AI45" s="74">
        <f t="shared" si="19"/>
        <v>1.0816501279761055</v>
      </c>
      <c r="AJ45" s="73">
        <f t="shared" si="20"/>
        <v>1.52</v>
      </c>
      <c r="AK45" s="71">
        <f t="shared" si="40"/>
        <v>3.0862370029846509</v>
      </c>
      <c r="AL45" s="71">
        <f t="shared" si="41"/>
        <v>3.8099435354366717E-2</v>
      </c>
      <c r="AM45" s="71">
        <f t="shared" si="48"/>
        <v>0</v>
      </c>
      <c r="AN45" s="188">
        <f t="shared" si="42"/>
        <v>0.10899733333333332</v>
      </c>
      <c r="AO45" s="74">
        <f t="shared" si="24"/>
        <v>0.14709676868770005</v>
      </c>
      <c r="AP45" s="73">
        <f t="shared" si="43"/>
        <v>5.143423772839506E-2</v>
      </c>
      <c r="AQ45" s="206">
        <f t="shared" si="44"/>
        <v>7.8865831183539084E-2</v>
      </c>
      <c r="AR45" s="206">
        <f t="shared" si="45"/>
        <v>4.9580301931144559</v>
      </c>
      <c r="AS45" s="71">
        <f t="shared" si="46"/>
        <v>0.16</v>
      </c>
      <c r="AT45" s="74">
        <f t="shared" si="47"/>
        <v>4.9499999999999997E-5</v>
      </c>
      <c r="AU45" s="73">
        <f t="shared" si="26"/>
        <v>6.5559924898737343</v>
      </c>
      <c r="AV45" s="71">
        <f t="shared" si="27"/>
        <v>82.08</v>
      </c>
      <c r="AW45" s="74">
        <f t="shared" si="28"/>
        <v>92.603464680984175</v>
      </c>
    </row>
    <row r="46" spans="17:49" x14ac:dyDescent="0.25">
      <c r="Q46">
        <v>39</v>
      </c>
      <c r="R46" s="73">
        <f t="shared" si="0"/>
        <v>54</v>
      </c>
      <c r="S46" s="71">
        <f t="shared" si="32"/>
        <v>1.56</v>
      </c>
      <c r="T46" s="71">
        <f t="shared" si="2"/>
        <v>15</v>
      </c>
      <c r="U46" s="74">
        <f t="shared" si="33"/>
        <v>5.6160000000000005</v>
      </c>
      <c r="V46" s="73">
        <f>IF(Variable_Management!$B$20=3,2,IF((S46*R46/T46)&lt;((T46*(1-(T46/R46)))/(2*Lm*Fsw)),1,2))</f>
        <v>2</v>
      </c>
      <c r="W46" s="71">
        <f t="shared" si="34"/>
        <v>0.72222222222222221</v>
      </c>
      <c r="X46" s="74">
        <f t="shared" si="35"/>
        <v>0.27777777777777779</v>
      </c>
      <c r="Y46" s="73">
        <f t="shared" si="36"/>
        <v>7.2222222222222223</v>
      </c>
      <c r="Z46" s="71">
        <f t="shared" si="30"/>
        <v>9.2271111111111122</v>
      </c>
      <c r="AA46" s="71">
        <f t="shared" si="31"/>
        <v>5.9905061404634283</v>
      </c>
      <c r="AB46" s="71">
        <v>0</v>
      </c>
      <c r="AC46" s="71">
        <f t="shared" si="37"/>
        <v>8.2538176783539099E-2</v>
      </c>
      <c r="AD46" s="74">
        <f t="shared" si="16"/>
        <v>8.2538176783539099E-2</v>
      </c>
      <c r="AE46" s="73">
        <f t="shared" si="29"/>
        <v>4.056</v>
      </c>
      <c r="AF46" s="71">
        <f t="shared" si="17"/>
        <v>5.0909512844200711</v>
      </c>
      <c r="AG46" s="71">
        <f t="shared" si="38"/>
        <v>0.10367113992135349</v>
      </c>
      <c r="AH46" s="71">
        <f t="shared" si="39"/>
        <v>1.0084492696351401</v>
      </c>
      <c r="AI46" s="74">
        <f t="shared" si="19"/>
        <v>1.1121204095564936</v>
      </c>
      <c r="AJ46" s="73">
        <f t="shared" si="20"/>
        <v>1.5600000000000003</v>
      </c>
      <c r="AK46" s="71">
        <f t="shared" si="40"/>
        <v>3.1572739568481674</v>
      </c>
      <c r="AL46" s="71">
        <f t="shared" si="41"/>
        <v>3.9873515354366729E-2</v>
      </c>
      <c r="AM46" s="71">
        <f t="shared" si="48"/>
        <v>0</v>
      </c>
      <c r="AN46" s="188">
        <f t="shared" si="42"/>
        <v>0.11072533333333334</v>
      </c>
      <c r="AO46" s="74">
        <f t="shared" si="24"/>
        <v>0.15059884868770007</v>
      </c>
      <c r="AP46" s="73">
        <f t="shared" si="43"/>
        <v>5.3829245728395064E-2</v>
      </c>
      <c r="AQ46" s="206">
        <f t="shared" si="44"/>
        <v>8.2538176783539099E-2</v>
      </c>
      <c r="AR46" s="206">
        <f t="shared" si="45"/>
        <v>4.9580301931144559</v>
      </c>
      <c r="AS46" s="71">
        <f t="shared" si="46"/>
        <v>0.16</v>
      </c>
      <c r="AT46" s="74">
        <f t="shared" si="47"/>
        <v>4.9499999999999997E-5</v>
      </c>
      <c r="AU46" s="73">
        <f t="shared" si="26"/>
        <v>6.5997045506541232</v>
      </c>
      <c r="AV46" s="71">
        <f t="shared" si="27"/>
        <v>84.240000000000009</v>
      </c>
      <c r="AW46" s="74">
        <f t="shared" si="28"/>
        <v>92.734779815390098</v>
      </c>
    </row>
    <row r="47" spans="17:49" x14ac:dyDescent="0.25">
      <c r="Q47">
        <v>40</v>
      </c>
      <c r="R47" s="73">
        <f t="shared" si="0"/>
        <v>54</v>
      </c>
      <c r="S47" s="71">
        <f t="shared" si="32"/>
        <v>1.6</v>
      </c>
      <c r="T47" s="71">
        <f t="shared" si="2"/>
        <v>15</v>
      </c>
      <c r="U47" s="74">
        <f t="shared" si="33"/>
        <v>5.7600000000000007</v>
      </c>
      <c r="V47" s="73">
        <f>IF(Variable_Management!$B$20=3,2,IF((S47*R47/T47)&lt;((T47*(1-(T47/R47)))/(2*Lm*Fsw)),1,2))</f>
        <v>2</v>
      </c>
      <c r="W47" s="71">
        <f t="shared" si="34"/>
        <v>0.72222222222222221</v>
      </c>
      <c r="X47" s="74">
        <f t="shared" si="35"/>
        <v>0.27777777777777779</v>
      </c>
      <c r="Y47" s="73">
        <f t="shared" si="36"/>
        <v>7.2222222222222223</v>
      </c>
      <c r="Z47" s="71">
        <f t="shared" si="30"/>
        <v>9.3711111111111123</v>
      </c>
      <c r="AA47" s="71">
        <f t="shared" si="31"/>
        <v>6.1257087605378402</v>
      </c>
      <c r="AB47" s="71">
        <v>0</v>
      </c>
      <c r="AC47" s="71">
        <f t="shared" si="37"/>
        <v>8.6305907983539099E-2</v>
      </c>
      <c r="AD47" s="74">
        <f t="shared" si="16"/>
        <v>8.6305907983539099E-2</v>
      </c>
      <c r="AE47" s="73">
        <f t="shared" si="29"/>
        <v>4.16</v>
      </c>
      <c r="AF47" s="71">
        <f t="shared" si="17"/>
        <v>5.2058514174281205</v>
      </c>
      <c r="AG47" s="71">
        <f t="shared" si="38"/>
        <v>0.10840355592135349</v>
      </c>
      <c r="AH47" s="71">
        <f t="shared" si="39"/>
        <v>1.0343069432155283</v>
      </c>
      <c r="AI47" s="74">
        <f t="shared" si="19"/>
        <v>1.1427104991368817</v>
      </c>
      <c r="AJ47" s="73">
        <f t="shared" si="20"/>
        <v>1.6000000000000003</v>
      </c>
      <c r="AK47" s="71">
        <f t="shared" si="40"/>
        <v>3.2285319943577582</v>
      </c>
      <c r="AL47" s="71">
        <f t="shared" si="41"/>
        <v>4.169367535436673E-2</v>
      </c>
      <c r="AM47" s="71">
        <f t="shared" si="48"/>
        <v>0</v>
      </c>
      <c r="AN47" s="188">
        <f t="shared" si="42"/>
        <v>0.11245333333333335</v>
      </c>
      <c r="AO47" s="74">
        <f t="shared" si="24"/>
        <v>0.15414700868770009</v>
      </c>
      <c r="AP47" s="73">
        <f t="shared" si="43"/>
        <v>5.6286461728395062E-2</v>
      </c>
      <c r="AQ47" s="206">
        <f t="shared" si="44"/>
        <v>8.6305907983539099E-2</v>
      </c>
      <c r="AR47" s="206">
        <f t="shared" si="45"/>
        <v>4.9580301931144559</v>
      </c>
      <c r="AS47" s="71">
        <f t="shared" si="46"/>
        <v>0.16</v>
      </c>
      <c r="AT47" s="74">
        <f t="shared" si="47"/>
        <v>4.9499999999999997E-5</v>
      </c>
      <c r="AU47" s="73">
        <f t="shared" si="26"/>
        <v>6.6438354786345108</v>
      </c>
      <c r="AV47" s="71">
        <f t="shared" si="27"/>
        <v>86.4</v>
      </c>
      <c r="AW47" s="74">
        <f t="shared" si="28"/>
        <v>92.859456572853645</v>
      </c>
    </row>
    <row r="48" spans="17:49" x14ac:dyDescent="0.25">
      <c r="Q48">
        <v>41</v>
      </c>
      <c r="R48" s="73">
        <f t="shared" si="0"/>
        <v>54</v>
      </c>
      <c r="S48" s="71">
        <f t="shared" si="32"/>
        <v>1.6400000000000001</v>
      </c>
      <c r="T48" s="71">
        <f t="shared" si="2"/>
        <v>15</v>
      </c>
      <c r="U48" s="74">
        <f t="shared" si="33"/>
        <v>5.9039999999999999</v>
      </c>
      <c r="V48" s="73">
        <f>IF(Variable_Management!$B$20=3,2,IF((S48*R48/T48)&lt;((T48*(1-(T48/R48)))/(2*Lm*Fsw)),1,2))</f>
        <v>2</v>
      </c>
      <c r="W48" s="71">
        <f t="shared" si="34"/>
        <v>0.72222222222222221</v>
      </c>
      <c r="X48" s="74">
        <f t="shared" si="35"/>
        <v>0.27777777777777779</v>
      </c>
      <c r="Y48" s="73">
        <f t="shared" si="36"/>
        <v>7.2222222222222223</v>
      </c>
      <c r="Z48" s="71">
        <f t="shared" si="30"/>
        <v>9.5151111111111106</v>
      </c>
      <c r="AA48" s="71">
        <f t="shared" si="31"/>
        <v>6.2613036836532725</v>
      </c>
      <c r="AB48" s="71">
        <v>0</v>
      </c>
      <c r="AC48" s="71">
        <f t="shared" si="37"/>
        <v>9.0169024783539081E-2</v>
      </c>
      <c r="AD48" s="74">
        <f t="shared" si="16"/>
        <v>9.0169024783539081E-2</v>
      </c>
      <c r="AE48" s="73">
        <f t="shared" si="29"/>
        <v>4.2640000000000002</v>
      </c>
      <c r="AF48" s="71">
        <f t="shared" si="17"/>
        <v>5.3210849439130703</v>
      </c>
      <c r="AG48" s="71">
        <f t="shared" si="38"/>
        <v>0.11325577992135345</v>
      </c>
      <c r="AH48" s="71">
        <f t="shared" si="39"/>
        <v>1.0601646167959167</v>
      </c>
      <c r="AI48" s="74">
        <f t="shared" si="19"/>
        <v>1.1734203967172701</v>
      </c>
      <c r="AJ48" s="73">
        <f t="shared" si="20"/>
        <v>1.6400000000000001</v>
      </c>
      <c r="AK48" s="71">
        <f t="shared" si="40"/>
        <v>3.2999967937244539</v>
      </c>
      <c r="AL48" s="71">
        <f t="shared" si="41"/>
        <v>4.35599153543667E-2</v>
      </c>
      <c r="AM48" s="71">
        <f t="shared" si="48"/>
        <v>0</v>
      </c>
      <c r="AN48" s="188">
        <f t="shared" si="42"/>
        <v>0.11418133333333333</v>
      </c>
      <c r="AO48" s="74">
        <f t="shared" si="24"/>
        <v>0.15774124868770004</v>
      </c>
      <c r="AP48" s="73">
        <f t="shared" si="43"/>
        <v>5.8805885728395055E-2</v>
      </c>
      <c r="AQ48" s="206">
        <f t="shared" si="44"/>
        <v>9.0169024783539081E-2</v>
      </c>
      <c r="AR48" s="206">
        <f t="shared" si="45"/>
        <v>4.9580301931144559</v>
      </c>
      <c r="AS48" s="71">
        <f t="shared" si="46"/>
        <v>0.16</v>
      </c>
      <c r="AT48" s="74">
        <f t="shared" si="47"/>
        <v>4.9499999999999997E-5</v>
      </c>
      <c r="AU48" s="73">
        <f t="shared" si="26"/>
        <v>6.6883852738148999</v>
      </c>
      <c r="AV48" s="71">
        <f t="shared" si="27"/>
        <v>88.56</v>
      </c>
      <c r="AW48" s="74">
        <f t="shared" si="28"/>
        <v>92.977954162070574</v>
      </c>
    </row>
    <row r="49" spans="17:49" x14ac:dyDescent="0.25">
      <c r="Q49">
        <v>42</v>
      </c>
      <c r="R49" s="73">
        <f t="shared" si="0"/>
        <v>54</v>
      </c>
      <c r="S49" s="71">
        <f t="shared" si="32"/>
        <v>1.68</v>
      </c>
      <c r="T49" s="71">
        <f t="shared" si="2"/>
        <v>15</v>
      </c>
      <c r="U49" s="74">
        <f t="shared" si="33"/>
        <v>6.048</v>
      </c>
      <c r="V49" s="73">
        <f>IF(Variable_Management!$B$20=3,2,IF((S49*R49/T49)&lt;((T49*(1-(T49/R49)))/(2*Lm*Fsw)),1,2))</f>
        <v>2</v>
      </c>
      <c r="W49" s="71">
        <f t="shared" si="34"/>
        <v>0.72222222222222221</v>
      </c>
      <c r="X49" s="74">
        <f t="shared" si="35"/>
        <v>0.27777777777777779</v>
      </c>
      <c r="Y49" s="73">
        <f t="shared" si="36"/>
        <v>7.2222222222222223</v>
      </c>
      <c r="Z49" s="71">
        <f t="shared" si="30"/>
        <v>9.6591111111111108</v>
      </c>
      <c r="AA49" s="71">
        <f t="shared" si="31"/>
        <v>6.3972659643733776</v>
      </c>
      <c r="AB49" s="71">
        <v>0</v>
      </c>
      <c r="AC49" s="71">
        <f t="shared" si="37"/>
        <v>9.4127527183539089E-2</v>
      </c>
      <c r="AD49" s="74">
        <f t="shared" si="16"/>
        <v>9.4127527183539089E-2</v>
      </c>
      <c r="AE49" s="73">
        <f t="shared" si="29"/>
        <v>4.3680000000000003</v>
      </c>
      <c r="AF49" s="71">
        <f t="shared" si="17"/>
        <v>5.4366306643304698</v>
      </c>
      <c r="AG49" s="71">
        <f t="shared" si="38"/>
        <v>0.11822781192135347</v>
      </c>
      <c r="AH49" s="71">
        <f t="shared" si="39"/>
        <v>1.0860222903763048</v>
      </c>
      <c r="AI49" s="74">
        <f t="shared" si="19"/>
        <v>1.2042501022976584</v>
      </c>
      <c r="AJ49" s="73">
        <f t="shared" si="20"/>
        <v>1.6800000000000002</v>
      </c>
      <c r="AK49" s="71">
        <f t="shared" si="40"/>
        <v>3.3716552075489092</v>
      </c>
      <c r="AL49" s="71">
        <f t="shared" si="41"/>
        <v>4.5472235354366709E-2</v>
      </c>
      <c r="AM49" s="71">
        <f t="shared" si="48"/>
        <v>0</v>
      </c>
      <c r="AN49" s="188">
        <f t="shared" si="42"/>
        <v>0.11590933333333334</v>
      </c>
      <c r="AO49" s="74">
        <f t="shared" si="24"/>
        <v>0.16138156868770004</v>
      </c>
      <c r="AP49" s="73">
        <f t="shared" si="43"/>
        <v>6.1387517728395055E-2</v>
      </c>
      <c r="AQ49" s="206">
        <f t="shared" si="44"/>
        <v>9.4127527183539089E-2</v>
      </c>
      <c r="AR49" s="206">
        <f t="shared" si="45"/>
        <v>4.9580301931144559</v>
      </c>
      <c r="AS49" s="71">
        <f t="shared" si="46"/>
        <v>0.16</v>
      </c>
      <c r="AT49" s="74">
        <f t="shared" si="47"/>
        <v>4.9499999999999997E-5</v>
      </c>
      <c r="AU49" s="73">
        <f t="shared" si="26"/>
        <v>6.7333539361952877</v>
      </c>
      <c r="AV49" s="71">
        <f t="shared" si="27"/>
        <v>90.72</v>
      </c>
      <c r="AW49" s="74">
        <f t="shared" si="28"/>
        <v>93.090690402914461</v>
      </c>
    </row>
    <row r="50" spans="17:49" x14ac:dyDescent="0.25">
      <c r="Q50">
        <v>43</v>
      </c>
      <c r="R50" s="73">
        <f t="shared" si="0"/>
        <v>54</v>
      </c>
      <c r="S50" s="71">
        <f t="shared" si="32"/>
        <v>1.72</v>
      </c>
      <c r="T50" s="71">
        <f t="shared" si="2"/>
        <v>15</v>
      </c>
      <c r="U50" s="74">
        <f t="shared" si="33"/>
        <v>6.1919999999999993</v>
      </c>
      <c r="V50" s="73">
        <f>IF(Variable_Management!$B$20=3,2,IF((S50*R50/T50)&lt;((T50*(1-(T50/R50)))/(2*Lm*Fsw)),1,2))</f>
        <v>2</v>
      </c>
      <c r="W50" s="71">
        <f t="shared" si="34"/>
        <v>0.72222222222222221</v>
      </c>
      <c r="X50" s="74">
        <f t="shared" si="35"/>
        <v>0.27777777777777779</v>
      </c>
      <c r="Y50" s="73">
        <f t="shared" si="36"/>
        <v>7.2222222222222223</v>
      </c>
      <c r="Z50" s="71">
        <f t="shared" si="30"/>
        <v>9.8031111111111109</v>
      </c>
      <c r="AA50" s="71">
        <f t="shared" si="31"/>
        <v>6.5335726688336475</v>
      </c>
      <c r="AB50" s="71">
        <v>0</v>
      </c>
      <c r="AC50" s="71">
        <f t="shared" si="37"/>
        <v>9.8181415183539067E-2</v>
      </c>
      <c r="AD50" s="74">
        <f t="shared" si="16"/>
        <v>9.8181415183539067E-2</v>
      </c>
      <c r="AE50" s="73">
        <f t="shared" si="29"/>
        <v>4.4719999999999995</v>
      </c>
      <c r="AF50" s="71">
        <f t="shared" si="17"/>
        <v>5.5524690886432104</v>
      </c>
      <c r="AG50" s="71">
        <f t="shared" si="38"/>
        <v>0.12331965192135345</v>
      </c>
      <c r="AH50" s="71">
        <f t="shared" si="39"/>
        <v>1.1118799639566928</v>
      </c>
      <c r="AI50" s="74">
        <f t="shared" si="19"/>
        <v>1.2351996158780463</v>
      </c>
      <c r="AJ50" s="73">
        <f t="shared" si="20"/>
        <v>1.72</v>
      </c>
      <c r="AK50" s="71">
        <f t="shared" si="40"/>
        <v>3.4434951486232239</v>
      </c>
      <c r="AL50" s="71">
        <f t="shared" si="41"/>
        <v>4.7430635354366715E-2</v>
      </c>
      <c r="AM50" s="71">
        <f t="shared" si="48"/>
        <v>0</v>
      </c>
      <c r="AN50" s="188">
        <f t="shared" si="42"/>
        <v>0.11763733333333333</v>
      </c>
      <c r="AO50" s="74">
        <f t="shared" si="24"/>
        <v>0.16506796868770005</v>
      </c>
      <c r="AP50" s="73">
        <f t="shared" si="43"/>
        <v>6.403135772839505E-2</v>
      </c>
      <c r="AQ50" s="206">
        <f t="shared" si="44"/>
        <v>9.8181415183539067E-2</v>
      </c>
      <c r="AR50" s="206">
        <f t="shared" si="45"/>
        <v>4.9580301931144559</v>
      </c>
      <c r="AS50" s="71">
        <f t="shared" si="46"/>
        <v>0.16</v>
      </c>
      <c r="AT50" s="74">
        <f t="shared" si="47"/>
        <v>4.9499999999999997E-5</v>
      </c>
      <c r="AU50" s="73">
        <f t="shared" si="26"/>
        <v>6.778741465775675</v>
      </c>
      <c r="AV50" s="71">
        <f t="shared" si="27"/>
        <v>92.88</v>
      </c>
      <c r="AW50" s="74">
        <f t="shared" si="28"/>
        <v>93.198046286683635</v>
      </c>
    </row>
    <row r="51" spans="17:49" x14ac:dyDescent="0.25">
      <c r="Q51">
        <v>44</v>
      </c>
      <c r="R51" s="73">
        <f t="shared" si="0"/>
        <v>54</v>
      </c>
      <c r="S51" s="71">
        <f t="shared" si="32"/>
        <v>1.76</v>
      </c>
      <c r="T51" s="71">
        <f t="shared" si="2"/>
        <v>15</v>
      </c>
      <c r="U51" s="74">
        <f t="shared" si="33"/>
        <v>6.3360000000000003</v>
      </c>
      <c r="V51" s="73">
        <f>IF(Variable_Management!$B$20=3,2,IF((S51*R51/T51)&lt;((T51*(1-(T51/R51)))/(2*Lm*Fsw)),1,2))</f>
        <v>2</v>
      </c>
      <c r="W51" s="71">
        <f t="shared" si="34"/>
        <v>0.72222222222222221</v>
      </c>
      <c r="X51" s="74">
        <f t="shared" si="35"/>
        <v>0.27777777777777779</v>
      </c>
      <c r="Y51" s="73">
        <f t="shared" si="36"/>
        <v>7.2222222222222223</v>
      </c>
      <c r="Z51" s="71">
        <f t="shared" si="30"/>
        <v>9.947111111111111</v>
      </c>
      <c r="AA51" s="71">
        <f t="shared" si="31"/>
        <v>6.6702026819977549</v>
      </c>
      <c r="AB51" s="71">
        <v>0</v>
      </c>
      <c r="AC51" s="71">
        <f t="shared" si="37"/>
        <v>0.1023306887835391</v>
      </c>
      <c r="AD51" s="74">
        <f t="shared" si="16"/>
        <v>0.1023306887835391</v>
      </c>
      <c r="AE51" s="73">
        <f t="shared" si="29"/>
        <v>4.5760000000000005</v>
      </c>
      <c r="AF51" s="71">
        <f t="shared" si="17"/>
        <v>5.6685822725209132</v>
      </c>
      <c r="AG51" s="71">
        <f t="shared" si="38"/>
        <v>0.12853129992135345</v>
      </c>
      <c r="AH51" s="71">
        <f t="shared" si="39"/>
        <v>1.1377376375370811</v>
      </c>
      <c r="AI51" s="74">
        <f t="shared" si="19"/>
        <v>1.2662689374584346</v>
      </c>
      <c r="AJ51" s="73">
        <f t="shared" si="20"/>
        <v>1.7600000000000002</v>
      </c>
      <c r="AK51" s="71">
        <f t="shared" si="40"/>
        <v>3.5155054883461183</v>
      </c>
      <c r="AL51" s="71">
        <f t="shared" si="41"/>
        <v>4.9435115354366725E-2</v>
      </c>
      <c r="AM51" s="71">
        <f t="shared" si="48"/>
        <v>0</v>
      </c>
      <c r="AN51" s="188">
        <f t="shared" si="42"/>
        <v>0.11936533333333334</v>
      </c>
      <c r="AO51" s="74">
        <f t="shared" si="24"/>
        <v>0.16880044868770006</v>
      </c>
      <c r="AP51" s="73">
        <f t="shared" si="43"/>
        <v>6.6737405728395066E-2</v>
      </c>
      <c r="AQ51" s="206">
        <f t="shared" si="44"/>
        <v>0.1023306887835391</v>
      </c>
      <c r="AR51" s="206">
        <f t="shared" si="45"/>
        <v>4.9580301931144559</v>
      </c>
      <c r="AS51" s="71">
        <f t="shared" si="46"/>
        <v>0.16</v>
      </c>
      <c r="AT51" s="74">
        <f t="shared" si="47"/>
        <v>4.9499999999999997E-5</v>
      </c>
      <c r="AU51" s="73">
        <f t="shared" si="26"/>
        <v>6.8245478625560638</v>
      </c>
      <c r="AV51" s="71">
        <f t="shared" si="27"/>
        <v>95.04</v>
      </c>
      <c r="AW51" s="74">
        <f t="shared" si="28"/>
        <v>93.300369946407372</v>
      </c>
    </row>
    <row r="52" spans="17:49" x14ac:dyDescent="0.25">
      <c r="Q52">
        <v>45</v>
      </c>
      <c r="R52" s="73">
        <f t="shared" si="0"/>
        <v>54</v>
      </c>
      <c r="S52" s="71">
        <f t="shared" si="32"/>
        <v>1.8</v>
      </c>
      <c r="T52" s="71">
        <f t="shared" si="2"/>
        <v>15</v>
      </c>
      <c r="U52" s="74">
        <f t="shared" si="33"/>
        <v>6.48</v>
      </c>
      <c r="V52" s="73">
        <f>IF(Variable_Management!$B$20=3,2,IF((S52*R52/T52)&lt;((T52*(1-(T52/R52)))/(2*Lm*Fsw)),1,2))</f>
        <v>2</v>
      </c>
      <c r="W52" s="71">
        <f t="shared" si="34"/>
        <v>0.72222222222222221</v>
      </c>
      <c r="X52" s="74">
        <f t="shared" si="35"/>
        <v>0.27777777777777779</v>
      </c>
      <c r="Y52" s="73">
        <f t="shared" si="36"/>
        <v>7.2222222222222223</v>
      </c>
      <c r="Z52" s="71">
        <f t="shared" si="30"/>
        <v>10.091111111111111</v>
      </c>
      <c r="AA52" s="71">
        <f t="shared" si="31"/>
        <v>6.8071365359400611</v>
      </c>
      <c r="AB52" s="71">
        <v>0</v>
      </c>
      <c r="AC52" s="71">
        <f t="shared" si="37"/>
        <v>0.10657534798353913</v>
      </c>
      <c r="AD52" s="74">
        <f t="shared" si="16"/>
        <v>0.10657534798353913</v>
      </c>
      <c r="AE52" s="73">
        <f t="shared" si="29"/>
        <v>4.6800000000000006</v>
      </c>
      <c r="AF52" s="71">
        <f t="shared" si="17"/>
        <v>5.7849536714081262</v>
      </c>
      <c r="AG52" s="71">
        <f t="shared" si="38"/>
        <v>0.13386275592135344</v>
      </c>
      <c r="AH52" s="71">
        <f t="shared" si="39"/>
        <v>1.1635953111174695</v>
      </c>
      <c r="AI52" s="74">
        <f t="shared" si="19"/>
        <v>1.2974580670388229</v>
      </c>
      <c r="AJ52" s="73">
        <f t="shared" si="20"/>
        <v>1.8000000000000003</v>
      </c>
      <c r="AK52" s="71">
        <f t="shared" si="40"/>
        <v>3.5876759662198698</v>
      </c>
      <c r="AL52" s="71">
        <f t="shared" si="41"/>
        <v>5.1485675354366704E-2</v>
      </c>
      <c r="AM52" s="71">
        <f t="shared" si="48"/>
        <v>0</v>
      </c>
      <c r="AN52" s="188">
        <f t="shared" si="42"/>
        <v>0.12109333333333333</v>
      </c>
      <c r="AO52" s="74">
        <f t="shared" si="24"/>
        <v>0.17257900868770004</v>
      </c>
      <c r="AP52" s="73">
        <f t="shared" si="43"/>
        <v>6.9505661728395091E-2</v>
      </c>
      <c r="AQ52" s="206">
        <f t="shared" si="44"/>
        <v>0.10657534798353913</v>
      </c>
      <c r="AR52" s="206">
        <f t="shared" si="45"/>
        <v>4.9580301931144559</v>
      </c>
      <c r="AS52" s="71">
        <f t="shared" si="46"/>
        <v>0.16</v>
      </c>
      <c r="AT52" s="74">
        <f t="shared" si="47"/>
        <v>4.9499999999999997E-5</v>
      </c>
      <c r="AU52" s="73">
        <f t="shared" si="26"/>
        <v>6.8707731265364522</v>
      </c>
      <c r="AV52" s="71">
        <f t="shared" si="27"/>
        <v>97.2</v>
      </c>
      <c r="AW52" s="74">
        <f t="shared" si="28"/>
        <v>93.397980124369312</v>
      </c>
    </row>
    <row r="53" spans="17:49" x14ac:dyDescent="0.25">
      <c r="Q53">
        <v>46</v>
      </c>
      <c r="R53" s="73">
        <f t="shared" si="0"/>
        <v>54</v>
      </c>
      <c r="S53" s="71">
        <f t="shared" si="32"/>
        <v>1.84</v>
      </c>
      <c r="T53" s="71">
        <f t="shared" si="2"/>
        <v>15</v>
      </c>
      <c r="U53" s="74">
        <f t="shared" si="33"/>
        <v>6.6239999999999997</v>
      </c>
      <c r="V53" s="73">
        <f>IF(Variable_Management!$B$20=3,2,IF((S53*R53/T53)&lt;((T53*(1-(T53/R53)))/(2*Lm*Fsw)),1,2))</f>
        <v>2</v>
      </c>
      <c r="W53" s="71">
        <f t="shared" si="34"/>
        <v>0.72222222222222221</v>
      </c>
      <c r="X53" s="74">
        <f t="shared" si="35"/>
        <v>0.27777777777777779</v>
      </c>
      <c r="Y53" s="73">
        <f t="shared" si="36"/>
        <v>7.2222222222222223</v>
      </c>
      <c r="Z53" s="71">
        <f t="shared" si="30"/>
        <v>10.235111111111111</v>
      </c>
      <c r="AA53" s="71">
        <f t="shared" si="31"/>
        <v>6.9443562566252348</v>
      </c>
      <c r="AB53" s="71">
        <v>0</v>
      </c>
      <c r="AC53" s="71">
        <f t="shared" si="37"/>
        <v>0.11091539278353911</v>
      </c>
      <c r="AD53" s="74">
        <f t="shared" si="16"/>
        <v>0.11091539278353911</v>
      </c>
      <c r="AE53" s="73">
        <f t="shared" si="29"/>
        <v>4.7839999999999998</v>
      </c>
      <c r="AF53" s="71">
        <f t="shared" si="17"/>
        <v>5.9015680103120367</v>
      </c>
      <c r="AG53" s="71">
        <f t="shared" si="38"/>
        <v>0.1393140199213535</v>
      </c>
      <c r="AH53" s="71">
        <f t="shared" si="39"/>
        <v>1.1894529846978574</v>
      </c>
      <c r="AI53" s="74">
        <f t="shared" si="19"/>
        <v>1.3287670046192108</v>
      </c>
      <c r="AJ53" s="73">
        <f t="shared" si="20"/>
        <v>1.84</v>
      </c>
      <c r="AK53" s="71">
        <f t="shared" si="40"/>
        <v>3.6599971090960826</v>
      </c>
      <c r="AL53" s="71">
        <f t="shared" si="41"/>
        <v>5.3582315354366729E-2</v>
      </c>
      <c r="AM53" s="71">
        <f t="shared" si="48"/>
        <v>0</v>
      </c>
      <c r="AN53" s="188">
        <f t="shared" si="42"/>
        <v>0.12282133333333334</v>
      </c>
      <c r="AO53" s="74">
        <f t="shared" si="24"/>
        <v>0.17640364868770006</v>
      </c>
      <c r="AP53" s="73">
        <f t="shared" si="43"/>
        <v>7.2336125728395068E-2</v>
      </c>
      <c r="AQ53" s="206">
        <f t="shared" si="44"/>
        <v>0.11091539278353911</v>
      </c>
      <c r="AR53" s="206">
        <f t="shared" si="45"/>
        <v>4.9580301931144559</v>
      </c>
      <c r="AS53" s="71">
        <f t="shared" si="46"/>
        <v>0.16</v>
      </c>
      <c r="AT53" s="74">
        <f t="shared" si="47"/>
        <v>4.9499999999999997E-5</v>
      </c>
      <c r="AU53" s="73">
        <f t="shared" si="26"/>
        <v>6.9174172577168402</v>
      </c>
      <c r="AV53" s="71">
        <f t="shared" si="27"/>
        <v>99.36</v>
      </c>
      <c r="AW53" s="74">
        <f t="shared" si="28"/>
        <v>93.491169209595597</v>
      </c>
    </row>
    <row r="54" spans="17:49" x14ac:dyDescent="0.25">
      <c r="Q54">
        <v>47</v>
      </c>
      <c r="R54" s="73">
        <f t="shared" si="0"/>
        <v>54</v>
      </c>
      <c r="S54" s="71">
        <f t="shared" si="32"/>
        <v>1.8800000000000001</v>
      </c>
      <c r="T54" s="71">
        <f t="shared" si="2"/>
        <v>15</v>
      </c>
      <c r="U54" s="74">
        <f t="shared" si="33"/>
        <v>6.7680000000000007</v>
      </c>
      <c r="V54" s="73">
        <f>IF(Variable_Management!$B$20=3,2,IF((S54*R54/T54)&lt;((T54*(1-(T54/R54)))/(2*Lm*Fsw)),1,2))</f>
        <v>2</v>
      </c>
      <c r="W54" s="71">
        <f t="shared" si="34"/>
        <v>0.72222222222222221</v>
      </c>
      <c r="X54" s="74">
        <f t="shared" si="35"/>
        <v>0.27777777777777779</v>
      </c>
      <c r="Y54" s="73">
        <f t="shared" si="36"/>
        <v>7.2222222222222223</v>
      </c>
      <c r="Z54" s="71">
        <f t="shared" si="30"/>
        <v>10.379111111111111</v>
      </c>
      <c r="AA54" s="71">
        <f t="shared" si="31"/>
        <v>7.0818452269821632</v>
      </c>
      <c r="AB54" s="71">
        <v>0</v>
      </c>
      <c r="AC54" s="71">
        <f t="shared" si="37"/>
        <v>0.11535082318353909</v>
      </c>
      <c r="AD54" s="74">
        <f t="shared" si="16"/>
        <v>0.11535082318353909</v>
      </c>
      <c r="AE54" s="73">
        <f t="shared" si="29"/>
        <v>4.8880000000000008</v>
      </c>
      <c r="AF54" s="71">
        <f t="shared" si="17"/>
        <v>6.0184111674376624</v>
      </c>
      <c r="AG54" s="71">
        <f t="shared" si="38"/>
        <v>0.14488509192135346</v>
      </c>
      <c r="AH54" s="71">
        <f t="shared" si="39"/>
        <v>1.215310658278246</v>
      </c>
      <c r="AI54" s="74">
        <f t="shared" si="19"/>
        <v>1.3601957501995994</v>
      </c>
      <c r="AJ54" s="73">
        <f t="shared" si="20"/>
        <v>1.8800000000000003</v>
      </c>
      <c r="AK54" s="71">
        <f t="shared" si="40"/>
        <v>3.7324601590092934</v>
      </c>
      <c r="AL54" s="71">
        <f t="shared" si="41"/>
        <v>5.5725035354366716E-2</v>
      </c>
      <c r="AM54" s="71">
        <f t="shared" si="48"/>
        <v>0</v>
      </c>
      <c r="AN54" s="188">
        <f t="shared" si="42"/>
        <v>0.12454933333333335</v>
      </c>
      <c r="AO54" s="74">
        <f t="shared" si="24"/>
        <v>0.18027436868770005</v>
      </c>
      <c r="AP54" s="73">
        <f t="shared" si="43"/>
        <v>7.5228797728395067E-2</v>
      </c>
      <c r="AQ54" s="206">
        <f t="shared" si="44"/>
        <v>0.11535082318353909</v>
      </c>
      <c r="AR54" s="206">
        <f t="shared" si="45"/>
        <v>4.9580301931144559</v>
      </c>
      <c r="AS54" s="71">
        <f t="shared" si="46"/>
        <v>0.16</v>
      </c>
      <c r="AT54" s="74">
        <f t="shared" si="47"/>
        <v>4.9499999999999997E-5</v>
      </c>
      <c r="AU54" s="73">
        <f t="shared" si="26"/>
        <v>6.9644802560972288</v>
      </c>
      <c r="AV54" s="71">
        <f t="shared" si="27"/>
        <v>101.52000000000001</v>
      </c>
      <c r="AW54" s="74">
        <f t="shared" si="28"/>
        <v>93.580205906267594</v>
      </c>
    </row>
    <row r="55" spans="17:49" x14ac:dyDescent="0.25">
      <c r="Q55">
        <v>48</v>
      </c>
      <c r="R55" s="73">
        <f t="shared" si="0"/>
        <v>54</v>
      </c>
      <c r="S55" s="71">
        <f t="shared" si="32"/>
        <v>1.92</v>
      </c>
      <c r="T55" s="71">
        <f t="shared" si="2"/>
        <v>15</v>
      </c>
      <c r="U55" s="74">
        <f t="shared" si="33"/>
        <v>6.9119999999999999</v>
      </c>
      <c r="V55" s="73">
        <f>IF(Variable_Management!$B$20=3,2,IF((S55*R55/T55)&lt;((T55*(1-(T55/R55)))/(2*Lm*Fsw)),1,2))</f>
        <v>2</v>
      </c>
      <c r="W55" s="71">
        <f t="shared" si="34"/>
        <v>0.72222222222222221</v>
      </c>
      <c r="X55" s="74">
        <f t="shared" si="35"/>
        <v>0.27777777777777779</v>
      </c>
      <c r="Y55" s="73">
        <f t="shared" si="36"/>
        <v>7.2222222222222223</v>
      </c>
      <c r="Z55" s="71">
        <f t="shared" si="30"/>
        <v>10.523111111111112</v>
      </c>
      <c r="AA55" s="71">
        <f t="shared" si="31"/>
        <v>7.2195880643517354</v>
      </c>
      <c r="AB55" s="71">
        <v>0</v>
      </c>
      <c r="AC55" s="71">
        <f t="shared" si="37"/>
        <v>0.11988163918353908</v>
      </c>
      <c r="AD55" s="74">
        <f t="shared" si="16"/>
        <v>0.11988163918353908</v>
      </c>
      <c r="AE55" s="73">
        <f t="shared" si="29"/>
        <v>4.992</v>
      </c>
      <c r="AF55" s="71">
        <f t="shared" si="17"/>
        <v>6.1354700700385099</v>
      </c>
      <c r="AG55" s="71">
        <f t="shared" si="38"/>
        <v>0.15057597192135344</v>
      </c>
      <c r="AH55" s="71">
        <f t="shared" si="39"/>
        <v>1.241168331858634</v>
      </c>
      <c r="AI55" s="74">
        <f t="shared" si="19"/>
        <v>1.3917443037799875</v>
      </c>
      <c r="AJ55" s="73">
        <f t="shared" si="20"/>
        <v>1.9200000000000002</v>
      </c>
      <c r="AK55" s="71">
        <f t="shared" si="40"/>
        <v>3.805057008586294</v>
      </c>
      <c r="AL55" s="71">
        <f t="shared" si="41"/>
        <v>5.7913835354366706E-2</v>
      </c>
      <c r="AM55" s="71">
        <f t="shared" si="48"/>
        <v>0</v>
      </c>
      <c r="AN55" s="188">
        <f t="shared" si="42"/>
        <v>0.12627733333333335</v>
      </c>
      <c r="AO55" s="74">
        <f t="shared" si="24"/>
        <v>0.18419116868770005</v>
      </c>
      <c r="AP55" s="73">
        <f t="shared" si="43"/>
        <v>7.818367772839506E-2</v>
      </c>
      <c r="AQ55" s="206">
        <f t="shared" si="44"/>
        <v>0.11988163918353908</v>
      </c>
      <c r="AR55" s="206">
        <f t="shared" si="45"/>
        <v>4.9580301931144559</v>
      </c>
      <c r="AS55" s="71">
        <f t="shared" si="46"/>
        <v>0.16</v>
      </c>
      <c r="AT55" s="74">
        <f t="shared" si="47"/>
        <v>4.9499999999999997E-5</v>
      </c>
      <c r="AU55" s="73">
        <f t="shared" si="26"/>
        <v>7.011962121677616</v>
      </c>
      <c r="AV55" s="71">
        <f t="shared" si="27"/>
        <v>103.67999999999999</v>
      </c>
      <c r="AW55" s="74">
        <f t="shared" si="28"/>
        <v>93.665337584340818</v>
      </c>
    </row>
    <row r="56" spans="17:49" x14ac:dyDescent="0.25">
      <c r="Q56">
        <v>49</v>
      </c>
      <c r="R56" s="73">
        <f t="shared" si="0"/>
        <v>54</v>
      </c>
      <c r="S56" s="71">
        <f t="shared" si="32"/>
        <v>1.96</v>
      </c>
      <c r="T56" s="71">
        <f t="shared" si="2"/>
        <v>15</v>
      </c>
      <c r="U56" s="74">
        <f t="shared" si="33"/>
        <v>7.056</v>
      </c>
      <c r="V56" s="73">
        <f>IF(Variable_Management!$B$20=3,2,IF((S56*R56/T56)&lt;((T56*(1-(T56/R56)))/(2*Lm*Fsw)),1,2))</f>
        <v>2</v>
      </c>
      <c r="W56" s="71">
        <f t="shared" si="34"/>
        <v>0.72222222222222221</v>
      </c>
      <c r="X56" s="74">
        <f t="shared" si="35"/>
        <v>0.27777777777777779</v>
      </c>
      <c r="Y56" s="73">
        <f t="shared" si="36"/>
        <v>7.2222222222222223</v>
      </c>
      <c r="Z56" s="71">
        <f t="shared" si="30"/>
        <v>10.667111111111112</v>
      </c>
      <c r="AA56" s="71">
        <f t="shared" si="31"/>
        <v>7.3575705106325717</v>
      </c>
      <c r="AB56" s="71">
        <v>0</v>
      </c>
      <c r="AC56" s="71">
        <f t="shared" si="37"/>
        <v>0.12450784078353909</v>
      </c>
      <c r="AD56" s="74">
        <f t="shared" si="16"/>
        <v>0.12450784078353909</v>
      </c>
      <c r="AE56" s="73">
        <f t="shared" si="29"/>
        <v>5.0960000000000001</v>
      </c>
      <c r="AF56" s="71">
        <f t="shared" si="17"/>
        <v>6.2527326010583861</v>
      </c>
      <c r="AG56" s="71">
        <f t="shared" si="38"/>
        <v>0.15638665992135348</v>
      </c>
      <c r="AH56" s="71">
        <f t="shared" si="39"/>
        <v>1.2670260054390223</v>
      </c>
      <c r="AI56" s="74">
        <f t="shared" si="19"/>
        <v>1.4234126653603758</v>
      </c>
      <c r="AJ56" s="73">
        <f t="shared" si="20"/>
        <v>1.9600000000000002</v>
      </c>
      <c r="AK56" s="71">
        <f t="shared" si="40"/>
        <v>3.8777801431478403</v>
      </c>
      <c r="AL56" s="71">
        <f t="shared" si="41"/>
        <v>6.0148715354366736E-2</v>
      </c>
      <c r="AM56" s="71">
        <f t="shared" si="48"/>
        <v>0</v>
      </c>
      <c r="AN56" s="188">
        <f t="shared" si="42"/>
        <v>0.12800533333333333</v>
      </c>
      <c r="AO56" s="74">
        <f t="shared" si="24"/>
        <v>0.18815404868770008</v>
      </c>
      <c r="AP56" s="73">
        <f t="shared" si="43"/>
        <v>8.1200765728395061E-2</v>
      </c>
      <c r="AQ56" s="206">
        <f t="shared" si="44"/>
        <v>0.12450784078353909</v>
      </c>
      <c r="AR56" s="206">
        <f t="shared" si="45"/>
        <v>4.9580301931144559</v>
      </c>
      <c r="AS56" s="71">
        <f t="shared" si="46"/>
        <v>0.16</v>
      </c>
      <c r="AT56" s="74">
        <f t="shared" si="47"/>
        <v>4.9499999999999997E-5</v>
      </c>
      <c r="AU56" s="73">
        <f t="shared" si="26"/>
        <v>7.0598628544580055</v>
      </c>
      <c r="AV56" s="71">
        <f t="shared" si="27"/>
        <v>105.84</v>
      </c>
      <c r="AW56" s="74">
        <f t="shared" si="28"/>
        <v>93.746792355665619</v>
      </c>
    </row>
    <row r="57" spans="17:49" x14ac:dyDescent="0.25">
      <c r="Q57">
        <v>50</v>
      </c>
      <c r="R57" s="73">
        <f t="shared" si="0"/>
        <v>54</v>
      </c>
      <c r="S57" s="71">
        <f t="shared" si="32"/>
        <v>2</v>
      </c>
      <c r="T57" s="71">
        <f t="shared" si="2"/>
        <v>15</v>
      </c>
      <c r="U57" s="74">
        <f t="shared" si="33"/>
        <v>7.2</v>
      </c>
      <c r="V57" s="73">
        <f>IF(Variable_Management!$B$20=3,2,IF((S57*R57/T57)&lt;((T57*(1-(T57/R57)))/(2*Lm*Fsw)),1,2))</f>
        <v>2</v>
      </c>
      <c r="W57" s="71">
        <f t="shared" si="34"/>
        <v>0.72222222222222221</v>
      </c>
      <c r="X57" s="74">
        <f t="shared" si="35"/>
        <v>0.27777777777777779</v>
      </c>
      <c r="Y57" s="73">
        <f t="shared" si="36"/>
        <v>7.2222222222222223</v>
      </c>
      <c r="Z57" s="71">
        <f t="shared" si="30"/>
        <v>10.811111111111112</v>
      </c>
      <c r="AA57" s="71">
        <f t="shared" si="31"/>
        <v>7.49577933366038</v>
      </c>
      <c r="AB57" s="71">
        <v>0</v>
      </c>
      <c r="AC57" s="71">
        <f t="shared" si="37"/>
        <v>0.12922942798353912</v>
      </c>
      <c r="AD57" s="74">
        <f t="shared" si="16"/>
        <v>0.12922942798353912</v>
      </c>
      <c r="AE57" s="73">
        <f t="shared" si="29"/>
        <v>5.2</v>
      </c>
      <c r="AF57" s="71">
        <f t="shared" si="17"/>
        <v>6.3701875153199667</v>
      </c>
      <c r="AG57" s="71">
        <f t="shared" si="38"/>
        <v>0.16231715592135348</v>
      </c>
      <c r="AH57" s="71">
        <f t="shared" si="39"/>
        <v>1.2928836790194105</v>
      </c>
      <c r="AI57" s="74">
        <f t="shared" si="19"/>
        <v>1.4552008349407639</v>
      </c>
      <c r="AJ57" s="73">
        <f t="shared" si="20"/>
        <v>2</v>
      </c>
      <c r="AK57" s="71">
        <f t="shared" si="40"/>
        <v>3.9506225887310067</v>
      </c>
      <c r="AL57" s="71">
        <f t="shared" si="41"/>
        <v>6.242967535436672E-2</v>
      </c>
      <c r="AM57" s="71">
        <f t="shared" si="48"/>
        <v>0</v>
      </c>
      <c r="AN57" s="188">
        <f t="shared" si="42"/>
        <v>0.12973333333333334</v>
      </c>
      <c r="AO57" s="74">
        <f t="shared" si="24"/>
        <v>0.19216300868770006</v>
      </c>
      <c r="AP57" s="73">
        <f t="shared" si="43"/>
        <v>8.4280061728395084E-2</v>
      </c>
      <c r="AQ57" s="206">
        <f t="shared" si="44"/>
        <v>0.12922942798353912</v>
      </c>
      <c r="AR57" s="206">
        <f t="shared" si="45"/>
        <v>4.9580301931144559</v>
      </c>
      <c r="AS57" s="71">
        <f t="shared" si="46"/>
        <v>0.16</v>
      </c>
      <c r="AT57" s="74">
        <f t="shared" si="47"/>
        <v>4.9499999999999997E-5</v>
      </c>
      <c r="AU57" s="73">
        <f t="shared" si="26"/>
        <v>7.1081824544383938</v>
      </c>
      <c r="AV57" s="71">
        <f t="shared" si="27"/>
        <v>108</v>
      </c>
      <c r="AW57" s="74">
        <f t="shared" si="28"/>
        <v>93.824780912293591</v>
      </c>
    </row>
    <row r="58" spans="17:49" x14ac:dyDescent="0.25">
      <c r="Q58">
        <v>51</v>
      </c>
      <c r="R58" s="73">
        <f t="shared" si="0"/>
        <v>54</v>
      </c>
      <c r="S58" s="71">
        <f t="shared" si="32"/>
        <v>2.04</v>
      </c>
      <c r="T58" s="71">
        <f t="shared" si="2"/>
        <v>15</v>
      </c>
      <c r="U58" s="74">
        <f t="shared" si="33"/>
        <v>7.3439999999999994</v>
      </c>
      <c r="V58" s="73">
        <f>IF(Variable_Management!$B$20=3,2,IF((S58*R58/T58)&lt;((T58*(1-(T58/R58)))/(2*Lm*Fsw)),1,2))</f>
        <v>2</v>
      </c>
      <c r="W58" s="71">
        <f t="shared" si="34"/>
        <v>0.72222222222222221</v>
      </c>
      <c r="X58" s="74">
        <f t="shared" si="35"/>
        <v>0.27777777777777779</v>
      </c>
      <c r="Y58" s="73">
        <f t="shared" si="36"/>
        <v>7.2222222222222223</v>
      </c>
      <c r="Z58" s="71">
        <f t="shared" si="30"/>
        <v>10.95511111111111</v>
      </c>
      <c r="AA58" s="71">
        <f t="shared" si="31"/>
        <v>7.6342022385400581</v>
      </c>
      <c r="AB58" s="71">
        <v>0</v>
      </c>
      <c r="AC58" s="71">
        <f t="shared" si="37"/>
        <v>0.13404640078353908</v>
      </c>
      <c r="AD58" s="74">
        <f t="shared" si="16"/>
        <v>0.13404640078353908</v>
      </c>
      <c r="AE58" s="73">
        <f t="shared" si="29"/>
        <v>5.3039999999999994</v>
      </c>
      <c r="AF58" s="71">
        <f t="shared" si="17"/>
        <v>6.487824364171578</v>
      </c>
      <c r="AG58" s="71">
        <f t="shared" si="38"/>
        <v>0.16836745992135338</v>
      </c>
      <c r="AH58" s="71">
        <f t="shared" si="39"/>
        <v>1.3187413525997984</v>
      </c>
      <c r="AI58" s="74">
        <f t="shared" si="19"/>
        <v>1.4871088125211518</v>
      </c>
      <c r="AJ58" s="73">
        <f t="shared" si="20"/>
        <v>2.04</v>
      </c>
      <c r="AK58" s="71">
        <f t="shared" si="40"/>
        <v>4.023577865357109</v>
      </c>
      <c r="AL58" s="71">
        <f t="shared" si="41"/>
        <v>6.4756715354366681E-2</v>
      </c>
      <c r="AM58" s="71">
        <f t="shared" si="48"/>
        <v>0</v>
      </c>
      <c r="AN58" s="188">
        <f t="shared" si="42"/>
        <v>0.13146133333333332</v>
      </c>
      <c r="AO58" s="74">
        <f t="shared" si="24"/>
        <v>0.19621804868769999</v>
      </c>
      <c r="AP58" s="73">
        <f t="shared" si="43"/>
        <v>8.7421565728395059E-2</v>
      </c>
      <c r="AQ58" s="206">
        <f t="shared" si="44"/>
        <v>0.13404640078353908</v>
      </c>
      <c r="AR58" s="206">
        <f t="shared" si="45"/>
        <v>4.9580301931144559</v>
      </c>
      <c r="AS58" s="71">
        <f t="shared" si="46"/>
        <v>0.16</v>
      </c>
      <c r="AT58" s="74">
        <f t="shared" si="47"/>
        <v>4.9499999999999997E-5</v>
      </c>
      <c r="AU58" s="73">
        <f t="shared" si="26"/>
        <v>7.1569209216187808</v>
      </c>
      <c r="AV58" s="71">
        <f t="shared" si="27"/>
        <v>110.16</v>
      </c>
      <c r="AW58" s="74">
        <f t="shared" si="28"/>
        <v>93.899498158155353</v>
      </c>
    </row>
    <row r="59" spans="17:49" x14ac:dyDescent="0.25">
      <c r="Q59">
        <v>52</v>
      </c>
      <c r="R59" s="73">
        <f t="shared" si="0"/>
        <v>54</v>
      </c>
      <c r="S59" s="71">
        <f t="shared" si="32"/>
        <v>2.08</v>
      </c>
      <c r="T59" s="71">
        <f t="shared" si="2"/>
        <v>15</v>
      </c>
      <c r="U59" s="74">
        <f t="shared" si="33"/>
        <v>7.4880000000000004</v>
      </c>
      <c r="V59" s="73">
        <f>IF(Variable_Management!$B$20=3,2,IF((S59*R59/T59)&lt;((T59*(1-(T59/R59)))/(2*Lm*Fsw)),1,2))</f>
        <v>2</v>
      </c>
      <c r="W59" s="71">
        <f t="shared" si="34"/>
        <v>0.72222222222222221</v>
      </c>
      <c r="X59" s="74">
        <f t="shared" si="35"/>
        <v>0.27777777777777779</v>
      </c>
      <c r="Y59" s="73">
        <f t="shared" si="36"/>
        <v>7.2222222222222223</v>
      </c>
      <c r="Z59" s="71">
        <f t="shared" si="30"/>
        <v>11.099111111111112</v>
      </c>
      <c r="AA59" s="71">
        <f t="shared" si="31"/>
        <v>7.7728277878086329</v>
      </c>
      <c r="AB59" s="71">
        <v>0</v>
      </c>
      <c r="AC59" s="71">
        <f t="shared" si="37"/>
        <v>0.13895875918353912</v>
      </c>
      <c r="AD59" s="74">
        <f t="shared" si="16"/>
        <v>0.13895875918353912</v>
      </c>
      <c r="AE59" s="73">
        <f t="shared" si="29"/>
        <v>5.4080000000000004</v>
      </c>
      <c r="AF59" s="71">
        <f t="shared" si="17"/>
        <v>6.6056334276387432</v>
      </c>
      <c r="AG59" s="71">
        <f t="shared" si="38"/>
        <v>0.17453757192135347</v>
      </c>
      <c r="AH59" s="71">
        <f t="shared" si="39"/>
        <v>1.344599026180187</v>
      </c>
      <c r="AI59" s="74">
        <f t="shared" si="19"/>
        <v>1.5191365981015406</v>
      </c>
      <c r="AJ59" s="73">
        <f t="shared" si="20"/>
        <v>2.08</v>
      </c>
      <c r="AK59" s="71">
        <f t="shared" si="40"/>
        <v>4.0966399449538748</v>
      </c>
      <c r="AL59" s="71">
        <f t="shared" si="41"/>
        <v>6.7129835354366743E-2</v>
      </c>
      <c r="AM59" s="71">
        <f t="shared" si="48"/>
        <v>0</v>
      </c>
      <c r="AN59" s="188">
        <f t="shared" si="42"/>
        <v>0.13318933333333335</v>
      </c>
      <c r="AO59" s="74">
        <f t="shared" si="24"/>
        <v>0.20031916868770011</v>
      </c>
      <c r="AP59" s="73">
        <f t="shared" si="43"/>
        <v>9.0625277728395071E-2</v>
      </c>
      <c r="AQ59" s="206">
        <f t="shared" si="44"/>
        <v>0.13895875918353912</v>
      </c>
      <c r="AR59" s="206">
        <f t="shared" si="45"/>
        <v>4.9580301931144559</v>
      </c>
      <c r="AS59" s="71">
        <f t="shared" si="46"/>
        <v>0.16</v>
      </c>
      <c r="AT59" s="74">
        <f t="shared" si="47"/>
        <v>4.9499999999999997E-5</v>
      </c>
      <c r="AU59" s="73">
        <f t="shared" si="26"/>
        <v>7.2060782559991701</v>
      </c>
      <c r="AV59" s="71">
        <f t="shared" si="27"/>
        <v>112.32000000000001</v>
      </c>
      <c r="AW59" s="74">
        <f t="shared" si="28"/>
        <v>93.971124660707687</v>
      </c>
    </row>
    <row r="60" spans="17:49" x14ac:dyDescent="0.25">
      <c r="Q60">
        <v>53</v>
      </c>
      <c r="R60" s="73">
        <f t="shared" si="0"/>
        <v>54</v>
      </c>
      <c r="S60" s="71">
        <f t="shared" si="32"/>
        <v>2.12</v>
      </c>
      <c r="T60" s="71">
        <f t="shared" si="2"/>
        <v>15</v>
      </c>
      <c r="U60" s="74">
        <f t="shared" si="33"/>
        <v>7.6320000000000006</v>
      </c>
      <c r="V60" s="73">
        <f>IF(Variable_Management!$B$20=3,2,IF((S60*R60/T60)&lt;((T60*(1-(T60/R60)))/(2*Lm*Fsw)),1,2))</f>
        <v>2</v>
      </c>
      <c r="W60" s="71">
        <f t="shared" si="34"/>
        <v>0.72222222222222221</v>
      </c>
      <c r="X60" s="74">
        <f t="shared" si="35"/>
        <v>0.27777777777777779</v>
      </c>
      <c r="Y60" s="73">
        <f t="shared" si="36"/>
        <v>7.2222222222222223</v>
      </c>
      <c r="Z60" s="71">
        <f t="shared" si="30"/>
        <v>11.243111111111112</v>
      </c>
      <c r="AA60" s="71">
        <f t="shared" si="31"/>
        <v>7.9116453294450739</v>
      </c>
      <c r="AB60" s="71">
        <v>0</v>
      </c>
      <c r="AC60" s="71">
        <f t="shared" si="37"/>
        <v>0.14396650318353912</v>
      </c>
      <c r="AD60" s="74">
        <f t="shared" si="16"/>
        <v>0.14396650318353912</v>
      </c>
      <c r="AE60" s="73">
        <f t="shared" si="29"/>
        <v>5.5120000000000005</v>
      </c>
      <c r="AF60" s="71">
        <f t="shared" si="17"/>
        <v>6.7236056532442738</v>
      </c>
      <c r="AG60" s="71">
        <f t="shared" si="38"/>
        <v>0.18082749192135344</v>
      </c>
      <c r="AH60" s="71">
        <f t="shared" si="39"/>
        <v>1.3704566997605754</v>
      </c>
      <c r="AI60" s="74">
        <f t="shared" si="19"/>
        <v>1.5512841916819289</v>
      </c>
      <c r="AJ60" s="73">
        <f t="shared" si="20"/>
        <v>2.12</v>
      </c>
      <c r="AK60" s="71">
        <f t="shared" si="40"/>
        <v>4.1698032134132754</v>
      </c>
      <c r="AL60" s="71">
        <f t="shared" si="41"/>
        <v>6.9549035354366712E-2</v>
      </c>
      <c r="AM60" s="71">
        <f t="shared" si="48"/>
        <v>0</v>
      </c>
      <c r="AN60" s="188">
        <f t="shared" si="42"/>
        <v>0.13491733333333336</v>
      </c>
      <c r="AO60" s="74">
        <f t="shared" si="24"/>
        <v>0.20446636868770007</v>
      </c>
      <c r="AP60" s="73">
        <f t="shared" si="43"/>
        <v>9.3891197728395076E-2</v>
      </c>
      <c r="AQ60" s="206">
        <f t="shared" si="44"/>
        <v>0.14396650318353912</v>
      </c>
      <c r="AR60" s="206">
        <f t="shared" si="45"/>
        <v>4.9580301931144559</v>
      </c>
      <c r="AS60" s="71">
        <f t="shared" si="46"/>
        <v>0.16</v>
      </c>
      <c r="AT60" s="74">
        <f t="shared" si="47"/>
        <v>4.9499999999999997E-5</v>
      </c>
      <c r="AU60" s="73">
        <f t="shared" si="26"/>
        <v>7.2556544575795581</v>
      </c>
      <c r="AV60" s="71">
        <f t="shared" si="27"/>
        <v>114.48</v>
      </c>
      <c r="AW60" s="74">
        <f t="shared" si="28"/>
        <v>94.039827945305959</v>
      </c>
    </row>
    <row r="61" spans="17:49" x14ac:dyDescent="0.25">
      <c r="Q61">
        <v>54</v>
      </c>
      <c r="R61" s="73">
        <f t="shared" si="0"/>
        <v>54</v>
      </c>
      <c r="S61" s="71">
        <f t="shared" si="32"/>
        <v>2.16</v>
      </c>
      <c r="T61" s="71">
        <f t="shared" si="2"/>
        <v>15</v>
      </c>
      <c r="U61" s="74">
        <f t="shared" si="33"/>
        <v>7.7760000000000007</v>
      </c>
      <c r="V61" s="73">
        <f>IF(Variable_Management!$B$20=3,2,IF((S61*R61/T61)&lt;((T61*(1-(T61/R61)))/(2*Lm*Fsw)),1,2))</f>
        <v>2</v>
      </c>
      <c r="W61" s="71">
        <f t="shared" si="34"/>
        <v>0.72222222222222221</v>
      </c>
      <c r="X61" s="74">
        <f t="shared" si="35"/>
        <v>0.27777777777777779</v>
      </c>
      <c r="Y61" s="73">
        <f t="shared" si="36"/>
        <v>7.2222222222222223</v>
      </c>
      <c r="Z61" s="71">
        <f t="shared" si="30"/>
        <v>11.387111111111112</v>
      </c>
      <c r="AA61" s="71">
        <f t="shared" si="31"/>
        <v>8.0506449318629159</v>
      </c>
      <c r="AB61" s="71">
        <v>0</v>
      </c>
      <c r="AC61" s="71">
        <f t="shared" si="37"/>
        <v>0.1490696327835391</v>
      </c>
      <c r="AD61" s="74">
        <f t="shared" si="16"/>
        <v>0.1490696327835391</v>
      </c>
      <c r="AE61" s="73">
        <f t="shared" si="29"/>
        <v>5.6160000000000005</v>
      </c>
      <c r="AF61" s="71">
        <f t="shared" si="17"/>
        <v>6.8417326007626444</v>
      </c>
      <c r="AG61" s="71">
        <f t="shared" si="38"/>
        <v>0.18723721992135353</v>
      </c>
      <c r="AH61" s="71">
        <f t="shared" si="39"/>
        <v>1.3963143733409635</v>
      </c>
      <c r="AI61" s="74">
        <f t="shared" si="19"/>
        <v>1.583551593262317</v>
      </c>
      <c r="AJ61" s="73">
        <f t="shared" si="20"/>
        <v>2.16</v>
      </c>
      <c r="AK61" s="71">
        <f t="shared" si="40"/>
        <v>4.2430624363296481</v>
      </c>
      <c r="AL61" s="71">
        <f t="shared" si="41"/>
        <v>7.2014315354366754E-2</v>
      </c>
      <c r="AM61" s="71">
        <f t="shared" si="48"/>
        <v>0</v>
      </c>
      <c r="AN61" s="188">
        <f t="shared" si="42"/>
        <v>0.13664533333333334</v>
      </c>
      <c r="AO61" s="74">
        <f t="shared" si="24"/>
        <v>0.20865964868770009</v>
      </c>
      <c r="AP61" s="73">
        <f t="shared" si="43"/>
        <v>9.7219325728395076E-2</v>
      </c>
      <c r="AQ61" s="206">
        <f t="shared" si="44"/>
        <v>0.1490696327835391</v>
      </c>
      <c r="AR61" s="206">
        <f t="shared" si="45"/>
        <v>4.9580301931144559</v>
      </c>
      <c r="AS61" s="71">
        <f t="shared" si="46"/>
        <v>0.16</v>
      </c>
      <c r="AT61" s="74">
        <f t="shared" si="47"/>
        <v>4.9499999999999997E-5</v>
      </c>
      <c r="AU61" s="73">
        <f t="shared" si="26"/>
        <v>7.3056495263599466</v>
      </c>
      <c r="AV61" s="71">
        <f t="shared" si="27"/>
        <v>116.64000000000001</v>
      </c>
      <c r="AW61" s="74">
        <f t="shared" si="28"/>
        <v>94.105763651828525</v>
      </c>
    </row>
    <row r="62" spans="17:49" x14ac:dyDescent="0.25">
      <c r="Q62">
        <v>55</v>
      </c>
      <c r="R62" s="73">
        <f t="shared" si="0"/>
        <v>54</v>
      </c>
      <c r="S62" s="71">
        <f t="shared" si="32"/>
        <v>2.2000000000000002</v>
      </c>
      <c r="T62" s="71">
        <f t="shared" si="2"/>
        <v>15</v>
      </c>
      <c r="U62" s="74">
        <f t="shared" si="33"/>
        <v>7.9200000000000008</v>
      </c>
      <c r="V62" s="73">
        <f>IF(Variable_Management!$B$20=3,2,IF((S62*R62/T62)&lt;((T62*(1-(T62/R62)))/(2*Lm*Fsw)),1,2))</f>
        <v>2</v>
      </c>
      <c r="W62" s="71">
        <f t="shared" si="34"/>
        <v>0.72222222222222221</v>
      </c>
      <c r="X62" s="74">
        <f t="shared" si="35"/>
        <v>0.27777777777777779</v>
      </c>
      <c r="Y62" s="73">
        <f t="shared" si="36"/>
        <v>7.2222222222222223</v>
      </c>
      <c r="Z62" s="71">
        <f t="shared" si="30"/>
        <v>11.531111111111112</v>
      </c>
      <c r="AA62" s="71">
        <f t="shared" si="31"/>
        <v>8.1898173251257589</v>
      </c>
      <c r="AB62" s="71">
        <v>0</v>
      </c>
      <c r="AC62" s="71">
        <f t="shared" si="37"/>
        <v>0.15426814798353908</v>
      </c>
      <c r="AD62" s="74">
        <f t="shared" si="16"/>
        <v>0.15426814798353908</v>
      </c>
      <c r="AE62" s="73">
        <f t="shared" si="29"/>
        <v>5.7200000000000006</v>
      </c>
      <c r="AF62" s="71">
        <f t="shared" si="17"/>
        <v>6.9600063922627529</v>
      </c>
      <c r="AG62" s="71">
        <f t="shared" si="38"/>
        <v>0.19376675592135353</v>
      </c>
      <c r="AH62" s="71">
        <f t="shared" si="39"/>
        <v>1.4221720469213517</v>
      </c>
      <c r="AI62" s="74">
        <f t="shared" si="19"/>
        <v>1.6159388028427053</v>
      </c>
      <c r="AJ62" s="73">
        <f t="shared" si="20"/>
        <v>2.2000000000000002</v>
      </c>
      <c r="AK62" s="71">
        <f t="shared" si="40"/>
        <v>4.3164127280175242</v>
      </c>
      <c r="AL62" s="71">
        <f t="shared" si="41"/>
        <v>7.4525675354366744E-2</v>
      </c>
      <c r="AM62" s="71">
        <f t="shared" si="48"/>
        <v>0</v>
      </c>
      <c r="AN62" s="188">
        <f t="shared" si="42"/>
        <v>0.13837333333333335</v>
      </c>
      <c r="AO62" s="74">
        <f t="shared" si="24"/>
        <v>0.21289900868770009</v>
      </c>
      <c r="AP62" s="73">
        <f t="shared" si="43"/>
        <v>0.10060966172839507</v>
      </c>
      <c r="AQ62" s="206">
        <f t="shared" si="44"/>
        <v>0.15426814798353908</v>
      </c>
      <c r="AR62" s="206">
        <f t="shared" si="45"/>
        <v>4.9580301931144559</v>
      </c>
      <c r="AS62" s="71">
        <f t="shared" si="46"/>
        <v>0.16</v>
      </c>
      <c r="AT62" s="74">
        <f t="shared" si="47"/>
        <v>4.9499999999999997E-5</v>
      </c>
      <c r="AU62" s="73">
        <f t="shared" si="26"/>
        <v>7.3560634623403347</v>
      </c>
      <c r="AV62" s="71">
        <f t="shared" si="27"/>
        <v>118.80000000000001</v>
      </c>
      <c r="AW62" s="74">
        <f t="shared" si="28"/>
        <v>94.169076570357447</v>
      </c>
    </row>
    <row r="63" spans="17:49" x14ac:dyDescent="0.25">
      <c r="Q63">
        <v>56</v>
      </c>
      <c r="R63" s="73">
        <f t="shared" si="0"/>
        <v>54</v>
      </c>
      <c r="S63" s="71">
        <f t="shared" si="32"/>
        <v>2.2400000000000002</v>
      </c>
      <c r="T63" s="71">
        <f t="shared" si="2"/>
        <v>15</v>
      </c>
      <c r="U63" s="74">
        <f t="shared" si="33"/>
        <v>8.0640000000000001</v>
      </c>
      <c r="V63" s="73">
        <f>IF(Variable_Management!$B$20=3,2,IF((S63*R63/T63)&lt;((T63*(1-(T63/R63)))/(2*Lm*Fsw)),1,2))</f>
        <v>2</v>
      </c>
      <c r="W63" s="71">
        <f t="shared" si="34"/>
        <v>0.72222222222222221</v>
      </c>
      <c r="X63" s="74">
        <f t="shared" si="35"/>
        <v>0.27777777777777779</v>
      </c>
      <c r="Y63" s="73">
        <f t="shared" si="36"/>
        <v>7.2222222222222223</v>
      </c>
      <c r="Z63" s="71">
        <f t="shared" si="30"/>
        <v>11.675111111111111</v>
      </c>
      <c r="AA63" s="71">
        <f t="shared" si="31"/>
        <v>8.3291538477164675</v>
      </c>
      <c r="AB63" s="71">
        <v>0</v>
      </c>
      <c r="AC63" s="71">
        <f t="shared" si="37"/>
        <v>0.15956204878353908</v>
      </c>
      <c r="AD63" s="74">
        <f t="shared" si="16"/>
        <v>0.15956204878353908</v>
      </c>
      <c r="AE63" s="73">
        <f t="shared" si="29"/>
        <v>5.8239999999999998</v>
      </c>
      <c r="AF63" s="71">
        <f t="shared" si="17"/>
        <v>7.0784196668704489</v>
      </c>
      <c r="AG63" s="71">
        <f t="shared" si="38"/>
        <v>0.20041609992135345</v>
      </c>
      <c r="AH63" s="71">
        <f t="shared" si="39"/>
        <v>1.4480297205017396</v>
      </c>
      <c r="AI63" s="74">
        <f t="shared" si="19"/>
        <v>1.6484458204230932</v>
      </c>
      <c r="AJ63" s="73">
        <f t="shared" si="20"/>
        <v>2.2400000000000002</v>
      </c>
      <c r="AK63" s="71">
        <f t="shared" si="40"/>
        <v>4.3898495234565473</v>
      </c>
      <c r="AL63" s="71">
        <f t="shared" si="41"/>
        <v>7.7083115354366696E-2</v>
      </c>
      <c r="AM63" s="71">
        <f t="shared" si="48"/>
        <v>0</v>
      </c>
      <c r="AN63" s="188">
        <f t="shared" si="42"/>
        <v>0.14010133333333333</v>
      </c>
      <c r="AO63" s="74">
        <f t="shared" si="24"/>
        <v>0.21718444868770004</v>
      </c>
      <c r="AP63" s="73">
        <f t="shared" si="43"/>
        <v>0.10406220572839506</v>
      </c>
      <c r="AQ63" s="206">
        <f t="shared" si="44"/>
        <v>0.15956204878353908</v>
      </c>
      <c r="AR63" s="206">
        <f t="shared" si="45"/>
        <v>4.9580301931144559</v>
      </c>
      <c r="AS63" s="71">
        <f t="shared" si="46"/>
        <v>0.16</v>
      </c>
      <c r="AT63" s="74">
        <f t="shared" si="47"/>
        <v>4.9499999999999997E-5</v>
      </c>
      <c r="AU63" s="73">
        <f t="shared" si="26"/>
        <v>7.4068962655207224</v>
      </c>
      <c r="AV63" s="71">
        <f t="shared" si="27"/>
        <v>120.96000000000001</v>
      </c>
      <c r="AW63" s="74">
        <f t="shared" si="28"/>
        <v>94.229901570417411</v>
      </c>
    </row>
    <row r="64" spans="17:49" x14ac:dyDescent="0.25">
      <c r="Q64">
        <v>57</v>
      </c>
      <c r="R64" s="73">
        <f t="shared" si="0"/>
        <v>54</v>
      </c>
      <c r="S64" s="71">
        <f t="shared" si="32"/>
        <v>2.2800000000000002</v>
      </c>
      <c r="T64" s="71">
        <f t="shared" si="2"/>
        <v>15</v>
      </c>
      <c r="U64" s="74">
        <f t="shared" si="33"/>
        <v>8.208000000000002</v>
      </c>
      <c r="V64" s="73">
        <f>IF(Variable_Management!$B$20=3,2,IF((S64*R64/T64)&lt;((T64*(1-(T64/R64)))/(2*Lm*Fsw)),1,2))</f>
        <v>2</v>
      </c>
      <c r="W64" s="71">
        <f t="shared" si="34"/>
        <v>0.72222222222222221</v>
      </c>
      <c r="X64" s="74">
        <f t="shared" si="35"/>
        <v>0.27777777777777779</v>
      </c>
      <c r="Y64" s="73">
        <f t="shared" si="36"/>
        <v>7.2222222222222223</v>
      </c>
      <c r="Z64" s="71">
        <f t="shared" si="30"/>
        <v>11.819111111111113</v>
      </c>
      <c r="AA64" s="71">
        <f t="shared" si="31"/>
        <v>8.4686463982699198</v>
      </c>
      <c r="AB64" s="71">
        <v>0</v>
      </c>
      <c r="AC64" s="71">
        <f t="shared" si="37"/>
        <v>0.16495133518353919</v>
      </c>
      <c r="AD64" s="74">
        <f t="shared" si="16"/>
        <v>0.16495133518353919</v>
      </c>
      <c r="AE64" s="73">
        <f t="shared" si="29"/>
        <v>5.9280000000000017</v>
      </c>
      <c r="AF64" s="71">
        <f t="shared" si="17"/>
        <v>7.1969655397492618</v>
      </c>
      <c r="AG64" s="71">
        <f t="shared" si="38"/>
        <v>0.20718525192135354</v>
      </c>
      <c r="AH64" s="71">
        <f t="shared" si="39"/>
        <v>1.4738873940821282</v>
      </c>
      <c r="AI64" s="74">
        <f t="shared" si="19"/>
        <v>1.6810726460034817</v>
      </c>
      <c r="AJ64" s="73">
        <f t="shared" si="20"/>
        <v>2.2800000000000007</v>
      </c>
      <c r="AK64" s="71">
        <f t="shared" si="40"/>
        <v>4.463368552852395</v>
      </c>
      <c r="AL64" s="71">
        <f t="shared" si="41"/>
        <v>7.9686635354366736E-2</v>
      </c>
      <c r="AM64" s="71">
        <f t="shared" si="48"/>
        <v>0</v>
      </c>
      <c r="AN64" s="188">
        <f t="shared" si="42"/>
        <v>0.14182933333333336</v>
      </c>
      <c r="AO64" s="74">
        <f t="shared" si="24"/>
        <v>0.2215159686877001</v>
      </c>
      <c r="AP64" s="73">
        <f t="shared" si="43"/>
        <v>0.10757695772839512</v>
      </c>
      <c r="AQ64" s="206">
        <f t="shared" si="44"/>
        <v>0.16495133518353919</v>
      </c>
      <c r="AR64" s="206">
        <f t="shared" si="45"/>
        <v>4.9580301931144559</v>
      </c>
      <c r="AS64" s="71">
        <f t="shared" si="46"/>
        <v>0.16</v>
      </c>
      <c r="AT64" s="74">
        <f t="shared" si="47"/>
        <v>4.9499999999999997E-5</v>
      </c>
      <c r="AU64" s="73">
        <f t="shared" si="26"/>
        <v>7.4581479359011107</v>
      </c>
      <c r="AV64" s="71">
        <f t="shared" si="27"/>
        <v>123.12000000000002</v>
      </c>
      <c r="AW64" s="74">
        <f t="shared" si="28"/>
        <v>94.288364436320364</v>
      </c>
    </row>
    <row r="65" spans="17:49" x14ac:dyDescent="0.25">
      <c r="Q65">
        <v>58</v>
      </c>
      <c r="R65" s="73">
        <f t="shared" si="0"/>
        <v>54</v>
      </c>
      <c r="S65" s="71">
        <f t="shared" si="32"/>
        <v>2.3199999999999998</v>
      </c>
      <c r="T65" s="71">
        <f t="shared" si="2"/>
        <v>15</v>
      </c>
      <c r="U65" s="74">
        <f t="shared" si="33"/>
        <v>8.3519999999999985</v>
      </c>
      <c r="V65" s="73">
        <f>IF(Variable_Management!$B$20=3,2,IF((S65*R65/T65)&lt;((T65*(1-(T65/R65)))/(2*Lm*Fsw)),1,2))</f>
        <v>2</v>
      </c>
      <c r="W65" s="71">
        <f t="shared" si="34"/>
        <v>0.72222222222222221</v>
      </c>
      <c r="X65" s="74">
        <f t="shared" si="35"/>
        <v>0.27777777777777779</v>
      </c>
      <c r="Y65" s="73">
        <f t="shared" si="36"/>
        <v>7.2222222222222223</v>
      </c>
      <c r="Z65" s="71">
        <f t="shared" si="30"/>
        <v>11.963111111111109</v>
      </c>
      <c r="AA65" s="71">
        <f t="shared" si="31"/>
        <v>8.6082873917481404</v>
      </c>
      <c r="AB65" s="71">
        <v>0</v>
      </c>
      <c r="AC65" s="71">
        <f t="shared" si="37"/>
        <v>0.17043600718353899</v>
      </c>
      <c r="AD65" s="74">
        <f t="shared" si="16"/>
        <v>0.17043600718353899</v>
      </c>
      <c r="AE65" s="73">
        <f t="shared" si="29"/>
        <v>6.0319999999999991</v>
      </c>
      <c r="AF65" s="71">
        <f t="shared" si="17"/>
        <v>7.3156375648564183</v>
      </c>
      <c r="AG65" s="71">
        <f t="shared" si="38"/>
        <v>0.21407421192135337</v>
      </c>
      <c r="AH65" s="71">
        <f t="shared" si="39"/>
        <v>1.4997450676625159</v>
      </c>
      <c r="AI65" s="74">
        <f t="shared" si="19"/>
        <v>1.7138192795838694</v>
      </c>
      <c r="AJ65" s="73">
        <f t="shared" si="20"/>
        <v>2.3199999999999998</v>
      </c>
      <c r="AK65" s="71">
        <f t="shared" si="40"/>
        <v>4.5369658185390458</v>
      </c>
      <c r="AL65" s="71">
        <f t="shared" si="41"/>
        <v>8.2336235354366696E-2</v>
      </c>
      <c r="AM65" s="71">
        <f t="shared" si="48"/>
        <v>0</v>
      </c>
      <c r="AN65" s="188">
        <f t="shared" si="42"/>
        <v>0.14355733333333331</v>
      </c>
      <c r="AO65" s="74">
        <f t="shared" si="24"/>
        <v>0.2258935686877</v>
      </c>
      <c r="AP65" s="73">
        <f t="shared" si="43"/>
        <v>0.111153917728395</v>
      </c>
      <c r="AQ65" s="206">
        <f t="shared" si="44"/>
        <v>0.17043600718353899</v>
      </c>
      <c r="AR65" s="206">
        <f t="shared" si="45"/>
        <v>4.9580301931144559</v>
      </c>
      <c r="AS65" s="71">
        <f t="shared" si="46"/>
        <v>0.16</v>
      </c>
      <c r="AT65" s="74">
        <f t="shared" si="47"/>
        <v>4.9499999999999997E-5</v>
      </c>
      <c r="AU65" s="73">
        <f t="shared" si="26"/>
        <v>7.5098184734814986</v>
      </c>
      <c r="AV65" s="71">
        <f t="shared" si="27"/>
        <v>125.27999999999999</v>
      </c>
      <c r="AW65" s="74">
        <f t="shared" si="28"/>
        <v>94.344582619501637</v>
      </c>
    </row>
    <row r="66" spans="17:49" x14ac:dyDescent="0.25">
      <c r="Q66">
        <v>59</v>
      </c>
      <c r="R66" s="73">
        <f t="shared" si="0"/>
        <v>54</v>
      </c>
      <c r="S66" s="71">
        <f t="shared" si="32"/>
        <v>2.36</v>
      </c>
      <c r="T66" s="71">
        <f t="shared" si="2"/>
        <v>15</v>
      </c>
      <c r="U66" s="74">
        <f t="shared" si="33"/>
        <v>8.4960000000000004</v>
      </c>
      <c r="V66" s="73">
        <f>IF(Variable_Management!$B$20=3,2,IF((S66*R66/T66)&lt;((T66*(1-(T66/R66)))/(2*Lm*Fsw)),1,2))</f>
        <v>2</v>
      </c>
      <c r="W66" s="71">
        <f t="shared" si="34"/>
        <v>0.72222222222222221</v>
      </c>
      <c r="X66" s="74">
        <f t="shared" si="35"/>
        <v>0.27777777777777779</v>
      </c>
      <c r="Y66" s="73">
        <f t="shared" si="36"/>
        <v>7.2222222222222223</v>
      </c>
      <c r="Z66" s="71">
        <f t="shared" si="30"/>
        <v>12.107111111111111</v>
      </c>
      <c r="AA66" s="71">
        <f t="shared" si="31"/>
        <v>8.748069719597007</v>
      </c>
      <c r="AB66" s="71">
        <v>0</v>
      </c>
      <c r="AC66" s="71">
        <f t="shared" si="37"/>
        <v>0.17601606478353915</v>
      </c>
      <c r="AD66" s="74">
        <f t="shared" si="16"/>
        <v>0.17601606478353915</v>
      </c>
      <c r="AE66" s="73">
        <f t="shared" si="29"/>
        <v>6.1360000000000001</v>
      </c>
      <c r="AF66" s="71">
        <f t="shared" si="17"/>
        <v>7.4344297010825491</v>
      </c>
      <c r="AG66" s="71">
        <f t="shared" si="38"/>
        <v>0.22108297992135342</v>
      </c>
      <c r="AH66" s="71">
        <f t="shared" si="39"/>
        <v>1.5256027412429045</v>
      </c>
      <c r="AI66" s="74">
        <f t="shared" si="19"/>
        <v>1.7466857211642579</v>
      </c>
      <c r="AJ66" s="73">
        <f t="shared" si="20"/>
        <v>2.3600000000000003</v>
      </c>
      <c r="AK66" s="71">
        <f t="shared" si="40"/>
        <v>4.6106375739795116</v>
      </c>
      <c r="AL66" s="71">
        <f t="shared" si="41"/>
        <v>8.5031915354366702E-2</v>
      </c>
      <c r="AM66" s="71">
        <f t="shared" si="48"/>
        <v>0</v>
      </c>
      <c r="AN66" s="188">
        <f t="shared" si="42"/>
        <v>0.14528533333333335</v>
      </c>
      <c r="AO66" s="74">
        <f t="shared" si="24"/>
        <v>0.23031724868770004</v>
      </c>
      <c r="AP66" s="73">
        <f t="shared" si="43"/>
        <v>0.1147930857283951</v>
      </c>
      <c r="AQ66" s="206">
        <f t="shared" si="44"/>
        <v>0.17601606478353915</v>
      </c>
      <c r="AR66" s="206">
        <f t="shared" si="45"/>
        <v>4.9580301931144559</v>
      </c>
      <c r="AS66" s="71">
        <f t="shared" si="46"/>
        <v>0.16</v>
      </c>
      <c r="AT66" s="74">
        <f t="shared" si="47"/>
        <v>4.9499999999999997E-5</v>
      </c>
      <c r="AU66" s="73">
        <f t="shared" si="26"/>
        <v>7.5619078782618878</v>
      </c>
      <c r="AV66" s="71">
        <f t="shared" si="27"/>
        <v>127.44</v>
      </c>
      <c r="AW66" s="74">
        <f t="shared" si="28"/>
        <v>94.398665917313679</v>
      </c>
    </row>
    <row r="67" spans="17:49" x14ac:dyDescent="0.25">
      <c r="Q67">
        <v>60</v>
      </c>
      <c r="R67" s="73">
        <f t="shared" si="0"/>
        <v>54</v>
      </c>
      <c r="S67" s="71">
        <f t="shared" si="32"/>
        <v>2.4</v>
      </c>
      <c r="T67" s="71">
        <f t="shared" si="2"/>
        <v>15</v>
      </c>
      <c r="U67" s="74">
        <f t="shared" si="33"/>
        <v>8.6399999999999988</v>
      </c>
      <c r="V67" s="73">
        <f>IF(Variable_Management!$B$20=3,2,IF((S67*R67/T67)&lt;((T67*(1-(T67/R67)))/(2*Lm*Fsw)),1,2))</f>
        <v>2</v>
      </c>
      <c r="W67" s="71">
        <f t="shared" si="34"/>
        <v>0.72222222222222221</v>
      </c>
      <c r="X67" s="74">
        <f t="shared" si="35"/>
        <v>0.27777777777777779</v>
      </c>
      <c r="Y67" s="73">
        <f t="shared" si="36"/>
        <v>7.2222222222222223</v>
      </c>
      <c r="Z67" s="71">
        <f t="shared" si="30"/>
        <v>12.25111111111111</v>
      </c>
      <c r="AA67" s="71">
        <f t="shared" si="31"/>
        <v>8.8879867134762307</v>
      </c>
      <c r="AB67" s="71">
        <v>0</v>
      </c>
      <c r="AC67" s="71">
        <f t="shared" si="37"/>
        <v>0.181691507983539</v>
      </c>
      <c r="AD67" s="74">
        <f t="shared" si="16"/>
        <v>0.181691507983539</v>
      </c>
      <c r="AE67" s="73">
        <f t="shared" si="29"/>
        <v>6.2399999999999993</v>
      </c>
      <c r="AF67" s="71">
        <f t="shared" si="17"/>
        <v>7.5533362814281189</v>
      </c>
      <c r="AG67" s="71">
        <f t="shared" si="38"/>
        <v>0.22821155592135345</v>
      </c>
      <c r="AH67" s="71">
        <f t="shared" si="39"/>
        <v>1.5514604148232924</v>
      </c>
      <c r="AI67" s="74">
        <f t="shared" si="19"/>
        <v>1.779671970744646</v>
      </c>
      <c r="AJ67" s="73">
        <f t="shared" si="20"/>
        <v>2.4</v>
      </c>
      <c r="AK67" s="71">
        <f t="shared" si="40"/>
        <v>4.6843803046498769</v>
      </c>
      <c r="AL67" s="71">
        <f t="shared" si="41"/>
        <v>8.7773675354366684E-2</v>
      </c>
      <c r="AM67" s="71">
        <f t="shared" si="48"/>
        <v>0</v>
      </c>
      <c r="AN67" s="188">
        <f t="shared" si="42"/>
        <v>0.14701333333333333</v>
      </c>
      <c r="AO67" s="74">
        <f t="shared" si="24"/>
        <v>0.23478700868770003</v>
      </c>
      <c r="AP67" s="73">
        <f t="shared" si="43"/>
        <v>0.11849446172839501</v>
      </c>
      <c r="AQ67" s="206">
        <f t="shared" si="44"/>
        <v>0.181691507983539</v>
      </c>
      <c r="AR67" s="206">
        <f t="shared" si="45"/>
        <v>4.9580301931144559</v>
      </c>
      <c r="AS67" s="71">
        <f t="shared" si="46"/>
        <v>0.16</v>
      </c>
      <c r="AT67" s="74">
        <f t="shared" si="47"/>
        <v>4.9499999999999997E-5</v>
      </c>
      <c r="AU67" s="73">
        <f t="shared" si="26"/>
        <v>7.6144161502422749</v>
      </c>
      <c r="AV67" s="71">
        <f t="shared" si="27"/>
        <v>129.6</v>
      </c>
      <c r="AW67" s="74">
        <f t="shared" si="28"/>
        <v>94.450717086530531</v>
      </c>
    </row>
    <row r="68" spans="17:49" x14ac:dyDescent="0.25">
      <c r="Q68">
        <v>61</v>
      </c>
      <c r="R68" s="73">
        <f t="shared" si="0"/>
        <v>54</v>
      </c>
      <c r="S68" s="71">
        <f t="shared" si="32"/>
        <v>2.44</v>
      </c>
      <c r="T68" s="71">
        <f t="shared" si="2"/>
        <v>15</v>
      </c>
      <c r="U68" s="74">
        <f t="shared" si="33"/>
        <v>8.7839999999999989</v>
      </c>
      <c r="V68" s="73">
        <f>IF(Variable_Management!$B$20=3,2,IF((S68*R68/T68)&lt;((T68*(1-(T68/R68)))/(2*Lm*Fsw)),1,2))</f>
        <v>2</v>
      </c>
      <c r="W68" s="71">
        <f t="shared" si="34"/>
        <v>0.72222222222222221</v>
      </c>
      <c r="X68" s="74">
        <f t="shared" si="35"/>
        <v>0.27777777777777779</v>
      </c>
      <c r="Y68" s="73">
        <f t="shared" si="36"/>
        <v>7.2222222222222223</v>
      </c>
      <c r="Z68" s="71">
        <f t="shared" si="30"/>
        <v>12.39511111111111</v>
      </c>
      <c r="AA68" s="71">
        <f t="shared" si="31"/>
        <v>9.0280321122008651</v>
      </c>
      <c r="AB68" s="71">
        <v>0</v>
      </c>
      <c r="AC68" s="71">
        <f t="shared" si="37"/>
        <v>0.18746233678353902</v>
      </c>
      <c r="AD68" s="74">
        <f t="shared" si="16"/>
        <v>0.18746233678353902</v>
      </c>
      <c r="AE68" s="73">
        <f t="shared" si="29"/>
        <v>6.3439999999999994</v>
      </c>
      <c r="AF68" s="71">
        <f t="shared" si="17"/>
        <v>7.6723519849090822</v>
      </c>
      <c r="AG68" s="71">
        <f t="shared" si="38"/>
        <v>0.23545993992135333</v>
      </c>
      <c r="AH68" s="71">
        <f t="shared" si="39"/>
        <v>1.5773180884036806</v>
      </c>
      <c r="AI68" s="74">
        <f t="shared" si="19"/>
        <v>1.8127780283250339</v>
      </c>
      <c r="AJ68" s="73">
        <f t="shared" si="20"/>
        <v>2.44</v>
      </c>
      <c r="AK68" s="71">
        <f t="shared" si="40"/>
        <v>4.7581907106159234</v>
      </c>
      <c r="AL68" s="71">
        <f t="shared" si="41"/>
        <v>9.056151535436667E-2</v>
      </c>
      <c r="AM68" s="71">
        <f t="shared" si="48"/>
        <v>0</v>
      </c>
      <c r="AN68" s="188">
        <f t="shared" si="42"/>
        <v>0.14874133333333331</v>
      </c>
      <c r="AO68" s="74">
        <f t="shared" si="24"/>
        <v>0.23930284868769996</v>
      </c>
      <c r="AP68" s="73">
        <f t="shared" si="43"/>
        <v>0.12225804572839501</v>
      </c>
      <c r="AQ68" s="206">
        <f t="shared" si="44"/>
        <v>0.18746233678353902</v>
      </c>
      <c r="AR68" s="206">
        <f t="shared" si="45"/>
        <v>4.9580301931144559</v>
      </c>
      <c r="AS68" s="71">
        <f t="shared" si="46"/>
        <v>0.16</v>
      </c>
      <c r="AT68" s="74">
        <f t="shared" si="47"/>
        <v>4.9499999999999997E-5</v>
      </c>
      <c r="AU68" s="73">
        <f t="shared" si="26"/>
        <v>7.6673432894226625</v>
      </c>
      <c r="AV68" s="71">
        <f t="shared" si="27"/>
        <v>131.76</v>
      </c>
      <c r="AW68" s="74">
        <f t="shared" si="28"/>
        <v>94.500832398773582</v>
      </c>
    </row>
    <row r="69" spans="17:49" x14ac:dyDescent="0.25">
      <c r="Q69">
        <v>62</v>
      </c>
      <c r="R69" s="73">
        <f t="shared" si="0"/>
        <v>54</v>
      </c>
      <c r="S69" s="71">
        <f t="shared" si="32"/>
        <v>2.48</v>
      </c>
      <c r="T69" s="71">
        <f t="shared" si="2"/>
        <v>15</v>
      </c>
      <c r="U69" s="74">
        <f t="shared" si="33"/>
        <v>8.927999999999999</v>
      </c>
      <c r="V69" s="73">
        <f>IF(Variable_Management!$B$20=3,2,IF((S69*R69/T69)&lt;((T69*(1-(T69/R69)))/(2*Lm*Fsw)),1,2))</f>
        <v>2</v>
      </c>
      <c r="W69" s="71">
        <f t="shared" si="34"/>
        <v>0.72222222222222221</v>
      </c>
      <c r="X69" s="74">
        <f t="shared" si="35"/>
        <v>0.27777777777777779</v>
      </c>
      <c r="Y69" s="73">
        <f t="shared" si="36"/>
        <v>7.2222222222222223</v>
      </c>
      <c r="Z69" s="71">
        <f t="shared" si="30"/>
        <v>12.53911111111111</v>
      </c>
      <c r="AA69" s="71">
        <f t="shared" si="31"/>
        <v>9.1682000315727201</v>
      </c>
      <c r="AB69" s="71">
        <v>0</v>
      </c>
      <c r="AC69" s="71">
        <f t="shared" si="37"/>
        <v>0.19332855118353903</v>
      </c>
      <c r="AD69" s="74">
        <f t="shared" si="16"/>
        <v>0.19332855118353903</v>
      </c>
      <c r="AE69" s="73">
        <f t="shared" si="29"/>
        <v>6.4479999999999995</v>
      </c>
      <c r="AF69" s="71">
        <f t="shared" si="17"/>
        <v>7.791471810918547</v>
      </c>
      <c r="AG69" s="71">
        <f t="shared" si="38"/>
        <v>0.24282813192135336</v>
      </c>
      <c r="AH69" s="71">
        <f t="shared" si="39"/>
        <v>1.6031757619840687</v>
      </c>
      <c r="AI69" s="74">
        <f t="shared" si="19"/>
        <v>1.8460038939054222</v>
      </c>
      <c r="AJ69" s="73">
        <f t="shared" si="20"/>
        <v>2.48</v>
      </c>
      <c r="AK69" s="71">
        <f t="shared" si="40"/>
        <v>4.8320656906329065</v>
      </c>
      <c r="AL69" s="71">
        <f t="shared" si="41"/>
        <v>9.3395435354366674E-2</v>
      </c>
      <c r="AM69" s="71">
        <f t="shared" si="48"/>
        <v>0</v>
      </c>
      <c r="AN69" s="188">
        <f t="shared" si="42"/>
        <v>0.15046933333333332</v>
      </c>
      <c r="AO69" s="74">
        <f t="shared" si="24"/>
        <v>0.24386476868769999</v>
      </c>
      <c r="AP69" s="73">
        <f t="shared" si="43"/>
        <v>0.12608383772839504</v>
      </c>
      <c r="AQ69" s="206">
        <f t="shared" si="44"/>
        <v>0.19332855118353903</v>
      </c>
      <c r="AR69" s="206">
        <f t="shared" si="45"/>
        <v>4.9580301931144559</v>
      </c>
      <c r="AS69" s="71">
        <f t="shared" si="46"/>
        <v>0.16</v>
      </c>
      <c r="AT69" s="74">
        <f t="shared" si="47"/>
        <v>4.9499999999999997E-5</v>
      </c>
      <c r="AU69" s="73">
        <f t="shared" si="26"/>
        <v>7.7206892958030515</v>
      </c>
      <c r="AV69" s="71">
        <f t="shared" si="27"/>
        <v>133.91999999999999</v>
      </c>
      <c r="AW69" s="74">
        <f t="shared" si="28"/>
        <v>94.549102144173318</v>
      </c>
    </row>
    <row r="70" spans="17:49" x14ac:dyDescent="0.25">
      <c r="Q70">
        <v>63</v>
      </c>
      <c r="R70" s="73">
        <f t="shared" si="0"/>
        <v>54</v>
      </c>
      <c r="S70" s="71">
        <f t="shared" si="32"/>
        <v>2.52</v>
      </c>
      <c r="T70" s="71">
        <f t="shared" si="2"/>
        <v>15</v>
      </c>
      <c r="U70" s="74">
        <f t="shared" si="33"/>
        <v>9.072000000000001</v>
      </c>
      <c r="V70" s="73">
        <f>IF(Variable_Management!$B$20=3,2,IF((S70*R70/T70)&lt;((T70*(1-(T70/R70)))/(2*Lm*Fsw)),1,2))</f>
        <v>2</v>
      </c>
      <c r="W70" s="71">
        <f t="shared" si="34"/>
        <v>0.72222222222222221</v>
      </c>
      <c r="X70" s="74">
        <f t="shared" si="35"/>
        <v>0.27777777777777779</v>
      </c>
      <c r="Y70" s="73">
        <f t="shared" si="36"/>
        <v>7.2222222222222223</v>
      </c>
      <c r="Z70" s="71">
        <f t="shared" si="30"/>
        <v>12.683111111111112</v>
      </c>
      <c r="AA70" s="71">
        <f t="shared" si="31"/>
        <v>9.308484936815983</v>
      </c>
      <c r="AB70" s="71">
        <v>0</v>
      </c>
      <c r="AC70" s="71">
        <f t="shared" si="37"/>
        <v>0.1992901511835391</v>
      </c>
      <c r="AD70" s="74">
        <f t="shared" si="16"/>
        <v>0.1992901511835391</v>
      </c>
      <c r="AE70" s="73">
        <f t="shared" si="29"/>
        <v>6.5520000000000005</v>
      </c>
      <c r="AF70" s="71">
        <f t="shared" si="17"/>
        <v>7.9106910558015331</v>
      </c>
      <c r="AG70" s="71">
        <f t="shared" si="38"/>
        <v>0.25031613192135349</v>
      </c>
      <c r="AH70" s="71">
        <f t="shared" si="39"/>
        <v>1.6290334355644573</v>
      </c>
      <c r="AI70" s="74">
        <f t="shared" si="19"/>
        <v>1.8793495674858107</v>
      </c>
      <c r="AJ70" s="73">
        <f t="shared" si="20"/>
        <v>2.5200000000000005</v>
      </c>
      <c r="AK70" s="71">
        <f t="shared" si="40"/>
        <v>4.9060023276178422</v>
      </c>
      <c r="AL70" s="71">
        <f t="shared" si="41"/>
        <v>9.6275435354366737E-2</v>
      </c>
      <c r="AM70" s="71">
        <f t="shared" si="48"/>
        <v>0</v>
      </c>
      <c r="AN70" s="188">
        <f t="shared" si="42"/>
        <v>0.15219733333333335</v>
      </c>
      <c r="AO70" s="74">
        <f t="shared" si="24"/>
        <v>0.24847276868770007</v>
      </c>
      <c r="AP70" s="73">
        <f t="shared" si="43"/>
        <v>0.12997183772839507</v>
      </c>
      <c r="AQ70" s="206">
        <f t="shared" si="44"/>
        <v>0.1992901511835391</v>
      </c>
      <c r="AR70" s="206">
        <f t="shared" si="45"/>
        <v>4.9580301931144559</v>
      </c>
      <c r="AS70" s="71">
        <f t="shared" si="46"/>
        <v>0.16</v>
      </c>
      <c r="AT70" s="74">
        <f t="shared" si="47"/>
        <v>4.9499999999999997E-5</v>
      </c>
      <c r="AU70" s="73">
        <f t="shared" si="26"/>
        <v>7.7744541693834393</v>
      </c>
      <c r="AV70" s="71">
        <f t="shared" si="27"/>
        <v>136.08000000000001</v>
      </c>
      <c r="AW70" s="74">
        <f t="shared" si="28"/>
        <v>94.595611088809733</v>
      </c>
    </row>
    <row r="71" spans="17:49" x14ac:dyDescent="0.25">
      <c r="Q71">
        <v>64</v>
      </c>
      <c r="R71" s="73">
        <f t="shared" ref="R71:R134" si="49">VOUT</f>
        <v>54</v>
      </c>
      <c r="S71" s="71">
        <f t="shared" ref="S71:S102" si="50">Q71*$O$12</f>
        <v>2.56</v>
      </c>
      <c r="T71" s="71">
        <f t="shared" ref="T71:T134" si="51">VIN_var</f>
        <v>15</v>
      </c>
      <c r="U71" s="74">
        <f t="shared" ref="U71:U102" si="52">(R71*S71)/(T71*EFF_est)</f>
        <v>9.2160000000000011</v>
      </c>
      <c r="V71" s="73">
        <f>IF(Variable_Management!$B$20=3,2,IF((S71*R71/T71)&lt;((T71*(1-(T71/R71)))/(2*Lm*Fsw)),1,2))</f>
        <v>2</v>
      </c>
      <c r="W71" s="71">
        <f t="shared" ref="W71:W102" si="53">CHOOSE(V71,SQRT((2*S71*Lm*Fsw*(R71-T71))/((T71)^2)),1-(T71/R71))</f>
        <v>0.72222222222222221</v>
      </c>
      <c r="X71" s="74">
        <f t="shared" ref="X71:X102" si="54">CHOOSE(V71,(Lm*Z71*Fsw)/(R71-T71),1-W71)</f>
        <v>0.27777777777777779</v>
      </c>
      <c r="Y71" s="73">
        <f t="shared" ref="Y71:Y102" si="55">(T71*W71)/(Lm*Fsw)</f>
        <v>7.2222222222222223</v>
      </c>
      <c r="Z71" s="71">
        <f t="shared" si="30"/>
        <v>12.827111111111112</v>
      </c>
      <c r="AA71" s="71">
        <f t="shared" si="31"/>
        <v>9.448881617362451</v>
      </c>
      <c r="AB71" s="71">
        <v>0</v>
      </c>
      <c r="AC71" s="71">
        <f t="shared" ref="AC71:AC102" si="56">(AA71^2)*Rdcr</f>
        <v>0.20534713678353911</v>
      </c>
      <c r="AD71" s="74">
        <f t="shared" si="16"/>
        <v>0.20534713678353911</v>
      </c>
      <c r="AE71" s="73">
        <f t="shared" si="29"/>
        <v>6.6560000000000006</v>
      </c>
      <c r="AF71" s="71">
        <f t="shared" si="17"/>
        <v>8.0300052914265496</v>
      </c>
      <c r="AG71" s="71">
        <f t="shared" ref="AG71:AG102" si="57">(AF71^2)*RDS_on</f>
        <v>0.2579239399213536</v>
      </c>
      <c r="AH71" s="71">
        <f t="shared" ref="AH71:AH102" si="58">((R71*U71)/2)*Fsw*(tr_sw+tf_sw)</f>
        <v>1.6548911091448455</v>
      </c>
      <c r="AI71" s="74">
        <f t="shared" si="19"/>
        <v>1.912815049066199</v>
      </c>
      <c r="AJ71" s="73">
        <f t="shared" si="20"/>
        <v>2.5600000000000005</v>
      </c>
      <c r="AK71" s="71">
        <f t="shared" ref="AK71:AK102" si="59">CHOOSE(V71,Z71*SQRT(X71/3),SQRT(X71*((Z71^2)+((Y71^2)/3)-(Y71*Z71))))</f>
        <v>4.9799978753601577</v>
      </c>
      <c r="AL71" s="71">
        <f t="shared" ref="AL71:AL102" si="60">(AK71^2)*RDS_on_HS</f>
        <v>9.9201515354366734E-2</v>
      </c>
      <c r="AM71" s="71">
        <f t="shared" si="48"/>
        <v>0</v>
      </c>
      <c r="AN71" s="188">
        <f t="shared" ref="AN71:AN102" si="61">Vd_rect*t_dead*Fsw*Z71</f>
        <v>0.15392533333333336</v>
      </c>
      <c r="AO71" s="74">
        <f t="shared" si="24"/>
        <v>0.25312684868770008</v>
      </c>
      <c r="AP71" s="73">
        <f t="shared" ref="AP71:AP102" si="62">(AA71^2)*R_cs</f>
        <v>0.13392204572839508</v>
      </c>
      <c r="AQ71" s="206">
        <f t="shared" ref="AQ71:AQ102" si="63">Rdcr*AA71^2</f>
        <v>0.20534713678353911</v>
      </c>
      <c r="AR71" s="206">
        <f t="shared" ref="AR71:AR102" si="64">ABS(7.759*10^-3*Fsw^0.9458*(0.00787*Y71)^2.304)</f>
        <v>4.9580301931144559</v>
      </c>
      <c r="AS71" s="71">
        <f t="shared" ref="AS71:AS102" si="65">(Qg_tot+Qg_tot_HS)*Vcc*Fsw</f>
        <v>0.16</v>
      </c>
      <c r="AT71" s="74">
        <f t="shared" ref="AT71:AT102" si="66">IQ*T71</f>
        <v>4.9499999999999997E-5</v>
      </c>
      <c r="AU71" s="73">
        <f t="shared" si="26"/>
        <v>7.8286379101638284</v>
      </c>
      <c r="AV71" s="71">
        <f t="shared" si="27"/>
        <v>138.24</v>
      </c>
      <c r="AW71" s="74">
        <f t="shared" si="28"/>
        <v>94.640438890805129</v>
      </c>
    </row>
    <row r="72" spans="17:49" x14ac:dyDescent="0.25">
      <c r="Q72">
        <v>65</v>
      </c>
      <c r="R72" s="73">
        <f t="shared" si="49"/>
        <v>54</v>
      </c>
      <c r="S72" s="71">
        <f t="shared" si="50"/>
        <v>2.6</v>
      </c>
      <c r="T72" s="71">
        <f t="shared" si="51"/>
        <v>15</v>
      </c>
      <c r="U72" s="74">
        <f t="shared" si="52"/>
        <v>9.3600000000000012</v>
      </c>
      <c r="V72" s="73">
        <f>IF(Variable_Management!$B$20=3,2,IF((S72*R72/T72)&lt;((T72*(1-(T72/R72)))/(2*Lm*Fsw)),1,2))</f>
        <v>2</v>
      </c>
      <c r="W72" s="71">
        <f t="shared" si="53"/>
        <v>0.72222222222222221</v>
      </c>
      <c r="X72" s="74">
        <f t="shared" si="54"/>
        <v>0.27777777777777779</v>
      </c>
      <c r="Y72" s="73">
        <f t="shared" si="55"/>
        <v>7.2222222222222223</v>
      </c>
      <c r="Z72" s="71">
        <f t="shared" si="30"/>
        <v>12.971111111111112</v>
      </c>
      <c r="AA72" s="71">
        <f t="shared" si="31"/>
        <v>9.5893851637594612</v>
      </c>
      <c r="AB72" s="71">
        <v>0</v>
      </c>
      <c r="AC72" s="71">
        <f t="shared" si="56"/>
        <v>0.21149950798353917</v>
      </c>
      <c r="AD72" s="74">
        <f t="shared" ref="AD72:AD135" si="67">AB72+AC72</f>
        <v>0.21149950798353917</v>
      </c>
      <c r="AE72" s="73">
        <f t="shared" si="29"/>
        <v>6.7600000000000007</v>
      </c>
      <c r="AF72" s="71">
        <f t="shared" ref="AF72:AF135" si="68">CHOOSE(V72,Z72*SQRT(W72/3),SQRT(W72*((Z72^2)+((Y72^2)/3)-(Z72*Y72))))</f>
        <v>8.1494103455611064</v>
      </c>
      <c r="AG72" s="71">
        <f t="shared" si="57"/>
        <v>0.26565155592135359</v>
      </c>
      <c r="AH72" s="71">
        <f t="shared" si="58"/>
        <v>1.6807487827252339</v>
      </c>
      <c r="AI72" s="74">
        <f t="shared" ref="AI72:AI135" si="69">AG72+AH72</f>
        <v>1.9464003386465873</v>
      </c>
      <c r="AJ72" s="73">
        <f t="shared" ref="AJ72:AJ135" si="70">X72*U72</f>
        <v>2.6000000000000005</v>
      </c>
      <c r="AK72" s="71">
        <f t="shared" si="59"/>
        <v>5.0540497463511072</v>
      </c>
      <c r="AL72" s="71">
        <f t="shared" si="60"/>
        <v>0.10217367535436676</v>
      </c>
      <c r="AM72" s="71">
        <f t="shared" ref="AM72:AM103" si="71">CHOOSE(V72,(R72+Vd_rect)*Qrr*Fsw,(R72+Vd_rect)*Qrr*Fsw)</f>
        <v>0</v>
      </c>
      <c r="AN72" s="188">
        <f t="shared" si="61"/>
        <v>0.15565333333333334</v>
      </c>
      <c r="AO72" s="74">
        <f t="shared" ref="AO72:AO135" si="72">AL72+AM72+AN72</f>
        <v>0.25782700868770009</v>
      </c>
      <c r="AP72" s="73">
        <f t="shared" si="62"/>
        <v>0.1379344617283951</v>
      </c>
      <c r="AQ72" s="206">
        <f t="shared" si="63"/>
        <v>0.21149950798353917</v>
      </c>
      <c r="AR72" s="206">
        <f t="shared" si="64"/>
        <v>4.9580301931144559</v>
      </c>
      <c r="AS72" s="71">
        <f t="shared" si="65"/>
        <v>0.16</v>
      </c>
      <c r="AT72" s="74">
        <f t="shared" si="66"/>
        <v>4.9499999999999997E-5</v>
      </c>
      <c r="AU72" s="73">
        <f t="shared" ref="AU72:AU135" si="73">AP72+AO72+AI72+AD72+AS72+AT72+AQ72+AR72</f>
        <v>7.8832405181442162</v>
      </c>
      <c r="AV72" s="71">
        <f t="shared" ref="AV72:AV135" si="74">R72*S72</f>
        <v>140.4</v>
      </c>
      <c r="AW72" s="74">
        <f t="shared" ref="AW72:AW135" si="75">(AV72/(AV72+AU72))*100</f>
        <v>94.683660479365102</v>
      </c>
    </row>
    <row r="73" spans="17:49" x14ac:dyDescent="0.25">
      <c r="Q73">
        <v>66</v>
      </c>
      <c r="R73" s="73">
        <f t="shared" si="49"/>
        <v>54</v>
      </c>
      <c r="S73" s="71">
        <f t="shared" si="50"/>
        <v>2.64</v>
      </c>
      <c r="T73" s="71">
        <f t="shared" si="51"/>
        <v>15</v>
      </c>
      <c r="U73" s="74">
        <f t="shared" si="52"/>
        <v>9.5039999999999996</v>
      </c>
      <c r="V73" s="73">
        <f>IF(Variable_Management!$B$20=3,2,IF((S73*R73/T73)&lt;((T73*(1-(T73/R73)))/(2*Lm*Fsw)),1,2))</f>
        <v>2</v>
      </c>
      <c r="W73" s="71">
        <f t="shared" si="53"/>
        <v>0.72222222222222221</v>
      </c>
      <c r="X73" s="74">
        <f t="shared" si="54"/>
        <v>0.27777777777777779</v>
      </c>
      <c r="Y73" s="73">
        <f t="shared" si="55"/>
        <v>7.2222222222222223</v>
      </c>
      <c r="Z73" s="71">
        <f t="shared" si="30"/>
        <v>13.11511111111111</v>
      </c>
      <c r="AA73" s="71">
        <f t="shared" si="31"/>
        <v>9.7299909464978462</v>
      </c>
      <c r="AB73" s="71">
        <v>0</v>
      </c>
      <c r="AC73" s="71">
        <f t="shared" si="56"/>
        <v>0.21774726478353912</v>
      </c>
      <c r="AD73" s="74">
        <f t="shared" si="67"/>
        <v>0.21774726478353912</v>
      </c>
      <c r="AE73" s="73">
        <f t="shared" ref="AE73:AE136" si="76">U73*W73</f>
        <v>6.8639999999999999</v>
      </c>
      <c r="AF73" s="71">
        <f t="shared" si="68"/>
        <v>8.2689022838789406</v>
      </c>
      <c r="AG73" s="71">
        <f t="shared" si="57"/>
        <v>0.27349897992135347</v>
      </c>
      <c r="AH73" s="71">
        <f t="shared" si="58"/>
        <v>1.7066064563056218</v>
      </c>
      <c r="AI73" s="74">
        <f t="shared" si="69"/>
        <v>1.9801054362269752</v>
      </c>
      <c r="AJ73" s="73">
        <f t="shared" si="70"/>
        <v>2.64</v>
      </c>
      <c r="AK73" s="71">
        <f t="shared" si="59"/>
        <v>5.1281555006251196</v>
      </c>
      <c r="AL73" s="71">
        <f t="shared" si="60"/>
        <v>0.10519191535436669</v>
      </c>
      <c r="AM73" s="71">
        <f t="shared" si="71"/>
        <v>0</v>
      </c>
      <c r="AN73" s="188">
        <f t="shared" si="61"/>
        <v>0.15738133333333332</v>
      </c>
      <c r="AO73" s="74">
        <f t="shared" si="72"/>
        <v>0.26257324868769999</v>
      </c>
      <c r="AP73" s="73">
        <f t="shared" si="62"/>
        <v>0.14200908572839507</v>
      </c>
      <c r="AQ73" s="206">
        <f t="shared" si="63"/>
        <v>0.21774726478353912</v>
      </c>
      <c r="AR73" s="206">
        <f t="shared" si="64"/>
        <v>4.9580301931144559</v>
      </c>
      <c r="AS73" s="71">
        <f t="shared" si="65"/>
        <v>0.16</v>
      </c>
      <c r="AT73" s="74">
        <f t="shared" si="66"/>
        <v>4.9499999999999997E-5</v>
      </c>
      <c r="AU73" s="73">
        <f t="shared" si="73"/>
        <v>7.9382619933246046</v>
      </c>
      <c r="AV73" s="71">
        <f t="shared" si="74"/>
        <v>142.56</v>
      </c>
      <c r="AW73" s="74">
        <f t="shared" si="75"/>
        <v>94.725346400560611</v>
      </c>
    </row>
    <row r="74" spans="17:49" x14ac:dyDescent="0.25">
      <c r="Q74">
        <v>67</v>
      </c>
      <c r="R74" s="73">
        <f t="shared" si="49"/>
        <v>54</v>
      </c>
      <c r="S74" s="71">
        <f t="shared" si="50"/>
        <v>2.68</v>
      </c>
      <c r="T74" s="71">
        <f t="shared" si="51"/>
        <v>15</v>
      </c>
      <c r="U74" s="74">
        <f t="shared" si="52"/>
        <v>9.6479999999999997</v>
      </c>
      <c r="V74" s="73">
        <f>IF(Variable_Management!$B$20=3,2,IF((S74*R74/T74)&lt;((T74*(1-(T74/R74)))/(2*Lm*Fsw)),1,2))</f>
        <v>2</v>
      </c>
      <c r="W74" s="71">
        <f t="shared" si="53"/>
        <v>0.72222222222222221</v>
      </c>
      <c r="X74" s="74">
        <f t="shared" si="54"/>
        <v>0.27777777777777779</v>
      </c>
      <c r="Y74" s="73">
        <f t="shared" si="55"/>
        <v>7.2222222222222223</v>
      </c>
      <c r="Z74" s="71">
        <f t="shared" si="30"/>
        <v>13.25911111111111</v>
      </c>
      <c r="AA74" s="71">
        <f t="shared" si="31"/>
        <v>9.8706945965788062</v>
      </c>
      <c r="AB74" s="71">
        <v>0</v>
      </c>
      <c r="AC74" s="71">
        <f t="shared" si="56"/>
        <v>0.22409040718353909</v>
      </c>
      <c r="AD74" s="74">
        <f t="shared" si="67"/>
        <v>0.22409040718353909</v>
      </c>
      <c r="AE74" s="73">
        <f t="shared" si="76"/>
        <v>6.968</v>
      </c>
      <c r="AF74" s="71">
        <f t="shared" si="68"/>
        <v>8.3884773934450312</v>
      </c>
      <c r="AG74" s="71">
        <f t="shared" si="57"/>
        <v>0.28146621192135335</v>
      </c>
      <c r="AH74" s="71">
        <f t="shared" si="58"/>
        <v>1.7324641298860097</v>
      </c>
      <c r="AI74" s="74">
        <f t="shared" si="69"/>
        <v>2.0139303418073631</v>
      </c>
      <c r="AJ74" s="73">
        <f t="shared" si="70"/>
        <v>2.68</v>
      </c>
      <c r="AK74" s="71">
        <f t="shared" si="59"/>
        <v>5.202312835517648</v>
      </c>
      <c r="AL74" s="71">
        <f t="shared" si="60"/>
        <v>0.10825623535436668</v>
      </c>
      <c r="AM74" s="71">
        <f t="shared" si="71"/>
        <v>0</v>
      </c>
      <c r="AN74" s="188">
        <f t="shared" si="61"/>
        <v>0.15910933333333332</v>
      </c>
      <c r="AO74" s="74">
        <f t="shared" si="72"/>
        <v>0.26736556868770001</v>
      </c>
      <c r="AP74" s="73">
        <f t="shared" si="62"/>
        <v>0.14614591772839508</v>
      </c>
      <c r="AQ74" s="206">
        <f t="shared" si="63"/>
        <v>0.22409040718353909</v>
      </c>
      <c r="AR74" s="206">
        <f t="shared" si="64"/>
        <v>4.9580301931144559</v>
      </c>
      <c r="AS74" s="71">
        <f t="shared" si="65"/>
        <v>0.16</v>
      </c>
      <c r="AT74" s="74">
        <f t="shared" si="66"/>
        <v>4.9499999999999997E-5</v>
      </c>
      <c r="AU74" s="73">
        <f t="shared" si="73"/>
        <v>7.9937023357049926</v>
      </c>
      <c r="AV74" s="71">
        <f t="shared" si="74"/>
        <v>144.72</v>
      </c>
      <c r="AW74" s="74">
        <f t="shared" si="75"/>
        <v>94.765563133206783</v>
      </c>
    </row>
    <row r="75" spans="17:49" x14ac:dyDescent="0.25">
      <c r="Q75">
        <v>68</v>
      </c>
      <c r="R75" s="73">
        <f t="shared" si="49"/>
        <v>54</v>
      </c>
      <c r="S75" s="71">
        <f t="shared" si="50"/>
        <v>2.72</v>
      </c>
      <c r="T75" s="71">
        <f t="shared" si="51"/>
        <v>15</v>
      </c>
      <c r="U75" s="74">
        <f t="shared" si="52"/>
        <v>9.7920000000000016</v>
      </c>
      <c r="V75" s="73">
        <f>IF(Variable_Management!$B$20=3,2,IF((S75*R75/T75)&lt;((T75*(1-(T75/R75)))/(2*Lm*Fsw)),1,2))</f>
        <v>2</v>
      </c>
      <c r="W75" s="71">
        <f t="shared" si="53"/>
        <v>0.72222222222222221</v>
      </c>
      <c r="X75" s="74">
        <f t="shared" si="54"/>
        <v>0.27777777777777779</v>
      </c>
      <c r="Y75" s="73">
        <f t="shared" si="55"/>
        <v>7.2222222222222223</v>
      </c>
      <c r="Z75" s="71">
        <f t="shared" si="30"/>
        <v>13.403111111111112</v>
      </c>
      <c r="AA75" s="71">
        <f t="shared" si="31"/>
        <v>10.011491987657488</v>
      </c>
      <c r="AB75" s="71">
        <v>0</v>
      </c>
      <c r="AC75" s="71">
        <f t="shared" si="56"/>
        <v>0.23052893518353915</v>
      </c>
      <c r="AD75" s="74">
        <f t="shared" si="67"/>
        <v>0.23052893518353915</v>
      </c>
      <c r="AE75" s="73">
        <f t="shared" si="76"/>
        <v>7.072000000000001</v>
      </c>
      <c r="AF75" s="71">
        <f t="shared" si="68"/>
        <v>8.5081321675405572</v>
      </c>
      <c r="AG75" s="71">
        <f t="shared" si="57"/>
        <v>0.28955325192135356</v>
      </c>
      <c r="AH75" s="71">
        <f t="shared" si="58"/>
        <v>1.7583218034663983</v>
      </c>
      <c r="AI75" s="74">
        <f t="shared" si="69"/>
        <v>2.0478750553877521</v>
      </c>
      <c r="AJ75" s="73">
        <f t="shared" si="70"/>
        <v>2.7200000000000006</v>
      </c>
      <c r="AK75" s="71">
        <f t="shared" si="59"/>
        <v>5.2765195762539996</v>
      </c>
      <c r="AL75" s="71">
        <f t="shared" si="60"/>
        <v>0.11136663535436675</v>
      </c>
      <c r="AM75" s="71">
        <f t="shared" si="71"/>
        <v>0</v>
      </c>
      <c r="AN75" s="188">
        <f t="shared" si="61"/>
        <v>0.16083733333333336</v>
      </c>
      <c r="AO75" s="74">
        <f t="shared" si="72"/>
        <v>0.27220396868770014</v>
      </c>
      <c r="AP75" s="73">
        <f t="shared" si="62"/>
        <v>0.1503449577283951</v>
      </c>
      <c r="AQ75" s="206">
        <f t="shared" si="63"/>
        <v>0.23052893518353915</v>
      </c>
      <c r="AR75" s="206">
        <f t="shared" si="64"/>
        <v>4.9580301931144559</v>
      </c>
      <c r="AS75" s="71">
        <f t="shared" si="65"/>
        <v>0.16</v>
      </c>
      <c r="AT75" s="74">
        <f t="shared" si="66"/>
        <v>4.9499999999999997E-5</v>
      </c>
      <c r="AU75" s="73">
        <f t="shared" si="73"/>
        <v>8.0495615452853819</v>
      </c>
      <c r="AV75" s="71">
        <f t="shared" si="74"/>
        <v>146.88000000000002</v>
      </c>
      <c r="AW75" s="74">
        <f t="shared" si="75"/>
        <v>94.804373377812396</v>
      </c>
    </row>
    <row r="76" spans="17:49" x14ac:dyDescent="0.25">
      <c r="Q76">
        <v>69</v>
      </c>
      <c r="R76" s="73">
        <f t="shared" si="49"/>
        <v>54</v>
      </c>
      <c r="S76" s="71">
        <f t="shared" si="50"/>
        <v>2.7600000000000002</v>
      </c>
      <c r="T76" s="71">
        <f t="shared" si="51"/>
        <v>15</v>
      </c>
      <c r="U76" s="74">
        <f t="shared" si="52"/>
        <v>9.9360000000000017</v>
      </c>
      <c r="V76" s="73">
        <f>IF(Variable_Management!$B$20=3,2,IF((S76*R76/T76)&lt;((T76*(1-(T76/R76)))/(2*Lm*Fsw)),1,2))</f>
        <v>2</v>
      </c>
      <c r="W76" s="71">
        <f t="shared" si="53"/>
        <v>0.72222222222222221</v>
      </c>
      <c r="X76" s="74">
        <f t="shared" si="54"/>
        <v>0.27777777777777779</v>
      </c>
      <c r="Y76" s="73">
        <f t="shared" si="55"/>
        <v>7.2222222222222223</v>
      </c>
      <c r="Z76" s="71">
        <f t="shared" si="30"/>
        <v>13.547111111111112</v>
      </c>
      <c r="AA76" s="71">
        <f t="shared" si="31"/>
        <v>10.152379219617934</v>
      </c>
      <c r="AB76" s="71">
        <v>0</v>
      </c>
      <c r="AC76" s="71">
        <f t="shared" si="56"/>
        <v>0.23706284878353914</v>
      </c>
      <c r="AD76" s="74">
        <f t="shared" si="67"/>
        <v>0.23706284878353914</v>
      </c>
      <c r="AE76" s="73">
        <f t="shared" si="76"/>
        <v>7.176000000000001</v>
      </c>
      <c r="AF76" s="71">
        <f t="shared" si="68"/>
        <v>8.6278632917042888</v>
      </c>
      <c r="AG76" s="71">
        <f t="shared" si="57"/>
        <v>0.29776009992135344</v>
      </c>
      <c r="AH76" s="71">
        <f t="shared" si="58"/>
        <v>1.7841794770467869</v>
      </c>
      <c r="AI76" s="74">
        <f t="shared" si="69"/>
        <v>2.0819395769681401</v>
      </c>
      <c r="AJ76" s="73">
        <f t="shared" si="70"/>
        <v>2.7600000000000007</v>
      </c>
      <c r="AK76" s="71">
        <f t="shared" si="59"/>
        <v>5.3507736672925796</v>
      </c>
      <c r="AL76" s="71">
        <f t="shared" si="60"/>
        <v>0.11452311535436673</v>
      </c>
      <c r="AM76" s="71">
        <f t="shared" si="71"/>
        <v>0</v>
      </c>
      <c r="AN76" s="188">
        <f t="shared" si="61"/>
        <v>0.16256533333333334</v>
      </c>
      <c r="AO76" s="74">
        <f t="shared" si="72"/>
        <v>0.27708844868770005</v>
      </c>
      <c r="AP76" s="73">
        <f t="shared" si="62"/>
        <v>0.15460620572839509</v>
      </c>
      <c r="AQ76" s="206">
        <f t="shared" si="63"/>
        <v>0.23706284878353914</v>
      </c>
      <c r="AR76" s="206">
        <f t="shared" si="64"/>
        <v>4.9580301931144559</v>
      </c>
      <c r="AS76" s="71">
        <f t="shared" si="65"/>
        <v>0.16</v>
      </c>
      <c r="AT76" s="74">
        <f t="shared" si="66"/>
        <v>4.9499999999999997E-5</v>
      </c>
      <c r="AU76" s="73">
        <f t="shared" si="73"/>
        <v>8.1058396220657691</v>
      </c>
      <c r="AV76" s="71">
        <f t="shared" si="74"/>
        <v>149.04000000000002</v>
      </c>
      <c r="AW76" s="74">
        <f t="shared" si="75"/>
        <v>94.841836321241317</v>
      </c>
    </row>
    <row r="77" spans="17:49" x14ac:dyDescent="0.25">
      <c r="Q77">
        <v>70</v>
      </c>
      <c r="R77" s="73">
        <f t="shared" si="49"/>
        <v>54</v>
      </c>
      <c r="S77" s="71">
        <f t="shared" si="50"/>
        <v>2.8000000000000003</v>
      </c>
      <c r="T77" s="71">
        <f t="shared" si="51"/>
        <v>15</v>
      </c>
      <c r="U77" s="74">
        <f t="shared" si="52"/>
        <v>10.080000000000002</v>
      </c>
      <c r="V77" s="73">
        <f>IF(Variable_Management!$B$20=3,2,IF((S77*R77/T77)&lt;((T77*(1-(T77/R77)))/(2*Lm*Fsw)),1,2))</f>
        <v>2</v>
      </c>
      <c r="W77" s="71">
        <f t="shared" si="53"/>
        <v>0.72222222222222221</v>
      </c>
      <c r="X77" s="74">
        <f t="shared" si="54"/>
        <v>0.27777777777777779</v>
      </c>
      <c r="Y77" s="73">
        <f t="shared" si="55"/>
        <v>7.2222222222222223</v>
      </c>
      <c r="Z77" s="71">
        <f t="shared" si="30"/>
        <v>13.691111111111113</v>
      </c>
      <c r="AA77" s="71">
        <f t="shared" si="31"/>
        <v>10.293352603448989</v>
      </c>
      <c r="AB77" s="71">
        <v>0</v>
      </c>
      <c r="AC77" s="71">
        <f t="shared" si="56"/>
        <v>0.24369214798353916</v>
      </c>
      <c r="AD77" s="74">
        <f t="shared" si="67"/>
        <v>0.24369214798353916</v>
      </c>
      <c r="AE77" s="73">
        <f t="shared" si="76"/>
        <v>7.2800000000000011</v>
      </c>
      <c r="AF77" s="71">
        <f t="shared" si="68"/>
        <v>8.7476676308795813</v>
      </c>
      <c r="AG77" s="71">
        <f t="shared" si="57"/>
        <v>0.30608675592135354</v>
      </c>
      <c r="AH77" s="71">
        <f t="shared" si="58"/>
        <v>1.8100371506271746</v>
      </c>
      <c r="AI77" s="74">
        <f t="shared" si="69"/>
        <v>2.1161239065485282</v>
      </c>
      <c r="AJ77" s="73">
        <f t="shared" si="70"/>
        <v>2.8000000000000007</v>
      </c>
      <c r="AK77" s="71">
        <f t="shared" si="59"/>
        <v>5.4250731643537939</v>
      </c>
      <c r="AL77" s="71">
        <f t="shared" si="60"/>
        <v>0.11772567535436675</v>
      </c>
      <c r="AM77" s="71">
        <f t="shared" si="71"/>
        <v>0</v>
      </c>
      <c r="AN77" s="188">
        <f t="shared" si="61"/>
        <v>0.16429333333333335</v>
      </c>
      <c r="AO77" s="74">
        <f t="shared" si="72"/>
        <v>0.28201900868770008</v>
      </c>
      <c r="AP77" s="73">
        <f t="shared" si="62"/>
        <v>0.15892966172839512</v>
      </c>
      <c r="AQ77" s="206">
        <f t="shared" si="63"/>
        <v>0.24369214798353916</v>
      </c>
      <c r="AR77" s="206">
        <f t="shared" si="64"/>
        <v>4.9580301931144559</v>
      </c>
      <c r="AS77" s="71">
        <f t="shared" si="65"/>
        <v>0.16</v>
      </c>
      <c r="AT77" s="74">
        <f t="shared" si="66"/>
        <v>4.9499999999999997E-5</v>
      </c>
      <c r="AU77" s="73">
        <f t="shared" si="73"/>
        <v>8.1625365660461568</v>
      </c>
      <c r="AV77" s="71">
        <f t="shared" si="74"/>
        <v>151.20000000000002</v>
      </c>
      <c r="AW77" s="74">
        <f t="shared" si="75"/>
        <v>94.87800787943452</v>
      </c>
    </row>
    <row r="78" spans="17:49" x14ac:dyDescent="0.25">
      <c r="Q78">
        <v>71</v>
      </c>
      <c r="R78" s="73">
        <f t="shared" si="49"/>
        <v>54</v>
      </c>
      <c r="S78" s="71">
        <f t="shared" si="50"/>
        <v>2.84</v>
      </c>
      <c r="T78" s="71">
        <f t="shared" si="51"/>
        <v>15</v>
      </c>
      <c r="U78" s="74">
        <f t="shared" si="52"/>
        <v>10.223999999999998</v>
      </c>
      <c r="V78" s="73">
        <f>IF(Variable_Management!$B$20=3,2,IF((S78*R78/T78)&lt;((T78*(1-(T78/R78)))/(2*Lm*Fsw)),1,2))</f>
        <v>2</v>
      </c>
      <c r="W78" s="71">
        <f t="shared" si="53"/>
        <v>0.72222222222222221</v>
      </c>
      <c r="X78" s="74">
        <f t="shared" si="54"/>
        <v>0.27777777777777779</v>
      </c>
      <c r="Y78" s="73">
        <f t="shared" si="55"/>
        <v>7.2222222222222223</v>
      </c>
      <c r="Z78" s="71">
        <f t="shared" si="30"/>
        <v>13.835111111111109</v>
      </c>
      <c r="AA78" s="71">
        <f t="shared" si="31"/>
        <v>10.434408647303881</v>
      </c>
      <c r="AB78" s="71">
        <v>0</v>
      </c>
      <c r="AC78" s="71">
        <f t="shared" si="56"/>
        <v>0.25041683278353905</v>
      </c>
      <c r="AD78" s="74">
        <f t="shared" si="67"/>
        <v>0.25041683278353905</v>
      </c>
      <c r="AE78" s="73">
        <f t="shared" si="76"/>
        <v>7.3839999999999986</v>
      </c>
      <c r="AF78" s="71">
        <f t="shared" si="68"/>
        <v>8.867542217567296</v>
      </c>
      <c r="AG78" s="71">
        <f t="shared" si="57"/>
        <v>0.3145332199213533</v>
      </c>
      <c r="AH78" s="71">
        <f t="shared" si="58"/>
        <v>1.8358948242075626</v>
      </c>
      <c r="AI78" s="74">
        <f t="shared" si="69"/>
        <v>2.1504280441289159</v>
      </c>
      <c r="AJ78" s="73">
        <f t="shared" si="70"/>
        <v>2.84</v>
      </c>
      <c r="AK78" s="71">
        <f t="shared" si="59"/>
        <v>5.4994162270728033</v>
      </c>
      <c r="AL78" s="71">
        <f t="shared" si="60"/>
        <v>0.12097431535436667</v>
      </c>
      <c r="AM78" s="71">
        <f t="shared" si="71"/>
        <v>0</v>
      </c>
      <c r="AN78" s="188">
        <f t="shared" si="61"/>
        <v>0.16602133333333333</v>
      </c>
      <c r="AO78" s="74">
        <f t="shared" si="72"/>
        <v>0.2869956486877</v>
      </c>
      <c r="AP78" s="73">
        <f t="shared" si="62"/>
        <v>0.16331532572839502</v>
      </c>
      <c r="AQ78" s="206">
        <f t="shared" si="63"/>
        <v>0.25041683278353905</v>
      </c>
      <c r="AR78" s="206">
        <f t="shared" si="64"/>
        <v>4.9580301931144559</v>
      </c>
      <c r="AS78" s="71">
        <f t="shared" si="65"/>
        <v>0.16</v>
      </c>
      <c r="AT78" s="74">
        <f t="shared" si="66"/>
        <v>4.9499999999999997E-5</v>
      </c>
      <c r="AU78" s="73">
        <f t="shared" si="73"/>
        <v>8.2196523772265451</v>
      </c>
      <c r="AV78" s="71">
        <f t="shared" si="74"/>
        <v>153.35999999999999</v>
      </c>
      <c r="AW78" s="74">
        <f t="shared" si="75"/>
        <v>94.912940920285678</v>
      </c>
    </row>
    <row r="79" spans="17:49" x14ac:dyDescent="0.25">
      <c r="Q79">
        <v>72</v>
      </c>
      <c r="R79" s="73">
        <f t="shared" si="49"/>
        <v>54</v>
      </c>
      <c r="S79" s="71">
        <f t="shared" si="50"/>
        <v>2.88</v>
      </c>
      <c r="T79" s="71">
        <f t="shared" si="51"/>
        <v>15</v>
      </c>
      <c r="U79" s="74">
        <f t="shared" si="52"/>
        <v>10.367999999999999</v>
      </c>
      <c r="V79" s="73">
        <f>IF(Variable_Management!$B$20=3,2,IF((S79*R79/T79)&lt;((T79*(1-(T79/R79)))/(2*Lm*Fsw)),1,2))</f>
        <v>2</v>
      </c>
      <c r="W79" s="71">
        <f t="shared" si="53"/>
        <v>0.72222222222222221</v>
      </c>
      <c r="X79" s="74">
        <f t="shared" si="54"/>
        <v>0.27777777777777779</v>
      </c>
      <c r="Y79" s="73">
        <f t="shared" si="55"/>
        <v>7.2222222222222223</v>
      </c>
      <c r="Z79" s="71">
        <f t="shared" si="30"/>
        <v>13.979111111111109</v>
      </c>
      <c r="AA79" s="71">
        <f t="shared" si="31"/>
        <v>10.575544043638134</v>
      </c>
      <c r="AB79" s="71">
        <v>0</v>
      </c>
      <c r="AC79" s="71">
        <f t="shared" si="56"/>
        <v>0.25723690318353903</v>
      </c>
      <c r="AD79" s="74">
        <f t="shared" si="67"/>
        <v>0.25723690318353903</v>
      </c>
      <c r="AE79" s="73">
        <f t="shared" si="76"/>
        <v>7.4879999999999987</v>
      </c>
      <c r="AF79" s="71">
        <f t="shared" si="68"/>
        <v>8.9874842408951316</v>
      </c>
      <c r="AG79" s="71">
        <f t="shared" si="57"/>
        <v>0.3230994919213534</v>
      </c>
      <c r="AH79" s="71">
        <f t="shared" si="58"/>
        <v>1.8617524977879512</v>
      </c>
      <c r="AI79" s="74">
        <f t="shared" si="69"/>
        <v>2.1848519897093044</v>
      </c>
      <c r="AJ79" s="73">
        <f t="shared" si="70"/>
        <v>2.88</v>
      </c>
      <c r="AK79" s="71">
        <f t="shared" si="59"/>
        <v>5.5738011122206066</v>
      </c>
      <c r="AL79" s="71">
        <f t="shared" si="60"/>
        <v>0.12426903535436667</v>
      </c>
      <c r="AM79" s="71">
        <f t="shared" si="71"/>
        <v>0</v>
      </c>
      <c r="AN79" s="188">
        <f t="shared" si="61"/>
        <v>0.16774933333333331</v>
      </c>
      <c r="AO79" s="74">
        <f t="shared" si="72"/>
        <v>0.29201836868769998</v>
      </c>
      <c r="AP79" s="73">
        <f t="shared" si="62"/>
        <v>0.16776319772839501</v>
      </c>
      <c r="AQ79" s="206">
        <f t="shared" si="63"/>
        <v>0.25723690318353903</v>
      </c>
      <c r="AR79" s="206">
        <f t="shared" si="64"/>
        <v>4.9580301931144559</v>
      </c>
      <c r="AS79" s="71">
        <f t="shared" si="65"/>
        <v>0.16</v>
      </c>
      <c r="AT79" s="74">
        <f t="shared" si="66"/>
        <v>4.9499999999999997E-5</v>
      </c>
      <c r="AU79" s="73">
        <f t="shared" si="73"/>
        <v>8.2771870556069338</v>
      </c>
      <c r="AV79" s="71">
        <f t="shared" si="74"/>
        <v>155.51999999999998</v>
      </c>
      <c r="AW79" s="74">
        <f t="shared" si="75"/>
        <v>94.946685468538021</v>
      </c>
    </row>
    <row r="80" spans="17:49" x14ac:dyDescent="0.25">
      <c r="Q80">
        <v>73</v>
      </c>
      <c r="R80" s="73">
        <f t="shared" si="49"/>
        <v>54</v>
      </c>
      <c r="S80" s="71">
        <f t="shared" si="50"/>
        <v>2.92</v>
      </c>
      <c r="T80" s="71">
        <f t="shared" si="51"/>
        <v>15</v>
      </c>
      <c r="U80" s="74">
        <f t="shared" si="52"/>
        <v>10.512</v>
      </c>
      <c r="V80" s="73">
        <f>IF(Variable_Management!$B$20=3,2,IF((S80*R80/T80)&lt;((T80*(1-(T80/R80)))/(2*Lm*Fsw)),1,2))</f>
        <v>2</v>
      </c>
      <c r="W80" s="71">
        <f t="shared" si="53"/>
        <v>0.72222222222222221</v>
      </c>
      <c r="X80" s="74">
        <f t="shared" si="54"/>
        <v>0.27777777777777779</v>
      </c>
      <c r="Y80" s="73">
        <f t="shared" si="55"/>
        <v>7.2222222222222223</v>
      </c>
      <c r="Z80" s="71">
        <f t="shared" ref="Z80:Z143" si="77">CHOOSE(V80,Y80,U80+(0.5*Y80))</f>
        <v>14.123111111111111</v>
      </c>
      <c r="AA80" s="71">
        <f t="shared" ref="AA80:AA143" si="78">CHOOSE(V80,Z80*SQRT((W80+X80)/3),SQRT((U80^2)+((Y80^2)/12)))</f>
        <v>10.716755657330722</v>
      </c>
      <c r="AB80" s="71">
        <v>0</v>
      </c>
      <c r="AC80" s="71">
        <f t="shared" si="56"/>
        <v>0.26415235918353908</v>
      </c>
      <c r="AD80" s="74">
        <f t="shared" si="67"/>
        <v>0.26415235918353908</v>
      </c>
      <c r="AE80" s="73">
        <f t="shared" si="76"/>
        <v>7.5920000000000005</v>
      </c>
      <c r="AF80" s="71">
        <f t="shared" si="68"/>
        <v>9.1074910365225374</v>
      </c>
      <c r="AG80" s="71">
        <f t="shared" si="57"/>
        <v>0.33178557192135344</v>
      </c>
      <c r="AH80" s="71">
        <f t="shared" si="58"/>
        <v>1.8876101713683393</v>
      </c>
      <c r="AI80" s="74">
        <f t="shared" si="69"/>
        <v>2.2193957432896929</v>
      </c>
      <c r="AJ80" s="73">
        <f t="shared" si="70"/>
        <v>2.9200000000000004</v>
      </c>
      <c r="AK80" s="71">
        <f t="shared" si="59"/>
        <v>5.6482261674433403</v>
      </c>
      <c r="AL80" s="71">
        <f t="shared" si="60"/>
        <v>0.12760983535436674</v>
      </c>
      <c r="AM80" s="71">
        <f t="shared" si="71"/>
        <v>0</v>
      </c>
      <c r="AN80" s="188">
        <f t="shared" si="61"/>
        <v>0.16947733333333334</v>
      </c>
      <c r="AO80" s="74">
        <f t="shared" si="72"/>
        <v>0.29708716868770008</v>
      </c>
      <c r="AP80" s="73">
        <f t="shared" si="62"/>
        <v>0.17227327772839507</v>
      </c>
      <c r="AQ80" s="206">
        <f t="shared" si="63"/>
        <v>0.26415235918353908</v>
      </c>
      <c r="AR80" s="206">
        <f t="shared" si="64"/>
        <v>4.9580301931144559</v>
      </c>
      <c r="AS80" s="71">
        <f t="shared" si="65"/>
        <v>0.16</v>
      </c>
      <c r="AT80" s="74">
        <f t="shared" si="66"/>
        <v>4.9499999999999997E-5</v>
      </c>
      <c r="AU80" s="73">
        <f t="shared" si="73"/>
        <v>8.335140601187323</v>
      </c>
      <c r="AV80" s="71">
        <f t="shared" si="74"/>
        <v>157.68</v>
      </c>
      <c r="AW80" s="74">
        <f t="shared" si="75"/>
        <v>94.979288894372246</v>
      </c>
    </row>
    <row r="81" spans="17:49" x14ac:dyDescent="0.25">
      <c r="Q81">
        <v>74</v>
      </c>
      <c r="R81" s="73">
        <f t="shared" si="49"/>
        <v>54</v>
      </c>
      <c r="S81" s="71">
        <f t="shared" si="50"/>
        <v>2.96</v>
      </c>
      <c r="T81" s="71">
        <f t="shared" si="51"/>
        <v>15</v>
      </c>
      <c r="U81" s="74">
        <f t="shared" si="52"/>
        <v>10.656000000000001</v>
      </c>
      <c r="V81" s="73">
        <f>IF(Variable_Management!$B$20=3,2,IF((S81*R81/T81)&lt;((T81*(1-(T81/R81)))/(2*Lm*Fsw)),1,2))</f>
        <v>2</v>
      </c>
      <c r="W81" s="71">
        <f t="shared" si="53"/>
        <v>0.72222222222222221</v>
      </c>
      <c r="X81" s="74">
        <f t="shared" si="54"/>
        <v>0.27777777777777779</v>
      </c>
      <c r="Y81" s="73">
        <f t="shared" si="55"/>
        <v>7.2222222222222223</v>
      </c>
      <c r="Z81" s="71">
        <f t="shared" si="77"/>
        <v>14.267111111111111</v>
      </c>
      <c r="AA81" s="71">
        <f t="shared" si="78"/>
        <v>10.858040514702921</v>
      </c>
      <c r="AB81" s="71">
        <v>0</v>
      </c>
      <c r="AC81" s="71">
        <f t="shared" si="56"/>
        <v>0.27116320078353917</v>
      </c>
      <c r="AD81" s="74">
        <f t="shared" si="67"/>
        <v>0.27116320078353917</v>
      </c>
      <c r="AE81" s="73">
        <f t="shared" si="76"/>
        <v>7.6960000000000006</v>
      </c>
      <c r="AF81" s="71">
        <f t="shared" si="68"/>
        <v>9.2275600773085387</v>
      </c>
      <c r="AG81" s="71">
        <f t="shared" si="57"/>
        <v>0.34059145992135348</v>
      </c>
      <c r="AH81" s="71">
        <f t="shared" si="58"/>
        <v>1.9134678449487275</v>
      </c>
      <c r="AI81" s="74">
        <f t="shared" si="69"/>
        <v>2.254059304870081</v>
      </c>
      <c r="AJ81" s="73">
        <f t="shared" si="70"/>
        <v>2.9600000000000004</v>
      </c>
      <c r="AK81" s="71">
        <f t="shared" si="59"/>
        <v>5.7226898254747027</v>
      </c>
      <c r="AL81" s="71">
        <f t="shared" si="60"/>
        <v>0.13099671535436674</v>
      </c>
      <c r="AM81" s="71">
        <f t="shared" si="71"/>
        <v>0</v>
      </c>
      <c r="AN81" s="188">
        <f t="shared" si="61"/>
        <v>0.17120533333333335</v>
      </c>
      <c r="AO81" s="74">
        <f t="shared" si="72"/>
        <v>0.30220204868770006</v>
      </c>
      <c r="AP81" s="73">
        <f t="shared" si="62"/>
        <v>0.1768455657283951</v>
      </c>
      <c r="AQ81" s="206">
        <f t="shared" si="63"/>
        <v>0.27116320078353917</v>
      </c>
      <c r="AR81" s="206">
        <f t="shared" si="64"/>
        <v>4.9580301931144559</v>
      </c>
      <c r="AS81" s="71">
        <f t="shared" si="65"/>
        <v>0.16</v>
      </c>
      <c r="AT81" s="74">
        <f t="shared" si="66"/>
        <v>4.9499999999999997E-5</v>
      </c>
      <c r="AU81" s="73">
        <f t="shared" si="73"/>
        <v>8.393513013967711</v>
      </c>
      <c r="AV81" s="71">
        <f t="shared" si="74"/>
        <v>159.84</v>
      </c>
      <c r="AW81" s="74">
        <f t="shared" si="75"/>
        <v>95.010796087179827</v>
      </c>
    </row>
    <row r="82" spans="17:49" x14ac:dyDescent="0.25">
      <c r="Q82">
        <v>75</v>
      </c>
      <c r="R82" s="73">
        <f t="shared" si="49"/>
        <v>54</v>
      </c>
      <c r="S82" s="71">
        <f t="shared" si="50"/>
        <v>3</v>
      </c>
      <c r="T82" s="71">
        <f t="shared" si="51"/>
        <v>15</v>
      </c>
      <c r="U82" s="74">
        <f t="shared" si="52"/>
        <v>10.8</v>
      </c>
      <c r="V82" s="73">
        <f>IF(Variable_Management!$B$20=3,2,IF((S82*R82/T82)&lt;((T82*(1-(T82/R82)))/(2*Lm*Fsw)),1,2))</f>
        <v>2</v>
      </c>
      <c r="W82" s="71">
        <f t="shared" si="53"/>
        <v>0.72222222222222221</v>
      </c>
      <c r="X82" s="74">
        <f t="shared" si="54"/>
        <v>0.27777777777777779</v>
      </c>
      <c r="Y82" s="73">
        <f t="shared" si="55"/>
        <v>7.2222222222222223</v>
      </c>
      <c r="Z82" s="71">
        <f t="shared" si="77"/>
        <v>14.411111111111111</v>
      </c>
      <c r="AA82" s="71">
        <f t="shared" si="78"/>
        <v>10.999395793357472</v>
      </c>
      <c r="AB82" s="71">
        <v>0</v>
      </c>
      <c r="AC82" s="71">
        <f t="shared" si="56"/>
        <v>0.27826942798353915</v>
      </c>
      <c r="AD82" s="74">
        <f t="shared" si="67"/>
        <v>0.27826942798353915</v>
      </c>
      <c r="AE82" s="73">
        <f t="shared" si="76"/>
        <v>7.8000000000000007</v>
      </c>
      <c r="AF82" s="71">
        <f t="shared" si="68"/>
        <v>9.3476889646766903</v>
      </c>
      <c r="AG82" s="71">
        <f t="shared" si="57"/>
        <v>0.34951715592135352</v>
      </c>
      <c r="AH82" s="71">
        <f t="shared" si="58"/>
        <v>1.9393255185291156</v>
      </c>
      <c r="AI82" s="74">
        <f t="shared" si="69"/>
        <v>2.2888426744504691</v>
      </c>
      <c r="AJ82" s="73">
        <f t="shared" si="70"/>
        <v>3.0000000000000004</v>
      </c>
      <c r="AK82" s="71">
        <f t="shared" si="59"/>
        <v>5.7971905987807304</v>
      </c>
      <c r="AL82" s="71">
        <f t="shared" si="60"/>
        <v>0.13442967535436673</v>
      </c>
      <c r="AM82" s="71">
        <f t="shared" si="71"/>
        <v>0</v>
      </c>
      <c r="AN82" s="188">
        <f t="shared" si="61"/>
        <v>0.17293333333333333</v>
      </c>
      <c r="AO82" s="74">
        <f t="shared" si="72"/>
        <v>0.30736300868770006</v>
      </c>
      <c r="AP82" s="73">
        <f t="shared" si="62"/>
        <v>0.18148006172839509</v>
      </c>
      <c r="AQ82" s="206">
        <f t="shared" si="63"/>
        <v>0.27826942798353915</v>
      </c>
      <c r="AR82" s="206">
        <f t="shared" si="64"/>
        <v>4.9580301931144559</v>
      </c>
      <c r="AS82" s="71">
        <f t="shared" si="65"/>
        <v>0.16</v>
      </c>
      <c r="AT82" s="74">
        <f t="shared" si="66"/>
        <v>4.9499999999999997E-5</v>
      </c>
      <c r="AU82" s="73">
        <f t="shared" si="73"/>
        <v>8.4523042939480995</v>
      </c>
      <c r="AV82" s="71">
        <f t="shared" si="74"/>
        <v>162</v>
      </c>
      <c r="AW82" s="74">
        <f t="shared" si="75"/>
        <v>95.041249615862071</v>
      </c>
    </row>
    <row r="83" spans="17:49" x14ac:dyDescent="0.25">
      <c r="Q83">
        <v>76</v>
      </c>
      <c r="R83" s="73">
        <f t="shared" si="49"/>
        <v>54</v>
      </c>
      <c r="S83" s="71">
        <f t="shared" si="50"/>
        <v>3.04</v>
      </c>
      <c r="T83" s="71">
        <f t="shared" si="51"/>
        <v>15</v>
      </c>
      <c r="U83" s="74">
        <f t="shared" si="52"/>
        <v>10.943999999999999</v>
      </c>
      <c r="V83" s="73">
        <f>IF(Variable_Management!$B$20=3,2,IF((S83*R83/T83)&lt;((T83*(1-(T83/R83)))/(2*Lm*Fsw)),1,2))</f>
        <v>2</v>
      </c>
      <c r="W83" s="71">
        <f t="shared" si="53"/>
        <v>0.72222222222222221</v>
      </c>
      <c r="X83" s="74">
        <f t="shared" si="54"/>
        <v>0.27777777777777779</v>
      </c>
      <c r="Y83" s="73">
        <f t="shared" si="55"/>
        <v>7.2222222222222223</v>
      </c>
      <c r="Z83" s="71">
        <f t="shared" si="77"/>
        <v>14.55511111111111</v>
      </c>
      <c r="AA83" s="71">
        <f t="shared" si="78"/>
        <v>11.140818812768208</v>
      </c>
      <c r="AB83" s="71">
        <v>0</v>
      </c>
      <c r="AC83" s="71">
        <f t="shared" si="56"/>
        <v>0.28547104078353902</v>
      </c>
      <c r="AD83" s="74">
        <f t="shared" si="67"/>
        <v>0.28547104078353902</v>
      </c>
      <c r="AE83" s="73">
        <f t="shared" si="76"/>
        <v>7.903999999999999</v>
      </c>
      <c r="AF83" s="71">
        <f t="shared" si="68"/>
        <v>9.4678754206177818</v>
      </c>
      <c r="AG83" s="71">
        <f t="shared" si="57"/>
        <v>0.35856265992135339</v>
      </c>
      <c r="AH83" s="71">
        <f t="shared" si="58"/>
        <v>1.965183192109504</v>
      </c>
      <c r="AI83" s="74">
        <f t="shared" si="69"/>
        <v>2.3237458520308572</v>
      </c>
      <c r="AJ83" s="73">
        <f t="shared" si="70"/>
        <v>3.04</v>
      </c>
      <c r="AK83" s="71">
        <f t="shared" si="59"/>
        <v>5.8717270746000851</v>
      </c>
      <c r="AL83" s="71">
        <f t="shared" si="60"/>
        <v>0.13790871535436672</v>
      </c>
      <c r="AM83" s="71">
        <f t="shared" si="71"/>
        <v>0</v>
      </c>
      <c r="AN83" s="188">
        <f t="shared" si="61"/>
        <v>0.17466133333333331</v>
      </c>
      <c r="AO83" s="74">
        <f t="shared" si="72"/>
        <v>0.3125700486877</v>
      </c>
      <c r="AP83" s="73">
        <f t="shared" si="62"/>
        <v>0.18617676572839503</v>
      </c>
      <c r="AQ83" s="206">
        <f t="shared" si="63"/>
        <v>0.28547104078353902</v>
      </c>
      <c r="AR83" s="206">
        <f t="shared" si="64"/>
        <v>4.9580301931144559</v>
      </c>
      <c r="AS83" s="71">
        <f t="shared" si="65"/>
        <v>0.16</v>
      </c>
      <c r="AT83" s="74">
        <f t="shared" si="66"/>
        <v>4.9499999999999997E-5</v>
      </c>
      <c r="AU83" s="73">
        <f t="shared" si="73"/>
        <v>8.5115144411284867</v>
      </c>
      <c r="AV83" s="71">
        <f t="shared" si="74"/>
        <v>164.16</v>
      </c>
      <c r="AW83" s="74">
        <f t="shared" si="75"/>
        <v>95.070689876858367</v>
      </c>
    </row>
    <row r="84" spans="17:49" x14ac:dyDescent="0.25">
      <c r="Q84">
        <v>77</v>
      </c>
      <c r="R84" s="73">
        <f t="shared" si="49"/>
        <v>54</v>
      </c>
      <c r="S84" s="71">
        <f t="shared" si="50"/>
        <v>3.08</v>
      </c>
      <c r="T84" s="71">
        <f t="shared" si="51"/>
        <v>15</v>
      </c>
      <c r="U84" s="74">
        <f t="shared" si="52"/>
        <v>11.087999999999999</v>
      </c>
      <c r="V84" s="73">
        <f>IF(Variable_Management!$B$20=3,2,IF((S84*R84/T84)&lt;((T84*(1-(T84/R84)))/(2*Lm*Fsw)),1,2))</f>
        <v>2</v>
      </c>
      <c r="W84" s="71">
        <f t="shared" si="53"/>
        <v>0.72222222222222221</v>
      </c>
      <c r="X84" s="74">
        <f t="shared" si="54"/>
        <v>0.27777777777777779</v>
      </c>
      <c r="Y84" s="73">
        <f t="shared" si="55"/>
        <v>7.2222222222222223</v>
      </c>
      <c r="Z84" s="71">
        <f t="shared" si="77"/>
        <v>14.69911111111111</v>
      </c>
      <c r="AA84" s="71">
        <f t="shared" si="78"/>
        <v>11.282307025556875</v>
      </c>
      <c r="AB84" s="71">
        <v>0</v>
      </c>
      <c r="AC84" s="71">
        <f t="shared" si="56"/>
        <v>0.29276803918353905</v>
      </c>
      <c r="AD84" s="74">
        <f t="shared" si="67"/>
        <v>0.29276803918353905</v>
      </c>
      <c r="AE84" s="73">
        <f t="shared" si="76"/>
        <v>8.0079999999999991</v>
      </c>
      <c r="AF84" s="71">
        <f t="shared" si="68"/>
        <v>9.5881172802765793</v>
      </c>
      <c r="AG84" s="71">
        <f t="shared" si="57"/>
        <v>0.36772797192135342</v>
      </c>
      <c r="AH84" s="71">
        <f t="shared" si="58"/>
        <v>1.9910408656898921</v>
      </c>
      <c r="AI84" s="74">
        <f t="shared" si="69"/>
        <v>2.3587688376112457</v>
      </c>
      <c r="AJ84" s="73">
        <f t="shared" si="70"/>
        <v>3.08</v>
      </c>
      <c r="AK84" s="71">
        <f t="shared" si="59"/>
        <v>5.9462979103465434</v>
      </c>
      <c r="AL84" s="71">
        <f t="shared" si="60"/>
        <v>0.14143383535436665</v>
      </c>
      <c r="AM84" s="71">
        <f t="shared" si="71"/>
        <v>0</v>
      </c>
      <c r="AN84" s="188">
        <f t="shared" si="61"/>
        <v>0.17638933333333331</v>
      </c>
      <c r="AO84" s="74">
        <f t="shared" si="72"/>
        <v>0.3178231686877</v>
      </c>
      <c r="AP84" s="73">
        <f t="shared" si="62"/>
        <v>0.19093567772839504</v>
      </c>
      <c r="AQ84" s="206">
        <f t="shared" si="63"/>
        <v>0.29276803918353905</v>
      </c>
      <c r="AR84" s="206">
        <f t="shared" si="64"/>
        <v>4.9580301931144559</v>
      </c>
      <c r="AS84" s="71">
        <f t="shared" si="65"/>
        <v>0.16</v>
      </c>
      <c r="AT84" s="74">
        <f t="shared" si="66"/>
        <v>4.9499999999999997E-5</v>
      </c>
      <c r="AU84" s="73">
        <f t="shared" si="73"/>
        <v>8.5711434555088744</v>
      </c>
      <c r="AV84" s="71">
        <f t="shared" si="74"/>
        <v>166.32</v>
      </c>
      <c r="AW84" s="74">
        <f t="shared" si="75"/>
        <v>95.099155230985531</v>
      </c>
    </row>
    <row r="85" spans="17:49" x14ac:dyDescent="0.25">
      <c r="Q85">
        <v>78</v>
      </c>
      <c r="R85" s="73">
        <f t="shared" si="49"/>
        <v>54</v>
      </c>
      <c r="S85" s="71">
        <f t="shared" si="50"/>
        <v>3.12</v>
      </c>
      <c r="T85" s="71">
        <f t="shared" si="51"/>
        <v>15</v>
      </c>
      <c r="U85" s="74">
        <f t="shared" si="52"/>
        <v>11.232000000000001</v>
      </c>
      <c r="V85" s="73">
        <f>IF(Variable_Management!$B$20=3,2,IF((S85*R85/T85)&lt;((T85*(1-(T85/R85)))/(2*Lm*Fsw)),1,2))</f>
        <v>2</v>
      </c>
      <c r="W85" s="71">
        <f t="shared" si="53"/>
        <v>0.72222222222222221</v>
      </c>
      <c r="X85" s="74">
        <f t="shared" si="54"/>
        <v>0.27777777777777779</v>
      </c>
      <c r="Y85" s="73">
        <f t="shared" si="55"/>
        <v>7.2222222222222223</v>
      </c>
      <c r="Z85" s="71">
        <f t="shared" si="77"/>
        <v>14.843111111111112</v>
      </c>
      <c r="AA85" s="71">
        <f t="shared" si="78"/>
        <v>11.423858009399892</v>
      </c>
      <c r="AB85" s="71">
        <v>0</v>
      </c>
      <c r="AC85" s="71">
        <f t="shared" si="56"/>
        <v>0.30016042318353908</v>
      </c>
      <c r="AD85" s="74">
        <f t="shared" si="67"/>
        <v>0.30016042318353908</v>
      </c>
      <c r="AE85" s="73">
        <f t="shared" si="76"/>
        <v>8.1120000000000001</v>
      </c>
      <c r="AF85" s="71">
        <f t="shared" si="68"/>
        <v>9.7084124850738789</v>
      </c>
      <c r="AG85" s="71">
        <f t="shared" si="57"/>
        <v>0.37701309192135346</v>
      </c>
      <c r="AH85" s="71">
        <f t="shared" si="58"/>
        <v>2.0168985392702803</v>
      </c>
      <c r="AI85" s="74">
        <f t="shared" si="69"/>
        <v>2.3939116311916337</v>
      </c>
      <c r="AJ85" s="73">
        <f t="shared" si="70"/>
        <v>3.1200000000000006</v>
      </c>
      <c r="AK85" s="71">
        <f t="shared" si="59"/>
        <v>6.0209018293434813</v>
      </c>
      <c r="AL85" s="71">
        <f t="shared" si="60"/>
        <v>0.14500503535436673</v>
      </c>
      <c r="AM85" s="71">
        <f t="shared" si="71"/>
        <v>0</v>
      </c>
      <c r="AN85" s="188">
        <f t="shared" si="61"/>
        <v>0.17811733333333335</v>
      </c>
      <c r="AO85" s="74">
        <f t="shared" si="72"/>
        <v>0.32312236868770006</v>
      </c>
      <c r="AP85" s="73">
        <f t="shared" si="62"/>
        <v>0.19575679772839508</v>
      </c>
      <c r="AQ85" s="206">
        <f t="shared" si="63"/>
        <v>0.30016042318353908</v>
      </c>
      <c r="AR85" s="206">
        <f t="shared" si="64"/>
        <v>4.9580301931144559</v>
      </c>
      <c r="AS85" s="71">
        <f t="shared" si="65"/>
        <v>0.16</v>
      </c>
      <c r="AT85" s="74">
        <f t="shared" si="66"/>
        <v>4.9499999999999997E-5</v>
      </c>
      <c r="AU85" s="73">
        <f t="shared" si="73"/>
        <v>8.6311913370892626</v>
      </c>
      <c r="AV85" s="71">
        <f t="shared" si="74"/>
        <v>168.48000000000002</v>
      </c>
      <c r="AW85" s="74">
        <f t="shared" si="75"/>
        <v>95.126682130062676</v>
      </c>
    </row>
    <row r="86" spans="17:49" x14ac:dyDescent="0.25">
      <c r="Q86">
        <v>79</v>
      </c>
      <c r="R86" s="73">
        <f t="shared" si="49"/>
        <v>54</v>
      </c>
      <c r="S86" s="71">
        <f t="shared" si="50"/>
        <v>3.16</v>
      </c>
      <c r="T86" s="71">
        <f t="shared" si="51"/>
        <v>15</v>
      </c>
      <c r="U86" s="74">
        <f t="shared" si="52"/>
        <v>11.376000000000001</v>
      </c>
      <c r="V86" s="73">
        <f>IF(Variable_Management!$B$20=3,2,IF((S86*R86/T86)&lt;((T86*(1-(T86/R86)))/(2*Lm*Fsw)),1,2))</f>
        <v>2</v>
      </c>
      <c r="W86" s="71">
        <f t="shared" si="53"/>
        <v>0.72222222222222221</v>
      </c>
      <c r="X86" s="74">
        <f t="shared" si="54"/>
        <v>0.27777777777777779</v>
      </c>
      <c r="Y86" s="73">
        <f t="shared" si="55"/>
        <v>7.2222222222222223</v>
      </c>
      <c r="Z86" s="71">
        <f t="shared" si="77"/>
        <v>14.987111111111112</v>
      </c>
      <c r="AA86" s="71">
        <f t="shared" si="78"/>
        <v>11.565469459513093</v>
      </c>
      <c r="AB86" s="71">
        <v>0</v>
      </c>
      <c r="AC86" s="71">
        <f t="shared" si="56"/>
        <v>0.30764819278353916</v>
      </c>
      <c r="AD86" s="74">
        <f t="shared" si="67"/>
        <v>0.30764819278353916</v>
      </c>
      <c r="AE86" s="73">
        <f t="shared" si="76"/>
        <v>8.2160000000000011</v>
      </c>
      <c r="AF86" s="71">
        <f t="shared" si="68"/>
        <v>9.8287590763197752</v>
      </c>
      <c r="AG86" s="71">
        <f t="shared" si="57"/>
        <v>0.38641801992135344</v>
      </c>
      <c r="AH86" s="71">
        <f t="shared" si="58"/>
        <v>2.0427562128506689</v>
      </c>
      <c r="AI86" s="74">
        <f t="shared" si="69"/>
        <v>2.4291742327720223</v>
      </c>
      <c r="AJ86" s="73">
        <f t="shared" si="70"/>
        <v>3.1600000000000006</v>
      </c>
      <c r="AK86" s="71">
        <f t="shared" si="59"/>
        <v>6.0955376168629858</v>
      </c>
      <c r="AL86" s="71">
        <f t="shared" si="60"/>
        <v>0.14862231535436676</v>
      </c>
      <c r="AM86" s="71">
        <f t="shared" si="71"/>
        <v>0</v>
      </c>
      <c r="AN86" s="188">
        <f t="shared" si="61"/>
        <v>0.17984533333333336</v>
      </c>
      <c r="AO86" s="74">
        <f t="shared" si="72"/>
        <v>0.32846764868770012</v>
      </c>
      <c r="AP86" s="73">
        <f t="shared" si="62"/>
        <v>0.2006401257283951</v>
      </c>
      <c r="AQ86" s="206">
        <f t="shared" si="63"/>
        <v>0.30764819278353916</v>
      </c>
      <c r="AR86" s="206">
        <f t="shared" si="64"/>
        <v>4.9580301931144559</v>
      </c>
      <c r="AS86" s="71">
        <f t="shared" si="65"/>
        <v>0.16</v>
      </c>
      <c r="AT86" s="74">
        <f t="shared" si="66"/>
        <v>4.9499999999999997E-5</v>
      </c>
      <c r="AU86" s="73">
        <f t="shared" si="73"/>
        <v>8.6916580858696513</v>
      </c>
      <c r="AV86" s="71">
        <f t="shared" si="74"/>
        <v>170.64000000000001</v>
      </c>
      <c r="AW86" s="74">
        <f t="shared" si="75"/>
        <v>95.153305234200303</v>
      </c>
    </row>
    <row r="87" spans="17:49" x14ac:dyDescent="0.25">
      <c r="Q87">
        <v>80</v>
      </c>
      <c r="R87" s="73">
        <f t="shared" si="49"/>
        <v>54</v>
      </c>
      <c r="S87" s="71">
        <f t="shared" si="50"/>
        <v>3.2</v>
      </c>
      <c r="T87" s="71">
        <f t="shared" si="51"/>
        <v>15</v>
      </c>
      <c r="U87" s="74">
        <f t="shared" si="52"/>
        <v>11.520000000000001</v>
      </c>
      <c r="V87" s="73">
        <f>IF(Variable_Management!$B$20=3,2,IF((S87*R87/T87)&lt;((T87*(1-(T87/R87)))/(2*Lm*Fsw)),1,2))</f>
        <v>2</v>
      </c>
      <c r="W87" s="71">
        <f t="shared" si="53"/>
        <v>0.72222222222222221</v>
      </c>
      <c r="X87" s="74">
        <f t="shared" si="54"/>
        <v>0.27777777777777779</v>
      </c>
      <c r="Y87" s="73">
        <f t="shared" si="55"/>
        <v>7.2222222222222223</v>
      </c>
      <c r="Z87" s="71">
        <f t="shared" si="77"/>
        <v>15.131111111111112</v>
      </c>
      <c r="AA87" s="71">
        <f t="shared" si="78"/>
        <v>11.707139181667316</v>
      </c>
      <c r="AB87" s="71">
        <v>0</v>
      </c>
      <c r="AC87" s="71">
        <f t="shared" si="56"/>
        <v>0.31523134798353913</v>
      </c>
      <c r="AD87" s="74">
        <f t="shared" si="67"/>
        <v>0.31523134798353913</v>
      </c>
      <c r="AE87" s="73">
        <f t="shared" si="76"/>
        <v>8.32</v>
      </c>
      <c r="AF87" s="71">
        <f t="shared" si="68"/>
        <v>9.9491551892780521</v>
      </c>
      <c r="AG87" s="71">
        <f t="shared" si="57"/>
        <v>0.39594275592135358</v>
      </c>
      <c r="AH87" s="71">
        <f t="shared" si="58"/>
        <v>2.0686138864310566</v>
      </c>
      <c r="AI87" s="74">
        <f t="shared" si="69"/>
        <v>2.4645566423524103</v>
      </c>
      <c r="AJ87" s="73">
        <f t="shared" si="70"/>
        <v>3.2000000000000006</v>
      </c>
      <c r="AK87" s="71">
        <f t="shared" si="59"/>
        <v>6.1702041164447463</v>
      </c>
      <c r="AL87" s="71">
        <f t="shared" si="60"/>
        <v>0.15228567535436677</v>
      </c>
      <c r="AM87" s="71">
        <f t="shared" si="71"/>
        <v>0</v>
      </c>
      <c r="AN87" s="188">
        <f t="shared" si="61"/>
        <v>0.18157333333333334</v>
      </c>
      <c r="AO87" s="74">
        <f t="shared" si="72"/>
        <v>0.33385900868770013</v>
      </c>
      <c r="AP87" s="73">
        <f t="shared" si="62"/>
        <v>0.2055856617283951</v>
      </c>
      <c r="AQ87" s="206">
        <f t="shared" si="63"/>
        <v>0.31523134798353913</v>
      </c>
      <c r="AR87" s="206">
        <f t="shared" si="64"/>
        <v>4.9580301931144559</v>
      </c>
      <c r="AS87" s="71">
        <f t="shared" si="65"/>
        <v>0.16</v>
      </c>
      <c r="AT87" s="74">
        <f t="shared" si="66"/>
        <v>4.9499999999999997E-5</v>
      </c>
      <c r="AU87" s="73">
        <f t="shared" si="73"/>
        <v>8.7525437018500405</v>
      </c>
      <c r="AV87" s="71">
        <f t="shared" si="74"/>
        <v>172.8</v>
      </c>
      <c r="AW87" s="74">
        <f t="shared" si="75"/>
        <v>95.179057520546948</v>
      </c>
    </row>
    <row r="88" spans="17:49" x14ac:dyDescent="0.25">
      <c r="Q88">
        <v>81</v>
      </c>
      <c r="R88" s="73">
        <f t="shared" si="49"/>
        <v>54</v>
      </c>
      <c r="S88" s="71">
        <f t="shared" si="50"/>
        <v>3.24</v>
      </c>
      <c r="T88" s="71">
        <f t="shared" si="51"/>
        <v>15</v>
      </c>
      <c r="U88" s="74">
        <f t="shared" si="52"/>
        <v>11.664</v>
      </c>
      <c r="V88" s="73">
        <f>IF(Variable_Management!$B$20=3,2,IF((S88*R88/T88)&lt;((T88*(1-(T88/R88)))/(2*Lm*Fsw)),1,2))</f>
        <v>2</v>
      </c>
      <c r="W88" s="71">
        <f t="shared" si="53"/>
        <v>0.72222222222222221</v>
      </c>
      <c r="X88" s="74">
        <f t="shared" si="54"/>
        <v>0.27777777777777779</v>
      </c>
      <c r="Y88" s="73">
        <f t="shared" si="55"/>
        <v>7.2222222222222223</v>
      </c>
      <c r="Z88" s="71">
        <f t="shared" si="77"/>
        <v>15.27511111111111</v>
      </c>
      <c r="AA88" s="71">
        <f t="shared" si="78"/>
        <v>11.848865085691964</v>
      </c>
      <c r="AB88" s="71">
        <v>0</v>
      </c>
      <c r="AC88" s="71">
        <f t="shared" si="56"/>
        <v>0.32290988878353905</v>
      </c>
      <c r="AD88" s="74">
        <f t="shared" si="67"/>
        <v>0.32290988878353905</v>
      </c>
      <c r="AE88" s="73">
        <f t="shared" si="76"/>
        <v>8.4239999999999995</v>
      </c>
      <c r="AF88" s="71">
        <f t="shared" si="68"/>
        <v>10.06959904764526</v>
      </c>
      <c r="AG88" s="71">
        <f t="shared" si="57"/>
        <v>0.40558729992135334</v>
      </c>
      <c r="AH88" s="71">
        <f t="shared" si="58"/>
        <v>2.0944715600114447</v>
      </c>
      <c r="AI88" s="74">
        <f t="shared" si="69"/>
        <v>2.500058859932798</v>
      </c>
      <c r="AJ88" s="73">
        <f t="shared" si="70"/>
        <v>3.24</v>
      </c>
      <c r="AK88" s="71">
        <f t="shared" si="59"/>
        <v>6.2449002264721303</v>
      </c>
      <c r="AL88" s="71">
        <f t="shared" si="60"/>
        <v>0.15599511535436664</v>
      </c>
      <c r="AM88" s="71">
        <f t="shared" si="71"/>
        <v>0</v>
      </c>
      <c r="AN88" s="188">
        <f t="shared" si="61"/>
        <v>0.18330133333333332</v>
      </c>
      <c r="AO88" s="74">
        <f t="shared" si="72"/>
        <v>0.33929644868769993</v>
      </c>
      <c r="AP88" s="73">
        <f t="shared" si="62"/>
        <v>0.21059340572839505</v>
      </c>
      <c r="AQ88" s="206">
        <f t="shared" si="63"/>
        <v>0.32290988878353905</v>
      </c>
      <c r="AR88" s="206">
        <f t="shared" si="64"/>
        <v>4.9580301931144559</v>
      </c>
      <c r="AS88" s="71">
        <f t="shared" si="65"/>
        <v>0.16</v>
      </c>
      <c r="AT88" s="74">
        <f t="shared" si="66"/>
        <v>4.9499999999999997E-5</v>
      </c>
      <c r="AU88" s="73">
        <f t="shared" si="73"/>
        <v>8.8138481850304267</v>
      </c>
      <c r="AV88" s="71">
        <f t="shared" si="74"/>
        <v>174.96</v>
      </c>
      <c r="AW88" s="74">
        <f t="shared" si="75"/>
        <v>95.203970384210322</v>
      </c>
    </row>
    <row r="89" spans="17:49" x14ac:dyDescent="0.25">
      <c r="Q89">
        <v>82</v>
      </c>
      <c r="R89" s="73">
        <f t="shared" si="49"/>
        <v>54</v>
      </c>
      <c r="S89" s="71">
        <f t="shared" si="50"/>
        <v>3.2800000000000002</v>
      </c>
      <c r="T89" s="71">
        <f t="shared" si="51"/>
        <v>15</v>
      </c>
      <c r="U89" s="74">
        <f t="shared" si="52"/>
        <v>11.808</v>
      </c>
      <c r="V89" s="73">
        <f>IF(Variable_Management!$B$20=3,2,IF((S89*R89/T89)&lt;((T89*(1-(T89/R89)))/(2*Lm*Fsw)),1,2))</f>
        <v>2</v>
      </c>
      <c r="W89" s="71">
        <f t="shared" si="53"/>
        <v>0.72222222222222221</v>
      </c>
      <c r="X89" s="74">
        <f t="shared" si="54"/>
        <v>0.27777777777777779</v>
      </c>
      <c r="Y89" s="73">
        <f t="shared" si="55"/>
        <v>7.2222222222222223</v>
      </c>
      <c r="Z89" s="71">
        <f t="shared" si="77"/>
        <v>15.419111111111111</v>
      </c>
      <c r="AA89" s="71">
        <f t="shared" si="78"/>
        <v>11.990645179427588</v>
      </c>
      <c r="AB89" s="71">
        <v>0</v>
      </c>
      <c r="AC89" s="71">
        <f t="shared" si="56"/>
        <v>0.33068381518353912</v>
      </c>
      <c r="AD89" s="74">
        <f t="shared" si="67"/>
        <v>0.33068381518353912</v>
      </c>
      <c r="AE89" s="73">
        <f t="shared" si="76"/>
        <v>8.5280000000000005</v>
      </c>
      <c r="AF89" s="71">
        <f t="shared" si="68"/>
        <v>10.190088958411421</v>
      </c>
      <c r="AG89" s="71">
        <f t="shared" si="57"/>
        <v>0.41535165192135343</v>
      </c>
      <c r="AH89" s="71">
        <f t="shared" si="58"/>
        <v>2.1203292335918333</v>
      </c>
      <c r="AI89" s="74">
        <f t="shared" si="69"/>
        <v>2.5356808855131869</v>
      </c>
      <c r="AJ89" s="73">
        <f t="shared" si="70"/>
        <v>3.2800000000000002</v>
      </c>
      <c r="AK89" s="71">
        <f t="shared" si="59"/>
        <v>6.3196248969849211</v>
      </c>
      <c r="AL89" s="71">
        <f t="shared" si="60"/>
        <v>0.1597506353543667</v>
      </c>
      <c r="AM89" s="71">
        <f t="shared" si="71"/>
        <v>0</v>
      </c>
      <c r="AN89" s="188">
        <f t="shared" si="61"/>
        <v>0.18502933333333332</v>
      </c>
      <c r="AO89" s="74">
        <f t="shared" si="72"/>
        <v>0.3447799686877</v>
      </c>
      <c r="AP89" s="73">
        <f t="shared" si="62"/>
        <v>0.21566335772839507</v>
      </c>
      <c r="AQ89" s="206">
        <f t="shared" si="63"/>
        <v>0.33068381518353912</v>
      </c>
      <c r="AR89" s="206">
        <f t="shared" si="64"/>
        <v>4.9580301931144559</v>
      </c>
      <c r="AS89" s="71">
        <f t="shared" si="65"/>
        <v>0.16</v>
      </c>
      <c r="AT89" s="74">
        <f t="shared" si="66"/>
        <v>4.9499999999999997E-5</v>
      </c>
      <c r="AU89" s="73">
        <f t="shared" si="73"/>
        <v>8.8755715354108151</v>
      </c>
      <c r="AV89" s="71">
        <f t="shared" si="74"/>
        <v>177.12</v>
      </c>
      <c r="AW89" s="74">
        <f t="shared" si="75"/>
        <v>95.228073732002244</v>
      </c>
    </row>
    <row r="90" spans="17:49" x14ac:dyDescent="0.25">
      <c r="Q90">
        <v>83</v>
      </c>
      <c r="R90" s="73">
        <f t="shared" si="49"/>
        <v>54</v>
      </c>
      <c r="S90" s="71">
        <f t="shared" si="50"/>
        <v>3.3200000000000003</v>
      </c>
      <c r="T90" s="71">
        <f t="shared" si="51"/>
        <v>15</v>
      </c>
      <c r="U90" s="74">
        <f t="shared" si="52"/>
        <v>11.952000000000002</v>
      </c>
      <c r="V90" s="73">
        <f>IF(Variable_Management!$B$20=3,2,IF((S90*R90/T90)&lt;((T90*(1-(T90/R90)))/(2*Lm*Fsw)),1,2))</f>
        <v>2</v>
      </c>
      <c r="W90" s="71">
        <f t="shared" si="53"/>
        <v>0.72222222222222221</v>
      </c>
      <c r="X90" s="74">
        <f t="shared" si="54"/>
        <v>0.27777777777777779</v>
      </c>
      <c r="Y90" s="73">
        <f t="shared" si="55"/>
        <v>7.2222222222222223</v>
      </c>
      <c r="Z90" s="71">
        <f t="shared" si="77"/>
        <v>15.563111111111112</v>
      </c>
      <c r="AA90" s="71">
        <f t="shared" si="78"/>
        <v>12.132477563091971</v>
      </c>
      <c r="AB90" s="71">
        <v>0</v>
      </c>
      <c r="AC90" s="71">
        <f t="shared" si="56"/>
        <v>0.33855312718353919</v>
      </c>
      <c r="AD90" s="74">
        <f t="shared" si="67"/>
        <v>0.33855312718353919</v>
      </c>
      <c r="AE90" s="73">
        <f t="shared" si="76"/>
        <v>8.6320000000000014</v>
      </c>
      <c r="AF90" s="71">
        <f t="shared" si="68"/>
        <v>10.310623307072099</v>
      </c>
      <c r="AG90" s="71">
        <f t="shared" si="57"/>
        <v>0.42523581192135357</v>
      </c>
      <c r="AH90" s="71">
        <f t="shared" si="58"/>
        <v>2.1461869071722219</v>
      </c>
      <c r="AI90" s="74">
        <f t="shared" si="69"/>
        <v>2.5714227190935754</v>
      </c>
      <c r="AJ90" s="73">
        <f t="shared" si="70"/>
        <v>3.3200000000000007</v>
      </c>
      <c r="AK90" s="71">
        <f t="shared" si="59"/>
        <v>6.3943771267099736</v>
      </c>
      <c r="AL90" s="71">
        <f t="shared" si="60"/>
        <v>0.16355223535436678</v>
      </c>
      <c r="AM90" s="71">
        <f t="shared" si="71"/>
        <v>0</v>
      </c>
      <c r="AN90" s="188">
        <f t="shared" si="61"/>
        <v>0.18675733333333336</v>
      </c>
      <c r="AO90" s="74">
        <f t="shared" si="72"/>
        <v>0.35030956868770013</v>
      </c>
      <c r="AP90" s="73">
        <f t="shared" si="62"/>
        <v>0.22079551772839515</v>
      </c>
      <c r="AQ90" s="206">
        <f t="shared" si="63"/>
        <v>0.33855312718353919</v>
      </c>
      <c r="AR90" s="206">
        <f t="shared" si="64"/>
        <v>4.9580301931144559</v>
      </c>
      <c r="AS90" s="71">
        <f t="shared" si="65"/>
        <v>0.16</v>
      </c>
      <c r="AT90" s="74">
        <f t="shared" si="66"/>
        <v>4.9499999999999997E-5</v>
      </c>
      <c r="AU90" s="73">
        <f t="shared" si="73"/>
        <v>8.9377137529912059</v>
      </c>
      <c r="AV90" s="71">
        <f t="shared" si="74"/>
        <v>179.28000000000003</v>
      </c>
      <c r="AW90" s="74">
        <f t="shared" si="75"/>
        <v>95.251396069595941</v>
      </c>
    </row>
    <row r="91" spans="17:49" x14ac:dyDescent="0.25">
      <c r="Q91">
        <v>84</v>
      </c>
      <c r="R91" s="73">
        <f t="shared" si="49"/>
        <v>54</v>
      </c>
      <c r="S91" s="71">
        <f t="shared" si="50"/>
        <v>3.36</v>
      </c>
      <c r="T91" s="71">
        <f t="shared" si="51"/>
        <v>15</v>
      </c>
      <c r="U91" s="74">
        <f t="shared" si="52"/>
        <v>12.096</v>
      </c>
      <c r="V91" s="73">
        <f>IF(Variable_Management!$B$20=3,2,IF((S91*R91/T91)&lt;((T91*(1-(T91/R91)))/(2*Lm*Fsw)),1,2))</f>
        <v>2</v>
      </c>
      <c r="W91" s="71">
        <f t="shared" si="53"/>
        <v>0.72222222222222221</v>
      </c>
      <c r="X91" s="74">
        <f t="shared" si="54"/>
        <v>0.27777777777777779</v>
      </c>
      <c r="Y91" s="73">
        <f t="shared" si="55"/>
        <v>7.2222222222222223</v>
      </c>
      <c r="Z91" s="71">
        <f t="shared" si="77"/>
        <v>15.707111111111111</v>
      </c>
      <c r="AA91" s="71">
        <f t="shared" si="78"/>
        <v>12.274360424027398</v>
      </c>
      <c r="AB91" s="71">
        <v>0</v>
      </c>
      <c r="AC91" s="71">
        <f t="shared" si="56"/>
        <v>0.3465178247835391</v>
      </c>
      <c r="AD91" s="74">
        <f t="shared" si="67"/>
        <v>0.3465178247835391</v>
      </c>
      <c r="AE91" s="73">
        <f t="shared" si="76"/>
        <v>8.7360000000000007</v>
      </c>
      <c r="AF91" s="71">
        <f t="shared" si="68"/>
        <v>10.431200553164452</v>
      </c>
      <c r="AG91" s="71">
        <f t="shared" si="57"/>
        <v>0.43523977992135343</v>
      </c>
      <c r="AH91" s="71">
        <f t="shared" si="58"/>
        <v>2.1720445807526096</v>
      </c>
      <c r="AI91" s="74">
        <f t="shared" si="69"/>
        <v>2.6072843606739631</v>
      </c>
      <c r="AJ91" s="73">
        <f t="shared" si="70"/>
        <v>3.3600000000000003</v>
      </c>
      <c r="AK91" s="71">
        <f t="shared" si="59"/>
        <v>6.4691559602927855</v>
      </c>
      <c r="AL91" s="71">
        <f t="shared" si="60"/>
        <v>0.16739991535436671</v>
      </c>
      <c r="AM91" s="71">
        <f t="shared" si="71"/>
        <v>0</v>
      </c>
      <c r="AN91" s="188">
        <f t="shared" si="61"/>
        <v>0.18848533333333334</v>
      </c>
      <c r="AO91" s="74">
        <f t="shared" si="72"/>
        <v>0.35588524868770005</v>
      </c>
      <c r="AP91" s="73">
        <f t="shared" si="62"/>
        <v>0.2259898857283951</v>
      </c>
      <c r="AQ91" s="206">
        <f t="shared" si="63"/>
        <v>0.3465178247835391</v>
      </c>
      <c r="AR91" s="206">
        <f t="shared" si="64"/>
        <v>4.9580301931144559</v>
      </c>
      <c r="AS91" s="71">
        <f t="shared" si="65"/>
        <v>0.16</v>
      </c>
      <c r="AT91" s="74">
        <f t="shared" si="66"/>
        <v>4.9499999999999997E-5</v>
      </c>
      <c r="AU91" s="73">
        <f t="shared" si="73"/>
        <v>9.0002748377715918</v>
      </c>
      <c r="AV91" s="71">
        <f t="shared" si="74"/>
        <v>181.44</v>
      </c>
      <c r="AW91" s="74">
        <f t="shared" si="75"/>
        <v>95.273964582629091</v>
      </c>
    </row>
    <row r="92" spans="17:49" x14ac:dyDescent="0.25">
      <c r="Q92">
        <v>85</v>
      </c>
      <c r="R92" s="73">
        <f t="shared" si="49"/>
        <v>54</v>
      </c>
      <c r="S92" s="71">
        <f t="shared" si="50"/>
        <v>3.4</v>
      </c>
      <c r="T92" s="71">
        <f t="shared" si="51"/>
        <v>15</v>
      </c>
      <c r="U92" s="74">
        <f t="shared" si="52"/>
        <v>12.24</v>
      </c>
      <c r="V92" s="73">
        <f>IF(Variable_Management!$B$20=3,2,IF((S92*R92/T92)&lt;((T92*(1-(T92/R92)))/(2*Lm*Fsw)),1,2))</f>
        <v>2</v>
      </c>
      <c r="W92" s="71">
        <f t="shared" si="53"/>
        <v>0.72222222222222221</v>
      </c>
      <c r="X92" s="74">
        <f t="shared" si="54"/>
        <v>0.27777777777777779</v>
      </c>
      <c r="Y92" s="73">
        <f t="shared" si="55"/>
        <v>7.2222222222222223</v>
      </c>
      <c r="Z92" s="71">
        <f t="shared" si="77"/>
        <v>15.851111111111111</v>
      </c>
      <c r="AA92" s="71">
        <f t="shared" si="78"/>
        <v>12.416292031799593</v>
      </c>
      <c r="AB92" s="71">
        <v>0</v>
      </c>
      <c r="AC92" s="71">
        <f t="shared" si="56"/>
        <v>0.35457790798353916</v>
      </c>
      <c r="AD92" s="74">
        <f t="shared" si="67"/>
        <v>0.35457790798353916</v>
      </c>
      <c r="AE92" s="73">
        <f t="shared" si="76"/>
        <v>8.84</v>
      </c>
      <c r="AF92" s="71">
        <f t="shared" si="68"/>
        <v>10.551819226102122</v>
      </c>
      <c r="AG92" s="71">
        <f t="shared" si="57"/>
        <v>0.44536355592135352</v>
      </c>
      <c r="AH92" s="71">
        <f t="shared" si="58"/>
        <v>2.1979022543329978</v>
      </c>
      <c r="AI92" s="74">
        <f t="shared" si="69"/>
        <v>2.6432658102543511</v>
      </c>
      <c r="AJ92" s="73">
        <f t="shared" si="70"/>
        <v>3.4000000000000004</v>
      </c>
      <c r="AK92" s="71">
        <f t="shared" si="59"/>
        <v>6.5439604857144182</v>
      </c>
      <c r="AL92" s="71">
        <f t="shared" si="60"/>
        <v>0.17129367535436674</v>
      </c>
      <c r="AM92" s="71">
        <f t="shared" si="71"/>
        <v>0</v>
      </c>
      <c r="AN92" s="188">
        <f t="shared" si="61"/>
        <v>0.19021333333333335</v>
      </c>
      <c r="AO92" s="74">
        <f t="shared" si="72"/>
        <v>0.36150700868770008</v>
      </c>
      <c r="AP92" s="73">
        <f t="shared" si="62"/>
        <v>0.23124646172839511</v>
      </c>
      <c r="AQ92" s="206">
        <f t="shared" si="63"/>
        <v>0.35457790798353916</v>
      </c>
      <c r="AR92" s="206">
        <f t="shared" si="64"/>
        <v>4.9580301931144559</v>
      </c>
      <c r="AS92" s="71">
        <f t="shared" si="65"/>
        <v>0.16</v>
      </c>
      <c r="AT92" s="74">
        <f t="shared" si="66"/>
        <v>4.9499999999999997E-5</v>
      </c>
      <c r="AU92" s="73">
        <f t="shared" si="73"/>
        <v>9.06325478975198</v>
      </c>
      <c r="AV92" s="71">
        <f t="shared" si="74"/>
        <v>183.6</v>
      </c>
      <c r="AW92" s="74">
        <f t="shared" si="75"/>
        <v>95.295805212238065</v>
      </c>
    </row>
    <row r="93" spans="17:49" x14ac:dyDescent="0.25">
      <c r="Q93">
        <v>86</v>
      </c>
      <c r="R93" s="73">
        <f t="shared" si="49"/>
        <v>54</v>
      </c>
      <c r="S93" s="71">
        <f t="shared" si="50"/>
        <v>3.44</v>
      </c>
      <c r="T93" s="71">
        <f t="shared" si="51"/>
        <v>15</v>
      </c>
      <c r="U93" s="74">
        <f t="shared" si="52"/>
        <v>12.383999999999999</v>
      </c>
      <c r="V93" s="73">
        <f>IF(Variable_Management!$B$20=3,2,IF((S93*R93/T93)&lt;((T93*(1-(T93/R93)))/(2*Lm*Fsw)),1,2))</f>
        <v>2</v>
      </c>
      <c r="W93" s="71">
        <f t="shared" si="53"/>
        <v>0.72222222222222221</v>
      </c>
      <c r="X93" s="74">
        <f t="shared" si="54"/>
        <v>0.27777777777777779</v>
      </c>
      <c r="Y93" s="73">
        <f t="shared" si="55"/>
        <v>7.2222222222222223</v>
      </c>
      <c r="Z93" s="71">
        <f t="shared" si="77"/>
        <v>15.995111111111109</v>
      </c>
      <c r="AA93" s="71">
        <f t="shared" si="78"/>
        <v>12.558270733621329</v>
      </c>
      <c r="AB93" s="71">
        <v>0</v>
      </c>
      <c r="AC93" s="71">
        <f t="shared" si="56"/>
        <v>0.36273337678353901</v>
      </c>
      <c r="AD93" s="74">
        <f t="shared" si="67"/>
        <v>0.36273337678353901</v>
      </c>
      <c r="AE93" s="73">
        <f t="shared" si="76"/>
        <v>8.9439999999999991</v>
      </c>
      <c r="AF93" s="71">
        <f t="shared" si="68"/>
        <v>10.672477921286054</v>
      </c>
      <c r="AG93" s="71">
        <f t="shared" si="57"/>
        <v>0.45560713992135321</v>
      </c>
      <c r="AH93" s="71">
        <f t="shared" si="58"/>
        <v>2.2237599279133855</v>
      </c>
      <c r="AI93" s="74">
        <f t="shared" si="69"/>
        <v>2.6793670678347388</v>
      </c>
      <c r="AJ93" s="73">
        <f t="shared" si="70"/>
        <v>3.44</v>
      </c>
      <c r="AK93" s="71">
        <f t="shared" si="59"/>
        <v>6.6187898318795151</v>
      </c>
      <c r="AL93" s="71">
        <f t="shared" si="60"/>
        <v>0.17523351535436663</v>
      </c>
      <c r="AM93" s="71">
        <f t="shared" si="71"/>
        <v>0</v>
      </c>
      <c r="AN93" s="188">
        <f t="shared" si="61"/>
        <v>0.19194133333333332</v>
      </c>
      <c r="AO93" s="74">
        <f t="shared" si="72"/>
        <v>0.36717484868769995</v>
      </c>
      <c r="AP93" s="73">
        <f t="shared" si="62"/>
        <v>0.23656524572839499</v>
      </c>
      <c r="AQ93" s="206">
        <f t="shared" si="63"/>
        <v>0.36273337678353901</v>
      </c>
      <c r="AR93" s="206">
        <f t="shared" si="64"/>
        <v>4.9580301931144559</v>
      </c>
      <c r="AS93" s="71">
        <f t="shared" si="65"/>
        <v>0.16</v>
      </c>
      <c r="AT93" s="74">
        <f t="shared" si="66"/>
        <v>4.9499999999999997E-5</v>
      </c>
      <c r="AU93" s="73">
        <f t="shared" si="73"/>
        <v>9.1266536089323687</v>
      </c>
      <c r="AV93" s="71">
        <f t="shared" si="74"/>
        <v>185.76</v>
      </c>
      <c r="AW93" s="74">
        <f t="shared" si="75"/>
        <v>95.316942725464259</v>
      </c>
    </row>
    <row r="94" spans="17:49" x14ac:dyDescent="0.25">
      <c r="Q94">
        <v>87</v>
      </c>
      <c r="R94" s="73">
        <f t="shared" si="49"/>
        <v>54</v>
      </c>
      <c r="S94" s="71">
        <f t="shared" si="50"/>
        <v>3.48</v>
      </c>
      <c r="T94" s="71">
        <f t="shared" si="51"/>
        <v>15</v>
      </c>
      <c r="U94" s="74">
        <f t="shared" si="52"/>
        <v>12.527999999999999</v>
      </c>
      <c r="V94" s="73">
        <f>IF(Variable_Management!$B$20=3,2,IF((S94*R94/T94)&lt;((T94*(1-(T94/R94)))/(2*Lm*Fsw)),1,2))</f>
        <v>2</v>
      </c>
      <c r="W94" s="71">
        <f t="shared" si="53"/>
        <v>0.72222222222222221</v>
      </c>
      <c r="X94" s="74">
        <f t="shared" si="54"/>
        <v>0.27777777777777779</v>
      </c>
      <c r="Y94" s="73">
        <f t="shared" si="55"/>
        <v>7.2222222222222223</v>
      </c>
      <c r="Z94" s="71">
        <f t="shared" si="77"/>
        <v>16.139111111111109</v>
      </c>
      <c r="AA94" s="71">
        <f t="shared" si="78"/>
        <v>12.700294950076159</v>
      </c>
      <c r="AB94" s="71">
        <v>0</v>
      </c>
      <c r="AC94" s="71">
        <f t="shared" si="56"/>
        <v>0.37098423118353901</v>
      </c>
      <c r="AD94" s="74">
        <f t="shared" si="67"/>
        <v>0.37098423118353901</v>
      </c>
      <c r="AE94" s="73">
        <f t="shared" si="76"/>
        <v>9.0479999999999983</v>
      </c>
      <c r="AF94" s="71">
        <f t="shared" si="68"/>
        <v>10.793175296470375</v>
      </c>
      <c r="AG94" s="71">
        <f t="shared" si="57"/>
        <v>0.46597053192135351</v>
      </c>
      <c r="AH94" s="71">
        <f t="shared" si="58"/>
        <v>2.2496176014937741</v>
      </c>
      <c r="AI94" s="74">
        <f t="shared" si="69"/>
        <v>2.7155881334151277</v>
      </c>
      <c r="AJ94" s="73">
        <f t="shared" si="70"/>
        <v>3.48</v>
      </c>
      <c r="AK94" s="71">
        <f t="shared" si="59"/>
        <v>6.6936431663625209</v>
      </c>
      <c r="AL94" s="71">
        <f t="shared" si="60"/>
        <v>0.17921943535436671</v>
      </c>
      <c r="AM94" s="71">
        <f t="shared" si="71"/>
        <v>0</v>
      </c>
      <c r="AN94" s="188">
        <f t="shared" si="61"/>
        <v>0.1936693333333333</v>
      </c>
      <c r="AO94" s="74">
        <f t="shared" si="72"/>
        <v>0.37288876868770005</v>
      </c>
      <c r="AP94" s="73">
        <f t="shared" si="62"/>
        <v>0.24194623772839502</v>
      </c>
      <c r="AQ94" s="206">
        <f t="shared" si="63"/>
        <v>0.37098423118353901</v>
      </c>
      <c r="AR94" s="206">
        <f t="shared" si="64"/>
        <v>4.9580301931144559</v>
      </c>
      <c r="AS94" s="71">
        <f t="shared" si="65"/>
        <v>0.16</v>
      </c>
      <c r="AT94" s="74">
        <f t="shared" si="66"/>
        <v>4.9499999999999997E-5</v>
      </c>
      <c r="AU94" s="73">
        <f t="shared" si="73"/>
        <v>9.1904712953127579</v>
      </c>
      <c r="AV94" s="71">
        <f t="shared" si="74"/>
        <v>187.92</v>
      </c>
      <c r="AW94" s="74">
        <f t="shared" si="75"/>
        <v>95.337400780933905</v>
      </c>
    </row>
    <row r="95" spans="17:49" x14ac:dyDescent="0.25">
      <c r="Q95">
        <v>88</v>
      </c>
      <c r="R95" s="73">
        <f t="shared" si="49"/>
        <v>54</v>
      </c>
      <c r="S95" s="71">
        <f t="shared" si="50"/>
        <v>3.52</v>
      </c>
      <c r="T95" s="71">
        <f t="shared" si="51"/>
        <v>15</v>
      </c>
      <c r="U95" s="74">
        <f t="shared" si="52"/>
        <v>12.672000000000001</v>
      </c>
      <c r="V95" s="73">
        <f>IF(Variable_Management!$B$20=3,2,IF((S95*R95/T95)&lt;((T95*(1-(T95/R95)))/(2*Lm*Fsw)),1,2))</f>
        <v>2</v>
      </c>
      <c r="W95" s="71">
        <f t="shared" si="53"/>
        <v>0.72222222222222221</v>
      </c>
      <c r="X95" s="74">
        <f t="shared" si="54"/>
        <v>0.27777777777777779</v>
      </c>
      <c r="Y95" s="73">
        <f t="shared" si="55"/>
        <v>7.2222222222222223</v>
      </c>
      <c r="Z95" s="71">
        <f t="shared" si="77"/>
        <v>16.283111111111111</v>
      </c>
      <c r="AA95" s="71">
        <f t="shared" si="78"/>
        <v>12.842363171119638</v>
      </c>
      <c r="AB95" s="71">
        <v>0</v>
      </c>
      <c r="AC95" s="71">
        <f t="shared" si="56"/>
        <v>0.37933047118353913</v>
      </c>
      <c r="AD95" s="74">
        <f t="shared" si="67"/>
        <v>0.37933047118353913</v>
      </c>
      <c r="AE95" s="73">
        <f t="shared" si="76"/>
        <v>9.152000000000001</v>
      </c>
      <c r="AF95" s="71">
        <f t="shared" si="68"/>
        <v>10.913910068364059</v>
      </c>
      <c r="AG95" s="71">
        <f t="shared" si="57"/>
        <v>0.47645373192135348</v>
      </c>
      <c r="AH95" s="71">
        <f t="shared" si="58"/>
        <v>2.2754752750741623</v>
      </c>
      <c r="AI95" s="74">
        <f t="shared" si="69"/>
        <v>2.7519290069955158</v>
      </c>
      <c r="AJ95" s="73">
        <f t="shared" si="70"/>
        <v>3.5200000000000005</v>
      </c>
      <c r="AK95" s="71">
        <f t="shared" si="59"/>
        <v>6.7685196933001297</v>
      </c>
      <c r="AL95" s="71">
        <f t="shared" si="60"/>
        <v>0.18325143535436672</v>
      </c>
      <c r="AM95" s="71">
        <f t="shared" si="71"/>
        <v>0</v>
      </c>
      <c r="AN95" s="188">
        <f t="shared" si="61"/>
        <v>0.19539733333333334</v>
      </c>
      <c r="AO95" s="74">
        <f t="shared" si="72"/>
        <v>0.37864876868770003</v>
      </c>
      <c r="AP95" s="73">
        <f t="shared" si="62"/>
        <v>0.24738943772839508</v>
      </c>
      <c r="AQ95" s="206">
        <f t="shared" si="63"/>
        <v>0.37933047118353913</v>
      </c>
      <c r="AR95" s="206">
        <f t="shared" si="64"/>
        <v>4.9580301931144559</v>
      </c>
      <c r="AS95" s="71">
        <f t="shared" si="65"/>
        <v>0.16</v>
      </c>
      <c r="AT95" s="74">
        <f t="shared" si="66"/>
        <v>4.9499999999999997E-5</v>
      </c>
      <c r="AU95" s="73">
        <f t="shared" si="73"/>
        <v>9.254707848893144</v>
      </c>
      <c r="AV95" s="71">
        <f t="shared" si="74"/>
        <v>190.08</v>
      </c>
      <c r="AW95" s="74">
        <f t="shared" si="75"/>
        <v>95.357201990177884</v>
      </c>
    </row>
    <row r="96" spans="17:49" x14ac:dyDescent="0.25">
      <c r="Q96">
        <v>89</v>
      </c>
      <c r="R96" s="73">
        <f t="shared" si="49"/>
        <v>54</v>
      </c>
      <c r="S96" s="71">
        <f t="shared" si="50"/>
        <v>3.56</v>
      </c>
      <c r="T96" s="71">
        <f t="shared" si="51"/>
        <v>15</v>
      </c>
      <c r="U96" s="74">
        <f t="shared" si="52"/>
        <v>12.816000000000001</v>
      </c>
      <c r="V96" s="73">
        <f>IF(Variable_Management!$B$20=3,2,IF((S96*R96/T96)&lt;((T96*(1-(T96/R96)))/(2*Lm*Fsw)),1,2))</f>
        <v>2</v>
      </c>
      <c r="W96" s="71">
        <f t="shared" si="53"/>
        <v>0.72222222222222221</v>
      </c>
      <c r="X96" s="74">
        <f t="shared" si="54"/>
        <v>0.27777777777777779</v>
      </c>
      <c r="Y96" s="73">
        <f t="shared" si="55"/>
        <v>7.2222222222222223</v>
      </c>
      <c r="Z96" s="71">
        <f t="shared" si="77"/>
        <v>16.427111111111113</v>
      </c>
      <c r="AA96" s="71">
        <f t="shared" si="78"/>
        <v>12.984473952337463</v>
      </c>
      <c r="AB96" s="71">
        <v>0</v>
      </c>
      <c r="AC96" s="71">
        <f t="shared" si="56"/>
        <v>0.38777209678353913</v>
      </c>
      <c r="AD96" s="74">
        <f t="shared" si="67"/>
        <v>0.38777209678353913</v>
      </c>
      <c r="AE96" s="73">
        <f t="shared" si="76"/>
        <v>9.2560000000000002</v>
      </c>
      <c r="AF96" s="71">
        <f t="shared" si="68"/>
        <v>11.034681009450994</v>
      </c>
      <c r="AG96" s="71">
        <f t="shared" si="57"/>
        <v>0.48705673992135362</v>
      </c>
      <c r="AH96" s="71">
        <f t="shared" si="58"/>
        <v>2.3013329486545508</v>
      </c>
      <c r="AI96" s="74">
        <f t="shared" si="69"/>
        <v>2.7883896885759043</v>
      </c>
      <c r="AJ96" s="73">
        <f t="shared" si="70"/>
        <v>3.5600000000000005</v>
      </c>
      <c r="AK96" s="71">
        <f t="shared" si="59"/>
        <v>6.8434186514191646</v>
      </c>
      <c r="AL96" s="71">
        <f t="shared" si="60"/>
        <v>0.18732951535436679</v>
      </c>
      <c r="AM96" s="71">
        <f t="shared" si="71"/>
        <v>0</v>
      </c>
      <c r="AN96" s="188">
        <f t="shared" si="61"/>
        <v>0.19712533333333337</v>
      </c>
      <c r="AO96" s="74">
        <f t="shared" si="72"/>
        <v>0.38445484868770019</v>
      </c>
      <c r="AP96" s="73">
        <f t="shared" si="62"/>
        <v>0.2528948457283951</v>
      </c>
      <c r="AQ96" s="206">
        <f t="shared" si="63"/>
        <v>0.38777209678353913</v>
      </c>
      <c r="AR96" s="206">
        <f t="shared" si="64"/>
        <v>4.9580301931144559</v>
      </c>
      <c r="AS96" s="71">
        <f t="shared" si="65"/>
        <v>0.16</v>
      </c>
      <c r="AT96" s="74">
        <f t="shared" si="66"/>
        <v>4.9499999999999997E-5</v>
      </c>
      <c r="AU96" s="73">
        <f t="shared" si="73"/>
        <v>9.3193632696735342</v>
      </c>
      <c r="AV96" s="71">
        <f t="shared" si="74"/>
        <v>192.24</v>
      </c>
      <c r="AW96" s="74">
        <f t="shared" si="75"/>
        <v>95.376367974925174</v>
      </c>
    </row>
    <row r="97" spans="17:49" x14ac:dyDescent="0.25">
      <c r="Q97">
        <v>90</v>
      </c>
      <c r="R97" s="73">
        <f t="shared" si="49"/>
        <v>54</v>
      </c>
      <c r="S97" s="71">
        <f t="shared" si="50"/>
        <v>3.6</v>
      </c>
      <c r="T97" s="71">
        <f t="shared" si="51"/>
        <v>15</v>
      </c>
      <c r="U97" s="74">
        <f t="shared" si="52"/>
        <v>12.96</v>
      </c>
      <c r="V97" s="73">
        <f>IF(Variable_Management!$B$20=3,2,IF((S97*R97/T97)&lt;((T97*(1-(T97/R97)))/(2*Lm*Fsw)),1,2))</f>
        <v>2</v>
      </c>
      <c r="W97" s="71">
        <f t="shared" si="53"/>
        <v>0.72222222222222221</v>
      </c>
      <c r="X97" s="74">
        <f t="shared" si="54"/>
        <v>0.27777777777777779</v>
      </c>
      <c r="Y97" s="73">
        <f t="shared" si="55"/>
        <v>7.2222222222222223</v>
      </c>
      <c r="Z97" s="71">
        <f t="shared" si="77"/>
        <v>16.571111111111112</v>
      </c>
      <c r="AA97" s="71">
        <f t="shared" si="78"/>
        <v>13.126625911441602</v>
      </c>
      <c r="AB97" s="71">
        <v>0</v>
      </c>
      <c r="AC97" s="71">
        <f t="shared" si="56"/>
        <v>0.39630910798353919</v>
      </c>
      <c r="AD97" s="74">
        <f t="shared" si="67"/>
        <v>0.39630910798353919</v>
      </c>
      <c r="AE97" s="73">
        <f t="shared" si="76"/>
        <v>9.3600000000000012</v>
      </c>
      <c r="AF97" s="71">
        <f t="shared" si="68"/>
        <v>11.155486945012234</v>
      </c>
      <c r="AG97" s="71">
        <f t="shared" si="57"/>
        <v>0.49777955592135353</v>
      </c>
      <c r="AH97" s="71">
        <f t="shared" si="58"/>
        <v>2.327190622234939</v>
      </c>
      <c r="AI97" s="74">
        <f t="shared" si="69"/>
        <v>2.8249701781562924</v>
      </c>
      <c r="AJ97" s="73">
        <f t="shared" si="70"/>
        <v>3.6000000000000005</v>
      </c>
      <c r="AK97" s="71">
        <f t="shared" si="59"/>
        <v>6.9183393121898611</v>
      </c>
      <c r="AL97" s="71">
        <f t="shared" si="60"/>
        <v>0.19145367535436672</v>
      </c>
      <c r="AM97" s="71">
        <f t="shared" si="71"/>
        <v>0</v>
      </c>
      <c r="AN97" s="188">
        <f t="shared" si="61"/>
        <v>0.19885333333333335</v>
      </c>
      <c r="AO97" s="74">
        <f t="shared" si="72"/>
        <v>0.39030700868770007</v>
      </c>
      <c r="AP97" s="73">
        <f t="shared" si="62"/>
        <v>0.2584624617283951</v>
      </c>
      <c r="AQ97" s="206">
        <f t="shared" si="63"/>
        <v>0.39630910798353919</v>
      </c>
      <c r="AR97" s="206">
        <f t="shared" si="64"/>
        <v>4.9580301931144559</v>
      </c>
      <c r="AS97" s="71">
        <f t="shared" si="65"/>
        <v>0.16</v>
      </c>
      <c r="AT97" s="74">
        <f t="shared" si="66"/>
        <v>4.9499999999999997E-5</v>
      </c>
      <c r="AU97" s="73">
        <f t="shared" si="73"/>
        <v>9.3844375576539214</v>
      </c>
      <c r="AV97" s="71">
        <f t="shared" si="74"/>
        <v>194.4</v>
      </c>
      <c r="AW97" s="74">
        <f t="shared" si="75"/>
        <v>95.394919420675137</v>
      </c>
    </row>
    <row r="98" spans="17:49" x14ac:dyDescent="0.25">
      <c r="Q98">
        <v>91</v>
      </c>
      <c r="R98" s="73">
        <f t="shared" si="49"/>
        <v>54</v>
      </c>
      <c r="S98" s="71">
        <f t="shared" si="50"/>
        <v>3.64</v>
      </c>
      <c r="T98" s="71">
        <f t="shared" si="51"/>
        <v>15</v>
      </c>
      <c r="U98" s="74">
        <f t="shared" si="52"/>
        <v>13.104000000000001</v>
      </c>
      <c r="V98" s="73">
        <f>IF(Variable_Management!$B$20=3,2,IF((S98*R98/T98)&lt;((T98*(1-(T98/R98)))/(2*Lm*Fsw)),1,2))</f>
        <v>2</v>
      </c>
      <c r="W98" s="71">
        <f t="shared" si="53"/>
        <v>0.72222222222222221</v>
      </c>
      <c r="X98" s="74">
        <f t="shared" si="54"/>
        <v>0.27777777777777779</v>
      </c>
      <c r="Y98" s="73">
        <f t="shared" si="55"/>
        <v>7.2222222222222223</v>
      </c>
      <c r="Z98" s="71">
        <f t="shared" si="77"/>
        <v>16.715111111111113</v>
      </c>
      <c r="AA98" s="71">
        <f t="shared" si="78"/>
        <v>13.268817724987032</v>
      </c>
      <c r="AB98" s="71">
        <v>0</v>
      </c>
      <c r="AC98" s="71">
        <f t="shared" si="56"/>
        <v>0.40494150478353913</v>
      </c>
      <c r="AD98" s="74">
        <f t="shared" si="67"/>
        <v>0.40494150478353913</v>
      </c>
      <c r="AE98" s="73">
        <f t="shared" si="76"/>
        <v>9.4640000000000004</v>
      </c>
      <c r="AF98" s="71">
        <f t="shared" si="68"/>
        <v>11.276326750335786</v>
      </c>
      <c r="AG98" s="71">
        <f t="shared" si="57"/>
        <v>0.50862217992135372</v>
      </c>
      <c r="AH98" s="71">
        <f t="shared" si="58"/>
        <v>2.3530482958153276</v>
      </c>
      <c r="AI98" s="74">
        <f t="shared" si="69"/>
        <v>2.8616704757366813</v>
      </c>
      <c r="AJ98" s="73">
        <f t="shared" si="70"/>
        <v>3.6400000000000006</v>
      </c>
      <c r="AK98" s="71">
        <f t="shared" si="59"/>
        <v>6.993280978095453</v>
      </c>
      <c r="AL98" s="71">
        <f t="shared" si="60"/>
        <v>0.19562391535436677</v>
      </c>
      <c r="AM98" s="71">
        <f t="shared" si="71"/>
        <v>0</v>
      </c>
      <c r="AN98" s="188">
        <f t="shared" si="61"/>
        <v>0.20058133333333336</v>
      </c>
      <c r="AO98" s="74">
        <f t="shared" si="72"/>
        <v>0.39620524868770013</v>
      </c>
      <c r="AP98" s="73">
        <f t="shared" si="62"/>
        <v>0.2640922857283951</v>
      </c>
      <c r="AQ98" s="206">
        <f t="shared" si="63"/>
        <v>0.40494150478353913</v>
      </c>
      <c r="AR98" s="206">
        <f t="shared" si="64"/>
        <v>4.9580301931144559</v>
      </c>
      <c r="AS98" s="71">
        <f t="shared" si="65"/>
        <v>0.16</v>
      </c>
      <c r="AT98" s="74">
        <f t="shared" si="66"/>
        <v>4.9499999999999997E-5</v>
      </c>
      <c r="AU98" s="73">
        <f t="shared" si="73"/>
        <v>9.4499307128343109</v>
      </c>
      <c r="AV98" s="71">
        <f t="shared" si="74"/>
        <v>196.56</v>
      </c>
      <c r="AW98" s="74">
        <f t="shared" si="75"/>
        <v>95.412876126827612</v>
      </c>
    </row>
    <row r="99" spans="17:49" x14ac:dyDescent="0.25">
      <c r="Q99">
        <v>92</v>
      </c>
      <c r="R99" s="73">
        <f t="shared" si="49"/>
        <v>54</v>
      </c>
      <c r="S99" s="71">
        <f t="shared" si="50"/>
        <v>3.68</v>
      </c>
      <c r="T99" s="71">
        <f t="shared" si="51"/>
        <v>15</v>
      </c>
      <c r="U99" s="74">
        <f t="shared" si="52"/>
        <v>13.247999999999999</v>
      </c>
      <c r="V99" s="73">
        <f>IF(Variable_Management!$B$20=3,2,IF((S99*R99/T99)&lt;((T99*(1-(T99/R99)))/(2*Lm*Fsw)),1,2))</f>
        <v>2</v>
      </c>
      <c r="W99" s="71">
        <f t="shared" si="53"/>
        <v>0.72222222222222221</v>
      </c>
      <c r="X99" s="74">
        <f t="shared" si="54"/>
        <v>0.27777777777777779</v>
      </c>
      <c r="Y99" s="73">
        <f t="shared" si="55"/>
        <v>7.2222222222222223</v>
      </c>
      <c r="Z99" s="71">
        <f t="shared" si="77"/>
        <v>16.859111111111112</v>
      </c>
      <c r="AA99" s="71">
        <f t="shared" si="78"/>
        <v>13.411048125293192</v>
      </c>
      <c r="AB99" s="71">
        <v>0</v>
      </c>
      <c r="AC99" s="71">
        <f t="shared" si="56"/>
        <v>0.41366928718353907</v>
      </c>
      <c r="AD99" s="74">
        <f t="shared" si="67"/>
        <v>0.41366928718353907</v>
      </c>
      <c r="AE99" s="73">
        <f t="shared" si="76"/>
        <v>9.5679999999999996</v>
      </c>
      <c r="AF99" s="71">
        <f t="shared" si="68"/>
        <v>11.397199348100319</v>
      </c>
      <c r="AG99" s="71">
        <f t="shared" si="57"/>
        <v>0.51958461192135341</v>
      </c>
      <c r="AH99" s="71">
        <f t="shared" si="58"/>
        <v>2.3789059693957149</v>
      </c>
      <c r="AI99" s="74">
        <f t="shared" si="69"/>
        <v>2.898490581317068</v>
      </c>
      <c r="AJ99" s="73">
        <f t="shared" si="70"/>
        <v>3.68</v>
      </c>
      <c r="AK99" s="71">
        <f t="shared" si="59"/>
        <v>7.0682429810096146</v>
      </c>
      <c r="AL99" s="71">
        <f t="shared" si="60"/>
        <v>0.19984023535436674</v>
      </c>
      <c r="AM99" s="71">
        <f t="shared" si="71"/>
        <v>0</v>
      </c>
      <c r="AN99" s="188">
        <f t="shared" si="61"/>
        <v>0.20230933333333334</v>
      </c>
      <c r="AO99" s="74">
        <f t="shared" si="72"/>
        <v>0.40214956868770008</v>
      </c>
      <c r="AP99" s="73">
        <f t="shared" si="62"/>
        <v>0.26978431772839506</v>
      </c>
      <c r="AQ99" s="206">
        <f t="shared" si="63"/>
        <v>0.41366928718353907</v>
      </c>
      <c r="AR99" s="206">
        <f t="shared" si="64"/>
        <v>4.9580301931144559</v>
      </c>
      <c r="AS99" s="71">
        <f t="shared" si="65"/>
        <v>0.16</v>
      </c>
      <c r="AT99" s="74">
        <f t="shared" si="66"/>
        <v>4.9499999999999997E-5</v>
      </c>
      <c r="AU99" s="73">
        <f t="shared" si="73"/>
        <v>9.5158427352146973</v>
      </c>
      <c r="AV99" s="71">
        <f t="shared" si="74"/>
        <v>198.72</v>
      </c>
      <c r="AW99" s="74">
        <f t="shared" si="75"/>
        <v>95.430257053626107</v>
      </c>
    </row>
    <row r="100" spans="17:49" x14ac:dyDescent="0.25">
      <c r="Q100">
        <v>93</v>
      </c>
      <c r="R100" s="73">
        <f t="shared" si="49"/>
        <v>54</v>
      </c>
      <c r="S100" s="71">
        <f t="shared" si="50"/>
        <v>3.72</v>
      </c>
      <c r="T100" s="71">
        <f t="shared" si="51"/>
        <v>15</v>
      </c>
      <c r="U100" s="74">
        <f t="shared" si="52"/>
        <v>13.392000000000001</v>
      </c>
      <c r="V100" s="73">
        <f>IF(Variable_Management!$B$20=3,2,IF((S100*R100/T100)&lt;((T100*(1-(T100/R100)))/(2*Lm*Fsw)),1,2))</f>
        <v>2</v>
      </c>
      <c r="W100" s="71">
        <f t="shared" si="53"/>
        <v>0.72222222222222221</v>
      </c>
      <c r="X100" s="74">
        <f t="shared" si="54"/>
        <v>0.27777777777777779</v>
      </c>
      <c r="Y100" s="73">
        <f t="shared" si="55"/>
        <v>7.2222222222222223</v>
      </c>
      <c r="Z100" s="71">
        <f t="shared" si="77"/>
        <v>17.003111111111114</v>
      </c>
      <c r="AA100" s="71">
        <f t="shared" si="78"/>
        <v>13.553315897555478</v>
      </c>
      <c r="AB100" s="71">
        <v>0</v>
      </c>
      <c r="AC100" s="71">
        <f t="shared" si="56"/>
        <v>0.42249245518353917</v>
      </c>
      <c r="AD100" s="74">
        <f t="shared" si="67"/>
        <v>0.42249245518353917</v>
      </c>
      <c r="AE100" s="73">
        <f t="shared" si="76"/>
        <v>9.6720000000000006</v>
      </c>
      <c r="AF100" s="71">
        <f t="shared" si="68"/>
        <v>11.518103705920449</v>
      </c>
      <c r="AG100" s="71">
        <f t="shared" si="57"/>
        <v>0.53066685192135354</v>
      </c>
      <c r="AH100" s="71">
        <f t="shared" si="58"/>
        <v>2.4047636429761039</v>
      </c>
      <c r="AI100" s="74">
        <f t="shared" si="69"/>
        <v>2.9354304948974574</v>
      </c>
      <c r="AJ100" s="73">
        <f t="shared" si="70"/>
        <v>3.7200000000000006</v>
      </c>
      <c r="AK100" s="71">
        <f t="shared" si="59"/>
        <v>7.1432246806741064</v>
      </c>
      <c r="AL100" s="71">
        <f t="shared" si="60"/>
        <v>0.20410263535436676</v>
      </c>
      <c r="AM100" s="71">
        <f t="shared" si="71"/>
        <v>0</v>
      </c>
      <c r="AN100" s="188">
        <f t="shared" si="61"/>
        <v>0.20403733333333338</v>
      </c>
      <c r="AO100" s="74">
        <f t="shared" si="72"/>
        <v>0.40813996868770014</v>
      </c>
      <c r="AP100" s="73">
        <f t="shared" si="62"/>
        <v>0.27553855772839508</v>
      </c>
      <c r="AQ100" s="206">
        <f t="shared" si="63"/>
        <v>0.42249245518353917</v>
      </c>
      <c r="AR100" s="206">
        <f t="shared" si="64"/>
        <v>4.9580301931144559</v>
      </c>
      <c r="AS100" s="71">
        <f t="shared" si="65"/>
        <v>0.16</v>
      </c>
      <c r="AT100" s="74">
        <f t="shared" si="66"/>
        <v>4.9499999999999997E-5</v>
      </c>
      <c r="AU100" s="73">
        <f t="shared" si="73"/>
        <v>9.5821736247950859</v>
      </c>
      <c r="AV100" s="71">
        <f t="shared" si="74"/>
        <v>200.88000000000002</v>
      </c>
      <c r="AW100" s="74">
        <f t="shared" si="75"/>
        <v>95.447080366147958</v>
      </c>
    </row>
    <row r="101" spans="17:49" x14ac:dyDescent="0.25">
      <c r="Q101">
        <v>94</v>
      </c>
      <c r="R101" s="73">
        <f t="shared" si="49"/>
        <v>54</v>
      </c>
      <c r="S101" s="71">
        <f t="shared" si="50"/>
        <v>3.7600000000000002</v>
      </c>
      <c r="T101" s="71">
        <f t="shared" si="51"/>
        <v>15</v>
      </c>
      <c r="U101" s="74">
        <f t="shared" si="52"/>
        <v>13.536000000000001</v>
      </c>
      <c r="V101" s="73">
        <f>IF(Variable_Management!$B$20=3,2,IF((S101*R101/T101)&lt;((T101*(1-(T101/R101)))/(2*Lm*Fsw)),1,2))</f>
        <v>2</v>
      </c>
      <c r="W101" s="71">
        <f t="shared" si="53"/>
        <v>0.72222222222222221</v>
      </c>
      <c r="X101" s="74">
        <f t="shared" si="54"/>
        <v>0.27777777777777779</v>
      </c>
      <c r="Y101" s="73">
        <f t="shared" si="55"/>
        <v>7.2222222222222223</v>
      </c>
      <c r="Z101" s="71">
        <f t="shared" si="77"/>
        <v>17.147111111111112</v>
      </c>
      <c r="AA101" s="71">
        <f t="shared" si="78"/>
        <v>13.695619877133348</v>
      </c>
      <c r="AB101" s="71">
        <v>0</v>
      </c>
      <c r="AC101" s="71">
        <f t="shared" si="56"/>
        <v>0.43141100878353911</v>
      </c>
      <c r="AD101" s="74">
        <f t="shared" si="67"/>
        <v>0.43141100878353911</v>
      </c>
      <c r="AE101" s="73">
        <f t="shared" si="76"/>
        <v>9.7760000000000016</v>
      </c>
      <c r="AF101" s="71">
        <f t="shared" si="68"/>
        <v>11.639038834042028</v>
      </c>
      <c r="AG101" s="71">
        <f t="shared" si="57"/>
        <v>0.54186889992135367</v>
      </c>
      <c r="AH101" s="71">
        <f t="shared" si="58"/>
        <v>2.4306213165564921</v>
      </c>
      <c r="AI101" s="74">
        <f t="shared" si="69"/>
        <v>2.9724902164778459</v>
      </c>
      <c r="AJ101" s="73">
        <f t="shared" si="70"/>
        <v>3.7600000000000007</v>
      </c>
      <c r="AK101" s="71">
        <f t="shared" si="59"/>
        <v>7.2182254632694658</v>
      </c>
      <c r="AL101" s="71">
        <f t="shared" si="60"/>
        <v>0.20841111535436679</v>
      </c>
      <c r="AM101" s="71">
        <f t="shared" si="71"/>
        <v>0</v>
      </c>
      <c r="AN101" s="188">
        <f t="shared" si="61"/>
        <v>0.20576533333333336</v>
      </c>
      <c r="AO101" s="74">
        <f t="shared" si="72"/>
        <v>0.41417644868770015</v>
      </c>
      <c r="AP101" s="73">
        <f t="shared" si="62"/>
        <v>0.28135500572839506</v>
      </c>
      <c r="AQ101" s="206">
        <f t="shared" si="63"/>
        <v>0.43141100878353911</v>
      </c>
      <c r="AR101" s="206">
        <f t="shared" si="64"/>
        <v>4.9580301931144559</v>
      </c>
      <c r="AS101" s="71">
        <f t="shared" si="65"/>
        <v>0.16</v>
      </c>
      <c r="AT101" s="74">
        <f t="shared" si="66"/>
        <v>4.9499999999999997E-5</v>
      </c>
      <c r="AU101" s="73">
        <f t="shared" si="73"/>
        <v>9.6489233815754751</v>
      </c>
      <c r="AV101" s="71">
        <f t="shared" si="74"/>
        <v>203.04000000000002</v>
      </c>
      <c r="AW101" s="74">
        <f t="shared" si="75"/>
        <v>95.463363475555894</v>
      </c>
    </row>
    <row r="102" spans="17:49" x14ac:dyDescent="0.25">
      <c r="Q102">
        <v>95</v>
      </c>
      <c r="R102" s="73">
        <f t="shared" si="49"/>
        <v>54</v>
      </c>
      <c r="S102" s="71">
        <f t="shared" si="50"/>
        <v>3.8000000000000003</v>
      </c>
      <c r="T102" s="71">
        <f t="shared" si="51"/>
        <v>15</v>
      </c>
      <c r="U102" s="74">
        <f t="shared" si="52"/>
        <v>13.680000000000001</v>
      </c>
      <c r="V102" s="73">
        <f>IF(Variable_Management!$B$20=3,2,IF((S102*R102/T102)&lt;((T102*(1-(T102/R102)))/(2*Lm*Fsw)),1,2))</f>
        <v>2</v>
      </c>
      <c r="W102" s="71">
        <f t="shared" si="53"/>
        <v>0.72222222222222221</v>
      </c>
      <c r="X102" s="74">
        <f t="shared" si="54"/>
        <v>0.27777777777777779</v>
      </c>
      <c r="Y102" s="73">
        <f t="shared" si="55"/>
        <v>7.2222222222222223</v>
      </c>
      <c r="Z102" s="71">
        <f t="shared" si="77"/>
        <v>17.291111111111114</v>
      </c>
      <c r="AA102" s="71">
        <f t="shared" si="78"/>
        <v>13.837958947002628</v>
      </c>
      <c r="AB102" s="71">
        <v>0</v>
      </c>
      <c r="AC102" s="71">
        <f t="shared" si="56"/>
        <v>0.44042494798353915</v>
      </c>
      <c r="AD102" s="74">
        <f t="shared" si="67"/>
        <v>0.44042494798353915</v>
      </c>
      <c r="AE102" s="73">
        <f t="shared" si="76"/>
        <v>9.8800000000000008</v>
      </c>
      <c r="AF102" s="71">
        <f t="shared" si="68"/>
        <v>11.760003783177046</v>
      </c>
      <c r="AG102" s="71">
        <f t="shared" si="57"/>
        <v>0.55319075592135381</v>
      </c>
      <c r="AH102" s="71">
        <f t="shared" si="58"/>
        <v>2.4564789901368798</v>
      </c>
      <c r="AI102" s="74">
        <f t="shared" si="69"/>
        <v>3.0096697460582336</v>
      </c>
      <c r="AJ102" s="73">
        <f t="shared" si="70"/>
        <v>3.8000000000000007</v>
      </c>
      <c r="AK102" s="71">
        <f t="shared" si="59"/>
        <v>7.2932447400722609</v>
      </c>
      <c r="AL102" s="71">
        <f t="shared" si="60"/>
        <v>0.2127656753543668</v>
      </c>
      <c r="AM102" s="71">
        <f t="shared" si="71"/>
        <v>0</v>
      </c>
      <c r="AN102" s="188">
        <f t="shared" si="61"/>
        <v>0.20749333333333336</v>
      </c>
      <c r="AO102" s="74">
        <f t="shared" si="72"/>
        <v>0.42025900868770016</v>
      </c>
      <c r="AP102" s="73">
        <f t="shared" si="62"/>
        <v>0.28723366172839515</v>
      </c>
      <c r="AQ102" s="206">
        <f t="shared" si="63"/>
        <v>0.44042494798353915</v>
      </c>
      <c r="AR102" s="206">
        <f t="shared" si="64"/>
        <v>4.9580301931144559</v>
      </c>
      <c r="AS102" s="71">
        <f t="shared" si="65"/>
        <v>0.16</v>
      </c>
      <c r="AT102" s="74">
        <f t="shared" si="66"/>
        <v>4.9499999999999997E-5</v>
      </c>
      <c r="AU102" s="73">
        <f t="shared" si="73"/>
        <v>9.7160920055558631</v>
      </c>
      <c r="AV102" s="71">
        <f t="shared" si="74"/>
        <v>205.20000000000002</v>
      </c>
      <c r="AW102" s="74">
        <f t="shared" si="75"/>
        <v>95.479123077808111</v>
      </c>
    </row>
    <row r="103" spans="17:49" x14ac:dyDescent="0.25">
      <c r="Q103">
        <v>96</v>
      </c>
      <c r="R103" s="73">
        <f t="shared" si="49"/>
        <v>54</v>
      </c>
      <c r="S103" s="71">
        <f t="shared" ref="S103:S134" si="79">Q103*$O$12</f>
        <v>3.84</v>
      </c>
      <c r="T103" s="71">
        <f t="shared" si="51"/>
        <v>15</v>
      </c>
      <c r="U103" s="74">
        <f t="shared" ref="U103:U134" si="80">(R103*S103)/(T103*EFF_est)</f>
        <v>13.824</v>
      </c>
      <c r="V103" s="73">
        <f>IF(Variable_Management!$B$20=3,2,IF((S103*R103/T103)&lt;((T103*(1-(T103/R103)))/(2*Lm*Fsw)),1,2))</f>
        <v>2</v>
      </c>
      <c r="W103" s="71">
        <f t="shared" ref="W103:W134" si="81">CHOOSE(V103,SQRT((2*S103*Lm*Fsw*(R103-T103))/((T103)^2)),1-(T103/R103))</f>
        <v>0.72222222222222221</v>
      </c>
      <c r="X103" s="74">
        <f t="shared" ref="X103:X134" si="82">CHOOSE(V103,(Lm*Z103*Fsw)/(R103-T103),1-W103)</f>
        <v>0.27777777777777779</v>
      </c>
      <c r="Y103" s="73">
        <f t="shared" ref="Y103:Y134" si="83">(T103*W103)/(Lm*Fsw)</f>
        <v>7.2222222222222223</v>
      </c>
      <c r="Z103" s="71">
        <f t="shared" si="77"/>
        <v>17.435111111111112</v>
      </c>
      <c r="AA103" s="71">
        <f t="shared" si="78"/>
        <v>13.980332035360606</v>
      </c>
      <c r="AB103" s="71">
        <v>0</v>
      </c>
      <c r="AC103" s="71">
        <f t="shared" ref="AC103:AC134" si="84">(AA103^2)*Rdcr</f>
        <v>0.44953427278353908</v>
      </c>
      <c r="AD103" s="74">
        <f t="shared" si="67"/>
        <v>0.44953427278353908</v>
      </c>
      <c r="AE103" s="73">
        <f t="shared" si="76"/>
        <v>9.984</v>
      </c>
      <c r="AF103" s="71">
        <f t="shared" si="68"/>
        <v>11.880997642468346</v>
      </c>
      <c r="AG103" s="71">
        <f t="shared" ref="AG103:AG134" si="85">(AF103^2)*RDS_on</f>
        <v>0.56463241992135349</v>
      </c>
      <c r="AH103" s="71">
        <f t="shared" ref="AH103:AH134" si="86">((R103*U103)/2)*Fsw*(tr_sw+tf_sw)</f>
        <v>2.4823366637172679</v>
      </c>
      <c r="AI103" s="74">
        <f t="shared" si="69"/>
        <v>3.0469690836386212</v>
      </c>
      <c r="AJ103" s="73">
        <f t="shared" si="70"/>
        <v>3.8400000000000003</v>
      </c>
      <c r="AK103" s="71">
        <f t="shared" ref="AK103:AK134" si="87">CHOOSE(V103,Z103*SQRT(X103/3),SQRT(X103*((Z103^2)+((Y103^2)/3)-(Y103*Z103))))</f>
        <v>7.3682819461928633</v>
      </c>
      <c r="AL103" s="71">
        <f t="shared" ref="AL103:AL134" si="88">(AK103^2)*RDS_on_HS</f>
        <v>0.21716631535436676</v>
      </c>
      <c r="AM103" s="71">
        <f t="shared" si="71"/>
        <v>0</v>
      </c>
      <c r="AN103" s="188">
        <f t="shared" ref="AN103:AN134" si="89">Vd_rect*t_dead*Fsw*Z103</f>
        <v>0.20922133333333334</v>
      </c>
      <c r="AO103" s="74">
        <f t="shared" si="72"/>
        <v>0.42638764868770007</v>
      </c>
      <c r="AP103" s="73">
        <f t="shared" ref="AP103:AP134" si="90">(AA103^2)*R_cs</f>
        <v>0.29317452572839503</v>
      </c>
      <c r="AQ103" s="206">
        <f t="shared" ref="AQ103:AQ134" si="91">Rdcr*AA103^2</f>
        <v>0.44953427278353908</v>
      </c>
      <c r="AR103" s="206">
        <f t="shared" ref="AR103:AR134" si="92">ABS(7.759*10^-3*Fsw^0.9458*(0.00787*Y103)^2.304)</f>
        <v>4.9580301931144559</v>
      </c>
      <c r="AS103" s="71">
        <f t="shared" ref="AS103:AS134" si="93">(Qg_tot+Qg_tot_HS)*Vcc*Fsw</f>
        <v>0.16</v>
      </c>
      <c r="AT103" s="74">
        <f t="shared" ref="AT103:AT134" si="94">IQ*T103</f>
        <v>4.9499999999999997E-5</v>
      </c>
      <c r="AU103" s="73">
        <f t="shared" si="73"/>
        <v>9.7836794967362515</v>
      </c>
      <c r="AV103" s="71">
        <f t="shared" si="74"/>
        <v>207.35999999999999</v>
      </c>
      <c r="AW103" s="74">
        <f t="shared" si="75"/>
        <v>95.494375190007176</v>
      </c>
    </row>
    <row r="104" spans="17:49" x14ac:dyDescent="0.25">
      <c r="Q104">
        <v>97</v>
      </c>
      <c r="R104" s="73">
        <f t="shared" si="49"/>
        <v>54</v>
      </c>
      <c r="S104" s="71">
        <f t="shared" si="79"/>
        <v>3.88</v>
      </c>
      <c r="T104" s="71">
        <f t="shared" si="51"/>
        <v>15</v>
      </c>
      <c r="U104" s="74">
        <f t="shared" si="80"/>
        <v>13.967999999999998</v>
      </c>
      <c r="V104" s="73">
        <f>IF(Variable_Management!$B$20=3,2,IF((S104*R104/T104)&lt;((T104*(1-(T104/R104)))/(2*Lm*Fsw)),1,2))</f>
        <v>2</v>
      </c>
      <c r="W104" s="71">
        <f t="shared" si="81"/>
        <v>0.72222222222222221</v>
      </c>
      <c r="X104" s="74">
        <f t="shared" si="82"/>
        <v>0.27777777777777779</v>
      </c>
      <c r="Y104" s="73">
        <f t="shared" si="83"/>
        <v>7.2222222222222223</v>
      </c>
      <c r="Z104" s="71">
        <f t="shared" si="77"/>
        <v>17.579111111111111</v>
      </c>
      <c r="AA104" s="71">
        <f t="shared" si="78"/>
        <v>14.122738113373412</v>
      </c>
      <c r="AB104" s="71">
        <v>0</v>
      </c>
      <c r="AC104" s="71">
        <f t="shared" si="84"/>
        <v>0.45873898318353901</v>
      </c>
      <c r="AD104" s="74">
        <f t="shared" si="67"/>
        <v>0.45873898318353901</v>
      </c>
      <c r="AE104" s="73">
        <f t="shared" si="76"/>
        <v>10.087999999999999</v>
      </c>
      <c r="AF104" s="71">
        <f t="shared" si="68"/>
        <v>12.002019537575265</v>
      </c>
      <c r="AG104" s="71">
        <f t="shared" si="85"/>
        <v>0.57619389192135351</v>
      </c>
      <c r="AH104" s="71">
        <f t="shared" si="86"/>
        <v>2.5081943372976561</v>
      </c>
      <c r="AI104" s="74">
        <f t="shared" si="69"/>
        <v>3.0843882292190097</v>
      </c>
      <c r="AJ104" s="73">
        <f t="shared" si="70"/>
        <v>3.8799999999999994</v>
      </c>
      <c r="AK104" s="71">
        <f t="shared" si="87"/>
        <v>7.4433365393882118</v>
      </c>
      <c r="AL104" s="71">
        <f t="shared" si="88"/>
        <v>0.22161303535436674</v>
      </c>
      <c r="AM104" s="71">
        <f t="shared" ref="AM104:AM135" si="95">CHOOSE(V104,(R104+Vd_rect)*Qrr*Fsw,(R104+Vd_rect)*Qrr*Fsw)</f>
        <v>0</v>
      </c>
      <c r="AN104" s="188">
        <f t="shared" si="89"/>
        <v>0.21094933333333332</v>
      </c>
      <c r="AO104" s="74">
        <f t="shared" si="72"/>
        <v>0.43256236868770004</v>
      </c>
      <c r="AP104" s="73">
        <f t="shared" si="90"/>
        <v>0.29917759772839503</v>
      </c>
      <c r="AQ104" s="206">
        <f t="shared" si="91"/>
        <v>0.45873898318353901</v>
      </c>
      <c r="AR104" s="206">
        <f t="shared" si="92"/>
        <v>4.9580301931144559</v>
      </c>
      <c r="AS104" s="71">
        <f t="shared" si="93"/>
        <v>0.16</v>
      </c>
      <c r="AT104" s="74">
        <f t="shared" si="94"/>
        <v>4.9499999999999997E-5</v>
      </c>
      <c r="AU104" s="73">
        <f t="shared" si="73"/>
        <v>9.8516858551166386</v>
      </c>
      <c r="AV104" s="71">
        <f t="shared" si="74"/>
        <v>209.51999999999998</v>
      </c>
      <c r="AW104" s="74">
        <f t="shared" si="75"/>
        <v>95.509135184554694</v>
      </c>
    </row>
    <row r="105" spans="17:49" x14ac:dyDescent="0.25">
      <c r="Q105">
        <v>98</v>
      </c>
      <c r="R105" s="73">
        <f t="shared" si="49"/>
        <v>54</v>
      </c>
      <c r="S105" s="71">
        <f t="shared" si="79"/>
        <v>3.92</v>
      </c>
      <c r="T105" s="71">
        <f t="shared" si="51"/>
        <v>15</v>
      </c>
      <c r="U105" s="74">
        <f t="shared" si="80"/>
        <v>14.112</v>
      </c>
      <c r="V105" s="73">
        <f>IF(Variable_Management!$B$20=3,2,IF((S105*R105/T105)&lt;((T105*(1-(T105/R105)))/(2*Lm*Fsw)),1,2))</f>
        <v>2</v>
      </c>
      <c r="W105" s="71">
        <f t="shared" si="81"/>
        <v>0.72222222222222221</v>
      </c>
      <c r="X105" s="74">
        <f t="shared" si="82"/>
        <v>0.27777777777777779</v>
      </c>
      <c r="Y105" s="73">
        <f t="shared" si="83"/>
        <v>7.2222222222222223</v>
      </c>
      <c r="Z105" s="71">
        <f t="shared" si="77"/>
        <v>17.723111111111113</v>
      </c>
      <c r="AA105" s="71">
        <f t="shared" si="78"/>
        <v>14.265176193055943</v>
      </c>
      <c r="AB105" s="71">
        <v>0</v>
      </c>
      <c r="AC105" s="71">
        <f t="shared" si="84"/>
        <v>0.4680390791835391</v>
      </c>
      <c r="AD105" s="74">
        <f t="shared" si="67"/>
        <v>0.4680390791835391</v>
      </c>
      <c r="AE105" s="73">
        <f t="shared" si="76"/>
        <v>10.192</v>
      </c>
      <c r="AF105" s="71">
        <f t="shared" si="68"/>
        <v>12.123068628871914</v>
      </c>
      <c r="AG105" s="71">
        <f t="shared" si="85"/>
        <v>0.58787517192135341</v>
      </c>
      <c r="AH105" s="71">
        <f t="shared" si="86"/>
        <v>2.5340520108780447</v>
      </c>
      <c r="AI105" s="74">
        <f t="shared" si="69"/>
        <v>3.1219271827993982</v>
      </c>
      <c r="AJ105" s="73">
        <f t="shared" si="70"/>
        <v>3.9200000000000004</v>
      </c>
      <c r="AK105" s="71">
        <f t="shared" si="87"/>
        <v>7.5184079989444363</v>
      </c>
      <c r="AL105" s="71">
        <f t="shared" si="88"/>
        <v>0.22610583535436676</v>
      </c>
      <c r="AM105" s="71">
        <f t="shared" si="95"/>
        <v>0</v>
      </c>
      <c r="AN105" s="188">
        <f t="shared" si="89"/>
        <v>0.21267733333333336</v>
      </c>
      <c r="AO105" s="74">
        <f t="shared" si="72"/>
        <v>0.43878316868770012</v>
      </c>
      <c r="AP105" s="73">
        <f t="shared" si="90"/>
        <v>0.30524287772839509</v>
      </c>
      <c r="AQ105" s="206">
        <f t="shared" si="91"/>
        <v>0.4680390791835391</v>
      </c>
      <c r="AR105" s="206">
        <f t="shared" si="92"/>
        <v>4.9580301931144559</v>
      </c>
      <c r="AS105" s="71">
        <f t="shared" si="93"/>
        <v>0.16</v>
      </c>
      <c r="AT105" s="74">
        <f t="shared" si="94"/>
        <v>4.9499999999999997E-5</v>
      </c>
      <c r="AU105" s="73">
        <f t="shared" si="73"/>
        <v>9.9201110806970281</v>
      </c>
      <c r="AV105" s="71">
        <f t="shared" si="74"/>
        <v>211.68</v>
      </c>
      <c r="AW105" s="74">
        <f t="shared" si="75"/>
        <v>95.523417821264275</v>
      </c>
    </row>
    <row r="106" spans="17:49" x14ac:dyDescent="0.25">
      <c r="Q106">
        <v>99</v>
      </c>
      <c r="R106" s="73">
        <f t="shared" si="49"/>
        <v>54</v>
      </c>
      <c r="S106" s="71">
        <f t="shared" si="79"/>
        <v>3.96</v>
      </c>
      <c r="T106" s="71">
        <f t="shared" si="51"/>
        <v>15</v>
      </c>
      <c r="U106" s="74">
        <f t="shared" si="80"/>
        <v>14.256</v>
      </c>
      <c r="V106" s="73">
        <f>IF(Variable_Management!$B$20=3,2,IF((S106*R106/T106)&lt;((T106*(1-(T106/R106)))/(2*Lm*Fsw)),1,2))</f>
        <v>2</v>
      </c>
      <c r="W106" s="71">
        <f t="shared" si="81"/>
        <v>0.72222222222222221</v>
      </c>
      <c r="X106" s="74">
        <f t="shared" si="82"/>
        <v>0.27777777777777779</v>
      </c>
      <c r="Y106" s="73">
        <f t="shared" si="83"/>
        <v>7.2222222222222223</v>
      </c>
      <c r="Z106" s="71">
        <f t="shared" si="77"/>
        <v>17.867111111111111</v>
      </c>
      <c r="AA106" s="71">
        <f t="shared" si="78"/>
        <v>14.407645325275398</v>
      </c>
      <c r="AB106" s="71">
        <v>0</v>
      </c>
      <c r="AC106" s="71">
        <f t="shared" si="84"/>
        <v>0.47743456078353907</v>
      </c>
      <c r="AD106" s="74">
        <f t="shared" si="67"/>
        <v>0.47743456078353907</v>
      </c>
      <c r="AE106" s="73">
        <f t="shared" si="76"/>
        <v>10.295999999999999</v>
      </c>
      <c r="AF106" s="71">
        <f t="shared" si="68"/>
        <v>12.24414410975052</v>
      </c>
      <c r="AG106" s="71">
        <f t="shared" si="85"/>
        <v>0.59967625992135343</v>
      </c>
      <c r="AH106" s="71">
        <f t="shared" si="86"/>
        <v>2.5599096844584333</v>
      </c>
      <c r="AI106" s="74">
        <f t="shared" si="69"/>
        <v>3.1595859443797867</v>
      </c>
      <c r="AJ106" s="73">
        <f t="shared" si="70"/>
        <v>3.9600000000000004</v>
      </c>
      <c r="AK106" s="71">
        <f t="shared" si="87"/>
        <v>7.5934958246246298</v>
      </c>
      <c r="AL106" s="71">
        <f t="shared" si="88"/>
        <v>0.23064471535436676</v>
      </c>
      <c r="AM106" s="71">
        <f t="shared" si="95"/>
        <v>0</v>
      </c>
      <c r="AN106" s="188">
        <f t="shared" si="89"/>
        <v>0.21440533333333334</v>
      </c>
      <c r="AO106" s="74">
        <f t="shared" si="72"/>
        <v>0.44505004868770009</v>
      </c>
      <c r="AP106" s="73">
        <f t="shared" si="90"/>
        <v>0.31137036572839505</v>
      </c>
      <c r="AQ106" s="206">
        <f t="shared" si="91"/>
        <v>0.47743456078353907</v>
      </c>
      <c r="AR106" s="206">
        <f t="shared" si="92"/>
        <v>4.9580301931144559</v>
      </c>
      <c r="AS106" s="71">
        <f t="shared" si="93"/>
        <v>0.16</v>
      </c>
      <c r="AT106" s="74">
        <f t="shared" si="94"/>
        <v>4.9499999999999997E-5</v>
      </c>
      <c r="AU106" s="73">
        <f t="shared" si="73"/>
        <v>9.9889551734774162</v>
      </c>
      <c r="AV106" s="71">
        <f t="shared" si="74"/>
        <v>213.84</v>
      </c>
      <c r="AW106" s="74">
        <f t="shared" si="75"/>
        <v>95.537237277574064</v>
      </c>
    </row>
    <row r="107" spans="17:49" x14ac:dyDescent="0.25">
      <c r="Q107">
        <v>100</v>
      </c>
      <c r="R107" s="73">
        <f t="shared" si="49"/>
        <v>54</v>
      </c>
      <c r="S107" s="71">
        <f t="shared" si="79"/>
        <v>4</v>
      </c>
      <c r="T107" s="71">
        <f t="shared" si="51"/>
        <v>15</v>
      </c>
      <c r="U107" s="74">
        <f t="shared" si="80"/>
        <v>14.4</v>
      </c>
      <c r="V107" s="73">
        <f>IF(Variable_Management!$B$20=3,2,IF((S107*R107/T107)&lt;((T107*(1-(T107/R107)))/(2*Lm*Fsw)),1,2))</f>
        <v>2</v>
      </c>
      <c r="W107" s="71">
        <f t="shared" si="81"/>
        <v>0.72222222222222221</v>
      </c>
      <c r="X107" s="74">
        <f t="shared" si="82"/>
        <v>0.27777777777777779</v>
      </c>
      <c r="Y107" s="73">
        <f t="shared" si="83"/>
        <v>7.2222222222222223</v>
      </c>
      <c r="Z107" s="71">
        <f t="shared" si="77"/>
        <v>18.011111111111113</v>
      </c>
      <c r="AA107" s="71">
        <f t="shared" si="78"/>
        <v>14.550144597870155</v>
      </c>
      <c r="AB107" s="71">
        <v>0</v>
      </c>
      <c r="AC107" s="71">
        <f t="shared" si="84"/>
        <v>0.48692542798353911</v>
      </c>
      <c r="AD107" s="74">
        <f t="shared" si="67"/>
        <v>0.48692542798353911</v>
      </c>
      <c r="AE107" s="73">
        <f t="shared" si="76"/>
        <v>10.4</v>
      </c>
      <c r="AF107" s="71">
        <f t="shared" si="68"/>
        <v>12.365245205022763</v>
      </c>
      <c r="AG107" s="71">
        <f t="shared" si="85"/>
        <v>0.61159715592135377</v>
      </c>
      <c r="AH107" s="71">
        <f t="shared" si="86"/>
        <v>2.585767358038821</v>
      </c>
      <c r="AI107" s="74">
        <f t="shared" si="69"/>
        <v>3.1973645139601747</v>
      </c>
      <c r="AJ107" s="73">
        <f t="shared" si="70"/>
        <v>4</v>
      </c>
      <c r="AK107" s="71">
        <f t="shared" si="87"/>
        <v>7.6685995356774042</v>
      </c>
      <c r="AL107" s="71">
        <f t="shared" si="88"/>
        <v>0.23522967535436681</v>
      </c>
      <c r="AM107" s="71">
        <f t="shared" si="95"/>
        <v>0</v>
      </c>
      <c r="AN107" s="188">
        <f t="shared" si="89"/>
        <v>0.21613333333333337</v>
      </c>
      <c r="AO107" s="74">
        <f t="shared" si="72"/>
        <v>0.45136300868770018</v>
      </c>
      <c r="AP107" s="73">
        <f t="shared" si="90"/>
        <v>0.31756006172839507</v>
      </c>
      <c r="AQ107" s="206">
        <f t="shared" si="91"/>
        <v>0.48692542798353911</v>
      </c>
      <c r="AR107" s="206">
        <f t="shared" si="92"/>
        <v>4.9580301931144559</v>
      </c>
      <c r="AS107" s="71">
        <f t="shared" si="93"/>
        <v>0.16</v>
      </c>
      <c r="AT107" s="74">
        <f t="shared" si="94"/>
        <v>4.9499999999999997E-5</v>
      </c>
      <c r="AU107" s="73">
        <f t="shared" si="73"/>
        <v>10.058218133457803</v>
      </c>
      <c r="AV107" s="71">
        <f t="shared" si="74"/>
        <v>216</v>
      </c>
      <c r="AW107" s="74">
        <f t="shared" si="75"/>
        <v>95.550607176988478</v>
      </c>
    </row>
    <row r="108" spans="17:49" x14ac:dyDescent="0.25">
      <c r="Q108">
        <v>101</v>
      </c>
      <c r="R108" s="73">
        <f t="shared" si="49"/>
        <v>54</v>
      </c>
      <c r="S108" s="71">
        <f t="shared" si="79"/>
        <v>4.04</v>
      </c>
      <c r="T108" s="71">
        <f t="shared" si="51"/>
        <v>15</v>
      </c>
      <c r="U108" s="74">
        <f t="shared" si="80"/>
        <v>14.544</v>
      </c>
      <c r="V108" s="73">
        <f>IF(Variable_Management!$B$20=3,2,IF((S108*R108/T108)&lt;((T108*(1-(T108/R108)))/(2*Lm*Fsw)),1,2))</f>
        <v>2</v>
      </c>
      <c r="W108" s="71">
        <f t="shared" si="81"/>
        <v>0.72222222222222221</v>
      </c>
      <c r="X108" s="74">
        <f t="shared" si="82"/>
        <v>0.27777777777777779</v>
      </c>
      <c r="Y108" s="73">
        <f t="shared" si="83"/>
        <v>7.2222222222222223</v>
      </c>
      <c r="Z108" s="71">
        <f t="shared" si="77"/>
        <v>18.155111111111111</v>
      </c>
      <c r="AA108" s="71">
        <f t="shared" si="78"/>
        <v>14.692673133876287</v>
      </c>
      <c r="AB108" s="71">
        <v>0</v>
      </c>
      <c r="AC108" s="71">
        <f t="shared" si="84"/>
        <v>0.49651168078353902</v>
      </c>
      <c r="AD108" s="74">
        <f t="shared" si="67"/>
        <v>0.49651168078353902</v>
      </c>
      <c r="AE108" s="73">
        <f t="shared" si="76"/>
        <v>10.504</v>
      </c>
      <c r="AF108" s="71">
        <f t="shared" si="68"/>
        <v>12.486371169412607</v>
      </c>
      <c r="AG108" s="71">
        <f t="shared" si="85"/>
        <v>0.62363785992135345</v>
      </c>
      <c r="AH108" s="71">
        <f t="shared" si="86"/>
        <v>2.6116250316192091</v>
      </c>
      <c r="AI108" s="74">
        <f t="shared" si="69"/>
        <v>3.2352628915405628</v>
      </c>
      <c r="AJ108" s="73">
        <f t="shared" si="70"/>
        <v>4.04</v>
      </c>
      <c r="AK108" s="71">
        <f t="shared" si="87"/>
        <v>7.7437186699021856</v>
      </c>
      <c r="AL108" s="71">
        <f t="shared" si="88"/>
        <v>0.2398607153543667</v>
      </c>
      <c r="AM108" s="71">
        <f t="shared" si="95"/>
        <v>0</v>
      </c>
      <c r="AN108" s="188">
        <f t="shared" si="89"/>
        <v>0.21786133333333335</v>
      </c>
      <c r="AO108" s="74">
        <f t="shared" si="72"/>
        <v>0.45772204868770006</v>
      </c>
      <c r="AP108" s="73">
        <f t="shared" si="90"/>
        <v>0.32381196572839505</v>
      </c>
      <c r="AQ108" s="206">
        <f t="shared" si="91"/>
        <v>0.49651168078353902</v>
      </c>
      <c r="AR108" s="206">
        <f t="shared" si="92"/>
        <v>4.9580301931144559</v>
      </c>
      <c r="AS108" s="71">
        <f t="shared" si="93"/>
        <v>0.16</v>
      </c>
      <c r="AT108" s="74">
        <f t="shared" si="94"/>
        <v>4.9499999999999997E-5</v>
      </c>
      <c r="AU108" s="73">
        <f t="shared" si="73"/>
        <v>10.127899960638192</v>
      </c>
      <c r="AV108" s="71">
        <f t="shared" si="74"/>
        <v>218.16</v>
      </c>
      <c r="AW108" s="74">
        <f t="shared" si="75"/>
        <v>95.563540615869485</v>
      </c>
    </row>
    <row r="109" spans="17:49" x14ac:dyDescent="0.25">
      <c r="Q109">
        <v>102</v>
      </c>
      <c r="R109" s="73">
        <f t="shared" si="49"/>
        <v>54</v>
      </c>
      <c r="S109" s="71">
        <f t="shared" si="79"/>
        <v>4.08</v>
      </c>
      <c r="T109" s="71">
        <f t="shared" si="51"/>
        <v>15</v>
      </c>
      <c r="U109" s="74">
        <f t="shared" si="80"/>
        <v>14.687999999999999</v>
      </c>
      <c r="V109" s="73">
        <f>IF(Variable_Management!$B$20=3,2,IF((S109*R109/T109)&lt;((T109*(1-(T109/R109)))/(2*Lm*Fsw)),1,2))</f>
        <v>2</v>
      </c>
      <c r="W109" s="71">
        <f t="shared" si="81"/>
        <v>0.72222222222222221</v>
      </c>
      <c r="X109" s="74">
        <f t="shared" si="82"/>
        <v>0.27777777777777779</v>
      </c>
      <c r="Y109" s="73">
        <f t="shared" si="83"/>
        <v>7.2222222222222223</v>
      </c>
      <c r="Z109" s="71">
        <f t="shared" si="77"/>
        <v>18.29911111111111</v>
      </c>
      <c r="AA109" s="71">
        <f t="shared" si="78"/>
        <v>14.83523008985469</v>
      </c>
      <c r="AB109" s="71">
        <v>0</v>
      </c>
      <c r="AC109" s="71">
        <f t="shared" si="84"/>
        <v>0.50619331918353894</v>
      </c>
      <c r="AD109" s="74">
        <f t="shared" si="67"/>
        <v>0.50619331918353894</v>
      </c>
      <c r="AE109" s="73">
        <f t="shared" si="76"/>
        <v>10.607999999999999</v>
      </c>
      <c r="AF109" s="71">
        <f t="shared" si="68"/>
        <v>12.607521286134652</v>
      </c>
      <c r="AG109" s="71">
        <f t="shared" si="85"/>
        <v>0.63579837192135347</v>
      </c>
      <c r="AH109" s="71">
        <f t="shared" si="86"/>
        <v>2.6374827051995968</v>
      </c>
      <c r="AI109" s="74">
        <f t="shared" si="69"/>
        <v>3.2732810771209504</v>
      </c>
      <c r="AJ109" s="73">
        <f t="shared" si="70"/>
        <v>4.08</v>
      </c>
      <c r="AK109" s="71">
        <f t="shared" si="87"/>
        <v>7.8188527827675376</v>
      </c>
      <c r="AL109" s="71">
        <f t="shared" si="88"/>
        <v>0.24453783535436668</v>
      </c>
      <c r="AM109" s="71">
        <f t="shared" si="95"/>
        <v>0</v>
      </c>
      <c r="AN109" s="188">
        <f t="shared" si="89"/>
        <v>0.21958933333333333</v>
      </c>
      <c r="AO109" s="74">
        <f t="shared" si="72"/>
        <v>0.46412716868769999</v>
      </c>
      <c r="AP109" s="73">
        <f t="shared" si="90"/>
        <v>0.33012607772839497</v>
      </c>
      <c r="AQ109" s="206">
        <f t="shared" si="91"/>
        <v>0.50619331918353894</v>
      </c>
      <c r="AR109" s="206">
        <f t="shared" si="92"/>
        <v>4.9580301931144559</v>
      </c>
      <c r="AS109" s="71">
        <f t="shared" si="93"/>
        <v>0.16</v>
      </c>
      <c r="AT109" s="74">
        <f t="shared" si="94"/>
        <v>4.9499999999999997E-5</v>
      </c>
      <c r="AU109" s="73">
        <f t="shared" si="73"/>
        <v>10.198000655018578</v>
      </c>
      <c r="AV109" s="71">
        <f t="shared" si="74"/>
        <v>220.32</v>
      </c>
      <c r="AW109" s="74">
        <f t="shared" si="75"/>
        <v>95.576050188687702</v>
      </c>
    </row>
    <row r="110" spans="17:49" x14ac:dyDescent="0.25">
      <c r="Q110">
        <v>103</v>
      </c>
      <c r="R110" s="73">
        <f t="shared" si="49"/>
        <v>54</v>
      </c>
      <c r="S110" s="71">
        <f t="shared" si="79"/>
        <v>4.12</v>
      </c>
      <c r="T110" s="71">
        <f t="shared" si="51"/>
        <v>15</v>
      </c>
      <c r="U110" s="74">
        <f t="shared" si="80"/>
        <v>14.832000000000001</v>
      </c>
      <c r="V110" s="73">
        <f>IF(Variable_Management!$B$20=3,2,IF((S110*R110/T110)&lt;((T110*(1-(T110/R110)))/(2*Lm*Fsw)),1,2))</f>
        <v>2</v>
      </c>
      <c r="W110" s="71">
        <f t="shared" si="81"/>
        <v>0.72222222222222221</v>
      </c>
      <c r="X110" s="74">
        <f t="shared" si="82"/>
        <v>0.27777777777777779</v>
      </c>
      <c r="Y110" s="73">
        <f t="shared" si="83"/>
        <v>7.2222222222222223</v>
      </c>
      <c r="Z110" s="71">
        <f t="shared" si="77"/>
        <v>18.443111111111111</v>
      </c>
      <c r="AA110" s="71">
        <f t="shared" si="78"/>
        <v>14.977814654312226</v>
      </c>
      <c r="AB110" s="71">
        <v>0</v>
      </c>
      <c r="AC110" s="71">
        <f t="shared" si="84"/>
        <v>0.51597034318353918</v>
      </c>
      <c r="AD110" s="74">
        <f t="shared" si="67"/>
        <v>0.51597034318353918</v>
      </c>
      <c r="AE110" s="73">
        <f t="shared" si="76"/>
        <v>10.712</v>
      </c>
      <c r="AF110" s="71">
        <f t="shared" si="68"/>
        <v>12.728694865552335</v>
      </c>
      <c r="AG110" s="71">
        <f t="shared" si="85"/>
        <v>0.64807869192135348</v>
      </c>
      <c r="AH110" s="71">
        <f t="shared" si="86"/>
        <v>2.6633403787799854</v>
      </c>
      <c r="AI110" s="74">
        <f t="shared" si="69"/>
        <v>3.3114190707013389</v>
      </c>
      <c r="AJ110" s="73">
        <f t="shared" si="70"/>
        <v>4.12</v>
      </c>
      <c r="AK110" s="71">
        <f t="shared" si="87"/>
        <v>7.8940014465790211</v>
      </c>
      <c r="AL110" s="71">
        <f t="shared" si="88"/>
        <v>0.24926103535436672</v>
      </c>
      <c r="AM110" s="71">
        <f t="shared" si="95"/>
        <v>0</v>
      </c>
      <c r="AN110" s="188">
        <f t="shared" si="89"/>
        <v>0.22131733333333334</v>
      </c>
      <c r="AO110" s="74">
        <f t="shared" si="72"/>
        <v>0.47057836868770009</v>
      </c>
      <c r="AP110" s="73">
        <f t="shared" si="90"/>
        <v>0.33650239772839513</v>
      </c>
      <c r="AQ110" s="206">
        <f t="shared" si="91"/>
        <v>0.51597034318353918</v>
      </c>
      <c r="AR110" s="206">
        <f t="shared" si="92"/>
        <v>4.9580301931144559</v>
      </c>
      <c r="AS110" s="71">
        <f t="shared" si="93"/>
        <v>0.16</v>
      </c>
      <c r="AT110" s="74">
        <f t="shared" si="94"/>
        <v>4.9499999999999997E-5</v>
      </c>
      <c r="AU110" s="73">
        <f t="shared" si="73"/>
        <v>10.268520216598969</v>
      </c>
      <c r="AV110" s="71">
        <f t="shared" si="74"/>
        <v>222.48000000000002</v>
      </c>
      <c r="AW110" s="74">
        <f t="shared" si="75"/>
        <v>95.588148011835713</v>
      </c>
    </row>
    <row r="111" spans="17:49" x14ac:dyDescent="0.25">
      <c r="Q111">
        <v>104</v>
      </c>
      <c r="R111" s="73">
        <f t="shared" si="49"/>
        <v>54</v>
      </c>
      <c r="S111" s="71">
        <f t="shared" si="79"/>
        <v>4.16</v>
      </c>
      <c r="T111" s="71">
        <f t="shared" si="51"/>
        <v>15</v>
      </c>
      <c r="U111" s="74">
        <f t="shared" si="80"/>
        <v>14.976000000000001</v>
      </c>
      <c r="V111" s="73">
        <f>IF(Variable_Management!$B$20=3,2,IF((S111*R111/T111)&lt;((T111*(1-(T111/R111)))/(2*Lm*Fsw)),1,2))</f>
        <v>2</v>
      </c>
      <c r="W111" s="71">
        <f t="shared" si="81"/>
        <v>0.72222222222222221</v>
      </c>
      <c r="X111" s="74">
        <f t="shared" si="82"/>
        <v>0.27777777777777779</v>
      </c>
      <c r="Y111" s="73">
        <f t="shared" si="83"/>
        <v>7.2222222222222223</v>
      </c>
      <c r="Z111" s="71">
        <f t="shared" si="77"/>
        <v>18.587111111111113</v>
      </c>
      <c r="AA111" s="71">
        <f t="shared" si="78"/>
        <v>15.120426046210804</v>
      </c>
      <c r="AB111" s="71">
        <v>0</v>
      </c>
      <c r="AC111" s="71">
        <f t="shared" si="84"/>
        <v>0.5258427527835392</v>
      </c>
      <c r="AD111" s="74">
        <f t="shared" si="67"/>
        <v>0.5258427527835392</v>
      </c>
      <c r="AE111" s="73">
        <f t="shared" si="76"/>
        <v>10.816000000000001</v>
      </c>
      <c r="AF111" s="71">
        <f t="shared" si="68"/>
        <v>12.849891243910916</v>
      </c>
      <c r="AG111" s="71">
        <f t="shared" si="85"/>
        <v>0.66047881992135371</v>
      </c>
      <c r="AH111" s="71">
        <f t="shared" si="86"/>
        <v>2.689198052360374</v>
      </c>
      <c r="AI111" s="74">
        <f t="shared" si="69"/>
        <v>3.3496768722817278</v>
      </c>
      <c r="AJ111" s="73">
        <f t="shared" si="70"/>
        <v>4.16</v>
      </c>
      <c r="AK111" s="71">
        <f t="shared" si="87"/>
        <v>7.9691642496934207</v>
      </c>
      <c r="AL111" s="71">
        <f t="shared" si="88"/>
        <v>0.25403031535436682</v>
      </c>
      <c r="AM111" s="71">
        <f t="shared" si="95"/>
        <v>0</v>
      </c>
      <c r="AN111" s="188">
        <f t="shared" si="89"/>
        <v>0.22304533333333337</v>
      </c>
      <c r="AO111" s="74">
        <f t="shared" si="72"/>
        <v>0.47707564868770019</v>
      </c>
      <c r="AP111" s="73">
        <f t="shared" si="90"/>
        <v>0.34294092572839513</v>
      </c>
      <c r="AQ111" s="206">
        <f t="shared" si="91"/>
        <v>0.5258427527835392</v>
      </c>
      <c r="AR111" s="206">
        <f t="shared" si="92"/>
        <v>4.9580301931144559</v>
      </c>
      <c r="AS111" s="71">
        <f t="shared" si="93"/>
        <v>0.16</v>
      </c>
      <c r="AT111" s="74">
        <f t="shared" si="94"/>
        <v>4.9499999999999997E-5</v>
      </c>
      <c r="AU111" s="73">
        <f t="shared" si="73"/>
        <v>10.339458645379359</v>
      </c>
      <c r="AV111" s="71">
        <f t="shared" si="74"/>
        <v>224.64000000000001</v>
      </c>
      <c r="AW111" s="74">
        <f t="shared" si="75"/>
        <v>95.599845746098509</v>
      </c>
    </row>
    <row r="112" spans="17:49" x14ac:dyDescent="0.25">
      <c r="Q112">
        <v>105</v>
      </c>
      <c r="R112" s="73">
        <f t="shared" si="49"/>
        <v>54</v>
      </c>
      <c r="S112" s="71">
        <f t="shared" si="79"/>
        <v>4.2</v>
      </c>
      <c r="T112" s="71">
        <f t="shared" si="51"/>
        <v>15</v>
      </c>
      <c r="U112" s="74">
        <f t="shared" si="80"/>
        <v>15.120000000000001</v>
      </c>
      <c r="V112" s="73">
        <f>IF(Variable_Management!$B$20=3,2,IF((S112*R112/T112)&lt;((T112*(1-(T112/R112)))/(2*Lm*Fsw)),1,2))</f>
        <v>2</v>
      </c>
      <c r="W112" s="71">
        <f t="shared" si="81"/>
        <v>0.72222222222222221</v>
      </c>
      <c r="X112" s="74">
        <f t="shared" si="82"/>
        <v>0.27777777777777779</v>
      </c>
      <c r="Y112" s="73">
        <f t="shared" si="83"/>
        <v>7.2222222222222223</v>
      </c>
      <c r="Z112" s="71">
        <f t="shared" si="77"/>
        <v>18.731111111111112</v>
      </c>
      <c r="AA112" s="71">
        <f t="shared" si="78"/>
        <v>15.263063513558805</v>
      </c>
      <c r="AB112" s="71">
        <v>0</v>
      </c>
      <c r="AC112" s="71">
        <f t="shared" si="84"/>
        <v>0.53581054798353911</v>
      </c>
      <c r="AD112" s="74">
        <f t="shared" si="67"/>
        <v>0.53581054798353911</v>
      </c>
      <c r="AE112" s="73">
        <f t="shared" si="76"/>
        <v>10.92</v>
      </c>
      <c r="AF112" s="71">
        <f t="shared" si="68"/>
        <v>12.971109782140401</v>
      </c>
      <c r="AG112" s="71">
        <f t="shared" si="85"/>
        <v>0.67299875592135361</v>
      </c>
      <c r="AH112" s="71">
        <f t="shared" si="86"/>
        <v>2.7150557259407622</v>
      </c>
      <c r="AI112" s="74">
        <f t="shared" si="69"/>
        <v>3.3880544818621159</v>
      </c>
      <c r="AJ112" s="73">
        <f t="shared" si="70"/>
        <v>4.2</v>
      </c>
      <c r="AK112" s="71">
        <f t="shared" si="87"/>
        <v>8.0443407957763515</v>
      </c>
      <c r="AL112" s="71">
        <f t="shared" si="88"/>
        <v>0.25884567535436681</v>
      </c>
      <c r="AM112" s="71">
        <f t="shared" si="95"/>
        <v>0</v>
      </c>
      <c r="AN112" s="188">
        <f t="shared" si="89"/>
        <v>0.22477333333333335</v>
      </c>
      <c r="AO112" s="74">
        <f t="shared" si="72"/>
        <v>0.48361900868770014</v>
      </c>
      <c r="AP112" s="73">
        <f t="shared" si="90"/>
        <v>0.34944166172839508</v>
      </c>
      <c r="AQ112" s="206">
        <f t="shared" si="91"/>
        <v>0.53581054798353911</v>
      </c>
      <c r="AR112" s="206">
        <f t="shared" si="92"/>
        <v>4.9580301931144559</v>
      </c>
      <c r="AS112" s="71">
        <f t="shared" si="93"/>
        <v>0.16</v>
      </c>
      <c r="AT112" s="74">
        <f t="shared" si="94"/>
        <v>4.9499999999999997E-5</v>
      </c>
      <c r="AU112" s="73">
        <f t="shared" si="73"/>
        <v>10.410815941359745</v>
      </c>
      <c r="AV112" s="71">
        <f t="shared" si="74"/>
        <v>226.8</v>
      </c>
      <c r="AW112" s="74">
        <f t="shared" si="75"/>
        <v>95.61115461786811</v>
      </c>
    </row>
    <row r="113" spans="17:49" x14ac:dyDescent="0.25">
      <c r="Q113">
        <v>106</v>
      </c>
      <c r="R113" s="73">
        <f t="shared" si="49"/>
        <v>54</v>
      </c>
      <c r="S113" s="71">
        <f t="shared" si="79"/>
        <v>4.24</v>
      </c>
      <c r="T113" s="71">
        <f t="shared" si="51"/>
        <v>15</v>
      </c>
      <c r="U113" s="74">
        <f t="shared" si="80"/>
        <v>15.264000000000001</v>
      </c>
      <c r="V113" s="73">
        <f>IF(Variable_Management!$B$20=3,2,IF((S113*R113/T113)&lt;((T113*(1-(T113/R113)))/(2*Lm*Fsw)),1,2))</f>
        <v>2</v>
      </c>
      <c r="W113" s="71">
        <f t="shared" si="81"/>
        <v>0.72222222222222221</v>
      </c>
      <c r="X113" s="74">
        <f t="shared" si="82"/>
        <v>0.27777777777777779</v>
      </c>
      <c r="Y113" s="73">
        <f t="shared" si="83"/>
        <v>7.2222222222222223</v>
      </c>
      <c r="Z113" s="71">
        <f t="shared" si="77"/>
        <v>18.875111111111114</v>
      </c>
      <c r="AA113" s="71">
        <f t="shared" si="78"/>
        <v>15.405726332079578</v>
      </c>
      <c r="AB113" s="71">
        <v>0</v>
      </c>
      <c r="AC113" s="71">
        <f t="shared" si="84"/>
        <v>0.54587372878353912</v>
      </c>
      <c r="AD113" s="74">
        <f t="shared" si="67"/>
        <v>0.54587372878353912</v>
      </c>
      <c r="AE113" s="73">
        <f t="shared" si="76"/>
        <v>11.024000000000001</v>
      </c>
      <c r="AF113" s="71">
        <f t="shared" si="68"/>
        <v>13.092349864723996</v>
      </c>
      <c r="AG113" s="71">
        <f t="shared" si="85"/>
        <v>0.68563849992135373</v>
      </c>
      <c r="AH113" s="71">
        <f t="shared" si="86"/>
        <v>2.7409133995211508</v>
      </c>
      <c r="AI113" s="74">
        <f t="shared" si="69"/>
        <v>3.4265518994425044</v>
      </c>
      <c r="AJ113" s="73">
        <f t="shared" si="70"/>
        <v>4.24</v>
      </c>
      <c r="AK113" s="71">
        <f t="shared" si="87"/>
        <v>8.1195307031004997</v>
      </c>
      <c r="AL113" s="71">
        <f t="shared" si="88"/>
        <v>0.26370711535436681</v>
      </c>
      <c r="AM113" s="71">
        <f t="shared" si="95"/>
        <v>0</v>
      </c>
      <c r="AN113" s="188">
        <f t="shared" si="89"/>
        <v>0.22650133333333336</v>
      </c>
      <c r="AO113" s="74">
        <f t="shared" si="72"/>
        <v>0.49020844868770019</v>
      </c>
      <c r="AP113" s="73">
        <f t="shared" si="90"/>
        <v>0.35600460572839515</v>
      </c>
      <c r="AQ113" s="206">
        <f t="shared" si="91"/>
        <v>0.54587372878353912</v>
      </c>
      <c r="AR113" s="206">
        <f t="shared" si="92"/>
        <v>4.9580301931144559</v>
      </c>
      <c r="AS113" s="71">
        <f t="shared" si="93"/>
        <v>0.16</v>
      </c>
      <c r="AT113" s="74">
        <f t="shared" si="94"/>
        <v>4.9499999999999997E-5</v>
      </c>
      <c r="AU113" s="73">
        <f t="shared" si="73"/>
        <v>10.482592104540135</v>
      </c>
      <c r="AV113" s="71">
        <f t="shared" si="74"/>
        <v>228.96</v>
      </c>
      <c r="AW113" s="74">
        <f t="shared" si="75"/>
        <v>95.622085439183905</v>
      </c>
    </row>
    <row r="114" spans="17:49" x14ac:dyDescent="0.25">
      <c r="Q114">
        <v>107</v>
      </c>
      <c r="R114" s="73">
        <f t="shared" si="49"/>
        <v>54</v>
      </c>
      <c r="S114" s="71">
        <f t="shared" si="79"/>
        <v>4.28</v>
      </c>
      <c r="T114" s="71">
        <f t="shared" si="51"/>
        <v>15</v>
      </c>
      <c r="U114" s="74">
        <f t="shared" si="80"/>
        <v>15.407999999999999</v>
      </c>
      <c r="V114" s="73">
        <f>IF(Variable_Management!$B$20=3,2,IF((S114*R114/T114)&lt;((T114*(1-(T114/R114)))/(2*Lm*Fsw)),1,2))</f>
        <v>2</v>
      </c>
      <c r="W114" s="71">
        <f t="shared" si="81"/>
        <v>0.72222222222222221</v>
      </c>
      <c r="X114" s="74">
        <f t="shared" si="82"/>
        <v>0.27777777777777779</v>
      </c>
      <c r="Y114" s="73">
        <f t="shared" si="83"/>
        <v>7.2222222222222223</v>
      </c>
      <c r="Z114" s="71">
        <f t="shared" si="77"/>
        <v>19.019111111111112</v>
      </c>
      <c r="AA114" s="71">
        <f t="shared" si="78"/>
        <v>15.548413803952158</v>
      </c>
      <c r="AB114" s="71">
        <v>0</v>
      </c>
      <c r="AC114" s="71">
        <f t="shared" si="84"/>
        <v>0.55603229518353903</v>
      </c>
      <c r="AD114" s="74">
        <f t="shared" si="67"/>
        <v>0.55603229518353903</v>
      </c>
      <c r="AE114" s="73">
        <f t="shared" si="76"/>
        <v>11.128</v>
      </c>
      <c r="AF114" s="71">
        <f t="shared" si="68"/>
        <v>13.213610898627913</v>
      </c>
      <c r="AG114" s="71">
        <f t="shared" si="85"/>
        <v>0.6983980519213534</v>
      </c>
      <c r="AH114" s="71">
        <f t="shared" si="86"/>
        <v>2.766771073101538</v>
      </c>
      <c r="AI114" s="74">
        <f t="shared" si="69"/>
        <v>3.4651691250228915</v>
      </c>
      <c r="AJ114" s="73">
        <f t="shared" si="70"/>
        <v>4.28</v>
      </c>
      <c r="AK114" s="71">
        <f t="shared" si="87"/>
        <v>8.194733603881927</v>
      </c>
      <c r="AL114" s="71">
        <f t="shared" si="88"/>
        <v>0.26861463535436675</v>
      </c>
      <c r="AM114" s="71">
        <f t="shared" si="95"/>
        <v>0</v>
      </c>
      <c r="AN114" s="188">
        <f t="shared" si="89"/>
        <v>0.22822933333333334</v>
      </c>
      <c r="AO114" s="74">
        <f t="shared" si="72"/>
        <v>0.49684396868770009</v>
      </c>
      <c r="AP114" s="73">
        <f t="shared" si="90"/>
        <v>0.36262975772839501</v>
      </c>
      <c r="AQ114" s="206">
        <f t="shared" si="91"/>
        <v>0.55603229518353903</v>
      </c>
      <c r="AR114" s="206">
        <f t="shared" si="92"/>
        <v>4.9580301931144559</v>
      </c>
      <c r="AS114" s="71">
        <f t="shared" si="93"/>
        <v>0.16</v>
      </c>
      <c r="AT114" s="74">
        <f t="shared" si="94"/>
        <v>4.9499999999999997E-5</v>
      </c>
      <c r="AU114" s="73">
        <f t="shared" si="73"/>
        <v>10.55478713492052</v>
      </c>
      <c r="AV114" s="71">
        <f t="shared" si="74"/>
        <v>231.12</v>
      </c>
      <c r="AW114" s="74">
        <f t="shared" si="75"/>
        <v>95.632648626673628</v>
      </c>
    </row>
    <row r="115" spans="17:49" x14ac:dyDescent="0.25">
      <c r="Q115">
        <v>108</v>
      </c>
      <c r="R115" s="73">
        <f t="shared" si="49"/>
        <v>54</v>
      </c>
      <c r="S115" s="71">
        <f t="shared" si="79"/>
        <v>4.32</v>
      </c>
      <c r="T115" s="71">
        <f t="shared" si="51"/>
        <v>15</v>
      </c>
      <c r="U115" s="74">
        <f t="shared" si="80"/>
        <v>15.552000000000001</v>
      </c>
      <c r="V115" s="73">
        <f>IF(Variable_Management!$B$20=3,2,IF((S115*R115/T115)&lt;((T115*(1-(T115/R115)))/(2*Lm*Fsw)),1,2))</f>
        <v>2</v>
      </c>
      <c r="W115" s="71">
        <f t="shared" si="81"/>
        <v>0.72222222222222221</v>
      </c>
      <c r="X115" s="74">
        <f t="shared" si="82"/>
        <v>0.27777777777777779</v>
      </c>
      <c r="Y115" s="73">
        <f t="shared" si="83"/>
        <v>7.2222222222222223</v>
      </c>
      <c r="Z115" s="71">
        <f t="shared" si="77"/>
        <v>19.163111111111114</v>
      </c>
      <c r="AA115" s="71">
        <f t="shared" si="78"/>
        <v>15.691125256619745</v>
      </c>
      <c r="AB115" s="71">
        <v>0</v>
      </c>
      <c r="AC115" s="71">
        <f t="shared" si="84"/>
        <v>0.56628624718353915</v>
      </c>
      <c r="AD115" s="74">
        <f t="shared" si="67"/>
        <v>0.56628624718353915</v>
      </c>
      <c r="AE115" s="73">
        <f t="shared" si="76"/>
        <v>11.232000000000001</v>
      </c>
      <c r="AF115" s="71">
        <f t="shared" si="68"/>
        <v>13.334892312288781</v>
      </c>
      <c r="AG115" s="71">
        <f t="shared" si="85"/>
        <v>0.71127741192135374</v>
      </c>
      <c r="AH115" s="71">
        <f t="shared" si="86"/>
        <v>2.7926287466819271</v>
      </c>
      <c r="AI115" s="74">
        <f t="shared" si="69"/>
        <v>3.5039061586032809</v>
      </c>
      <c r="AJ115" s="73">
        <f t="shared" si="70"/>
        <v>4.32</v>
      </c>
      <c r="AK115" s="71">
        <f t="shared" si="87"/>
        <v>8.2699491436520756</v>
      </c>
      <c r="AL115" s="71">
        <f t="shared" si="88"/>
        <v>0.27356823535436681</v>
      </c>
      <c r="AM115" s="71">
        <f t="shared" si="95"/>
        <v>0</v>
      </c>
      <c r="AN115" s="188">
        <f t="shared" si="89"/>
        <v>0.22995733333333337</v>
      </c>
      <c r="AO115" s="74">
        <f t="shared" si="72"/>
        <v>0.50352556868770015</v>
      </c>
      <c r="AP115" s="73">
        <f t="shared" si="90"/>
        <v>0.36931711772839509</v>
      </c>
      <c r="AQ115" s="206">
        <f t="shared" si="91"/>
        <v>0.56628624718353915</v>
      </c>
      <c r="AR115" s="206">
        <f t="shared" si="92"/>
        <v>4.9580301931144559</v>
      </c>
      <c r="AS115" s="71">
        <f t="shared" si="93"/>
        <v>0.16</v>
      </c>
      <c r="AT115" s="74">
        <f t="shared" si="94"/>
        <v>4.9499999999999997E-5</v>
      </c>
      <c r="AU115" s="73">
        <f t="shared" si="73"/>
        <v>10.627401032500911</v>
      </c>
      <c r="AV115" s="71">
        <f t="shared" si="74"/>
        <v>233.28000000000003</v>
      </c>
      <c r="AW115" s="74">
        <f t="shared" si="75"/>
        <v>95.642854219464709</v>
      </c>
    </row>
    <row r="116" spans="17:49" x14ac:dyDescent="0.25">
      <c r="Q116">
        <v>109</v>
      </c>
      <c r="R116" s="73">
        <f t="shared" si="49"/>
        <v>54</v>
      </c>
      <c r="S116" s="71">
        <f t="shared" si="79"/>
        <v>4.3600000000000003</v>
      </c>
      <c r="T116" s="71">
        <f t="shared" si="51"/>
        <v>15</v>
      </c>
      <c r="U116" s="74">
        <f t="shared" si="80"/>
        <v>15.696000000000002</v>
      </c>
      <c r="V116" s="73">
        <f>IF(Variable_Management!$B$20=3,2,IF((S116*R116/T116)&lt;((T116*(1-(T116/R116)))/(2*Lm*Fsw)),1,2))</f>
        <v>2</v>
      </c>
      <c r="W116" s="71">
        <f t="shared" si="81"/>
        <v>0.72222222222222221</v>
      </c>
      <c r="X116" s="74">
        <f t="shared" si="82"/>
        <v>0.27777777777777779</v>
      </c>
      <c r="Y116" s="73">
        <f t="shared" si="83"/>
        <v>7.2222222222222223</v>
      </c>
      <c r="Z116" s="71">
        <f t="shared" si="77"/>
        <v>19.307111111111112</v>
      </c>
      <c r="AA116" s="71">
        <f t="shared" si="78"/>
        <v>15.833860041661669</v>
      </c>
      <c r="AB116" s="71">
        <v>0</v>
      </c>
      <c r="AC116" s="71">
        <f t="shared" si="84"/>
        <v>0.57663558478353916</v>
      </c>
      <c r="AD116" s="74">
        <f t="shared" si="67"/>
        <v>0.57663558478353916</v>
      </c>
      <c r="AE116" s="73">
        <f t="shared" si="76"/>
        <v>11.336</v>
      </c>
      <c r="AF116" s="71">
        <f t="shared" si="68"/>
        <v>13.456193554654986</v>
      </c>
      <c r="AG116" s="71">
        <f t="shared" si="85"/>
        <v>0.72427657992135364</v>
      </c>
      <c r="AH116" s="71">
        <f t="shared" si="86"/>
        <v>2.8184864202623152</v>
      </c>
      <c r="AI116" s="74">
        <f t="shared" si="69"/>
        <v>3.542763000183669</v>
      </c>
      <c r="AJ116" s="73">
        <f t="shared" si="70"/>
        <v>4.3600000000000003</v>
      </c>
      <c r="AK116" s="71">
        <f t="shared" si="87"/>
        <v>8.3451769806632434</v>
      </c>
      <c r="AL116" s="71">
        <f t="shared" si="88"/>
        <v>0.27856791535436676</v>
      </c>
      <c r="AM116" s="71">
        <f t="shared" si="95"/>
        <v>0</v>
      </c>
      <c r="AN116" s="188">
        <f t="shared" si="89"/>
        <v>0.23168533333333335</v>
      </c>
      <c r="AO116" s="74">
        <f t="shared" si="72"/>
        <v>0.51025324868770006</v>
      </c>
      <c r="AP116" s="73">
        <f t="shared" si="90"/>
        <v>0.37606668572839513</v>
      </c>
      <c r="AQ116" s="206">
        <f t="shared" si="91"/>
        <v>0.57663558478353916</v>
      </c>
      <c r="AR116" s="206">
        <f t="shared" si="92"/>
        <v>4.9580301931144559</v>
      </c>
      <c r="AS116" s="71">
        <f t="shared" si="93"/>
        <v>0.16</v>
      </c>
      <c r="AT116" s="74">
        <f t="shared" si="94"/>
        <v>4.9499999999999997E-5</v>
      </c>
      <c r="AU116" s="73">
        <f t="shared" si="73"/>
        <v>10.700433797281299</v>
      </c>
      <c r="AV116" s="71">
        <f t="shared" si="74"/>
        <v>235.44000000000003</v>
      </c>
      <c r="AW116" s="74">
        <f t="shared" si="75"/>
        <v>95.652711896130782</v>
      </c>
    </row>
    <row r="117" spans="17:49" x14ac:dyDescent="0.25">
      <c r="Q117">
        <v>110</v>
      </c>
      <c r="R117" s="73">
        <f t="shared" si="49"/>
        <v>54</v>
      </c>
      <c r="S117" s="71">
        <f t="shared" si="79"/>
        <v>4.4000000000000004</v>
      </c>
      <c r="T117" s="71">
        <f t="shared" si="51"/>
        <v>15</v>
      </c>
      <c r="U117" s="74">
        <f t="shared" si="80"/>
        <v>15.840000000000002</v>
      </c>
      <c r="V117" s="73">
        <f>IF(Variable_Management!$B$20=3,2,IF((S117*R117/T117)&lt;((T117*(1-(T117/R117)))/(2*Lm*Fsw)),1,2))</f>
        <v>2</v>
      </c>
      <c r="W117" s="71">
        <f t="shared" si="81"/>
        <v>0.72222222222222221</v>
      </c>
      <c r="X117" s="74">
        <f t="shared" si="82"/>
        <v>0.27777777777777779</v>
      </c>
      <c r="Y117" s="73">
        <f t="shared" si="83"/>
        <v>7.2222222222222223</v>
      </c>
      <c r="Z117" s="71">
        <f t="shared" si="77"/>
        <v>19.451111111111114</v>
      </c>
      <c r="AA117" s="71">
        <f t="shared" si="78"/>
        <v>15.976617533725031</v>
      </c>
      <c r="AB117" s="71">
        <v>0</v>
      </c>
      <c r="AC117" s="71">
        <f t="shared" si="84"/>
        <v>0.58708030798353916</v>
      </c>
      <c r="AD117" s="74">
        <f t="shared" si="67"/>
        <v>0.58708030798353916</v>
      </c>
      <c r="AE117" s="73">
        <f t="shared" si="76"/>
        <v>11.440000000000001</v>
      </c>
      <c r="AF117" s="71">
        <f t="shared" si="68"/>
        <v>13.577514094278763</v>
      </c>
      <c r="AG117" s="71">
        <f t="shared" si="85"/>
        <v>0.73739555592135386</v>
      </c>
      <c r="AH117" s="71">
        <f t="shared" si="86"/>
        <v>2.8443440938427034</v>
      </c>
      <c r="AI117" s="74">
        <f t="shared" si="69"/>
        <v>3.5817396497640575</v>
      </c>
      <c r="AJ117" s="73">
        <f t="shared" si="70"/>
        <v>4.4000000000000004</v>
      </c>
      <c r="AK117" s="71">
        <f t="shared" si="87"/>
        <v>8.4204167853255178</v>
      </c>
      <c r="AL117" s="71">
        <f t="shared" si="88"/>
        <v>0.28361367535436693</v>
      </c>
      <c r="AM117" s="71">
        <f t="shared" si="95"/>
        <v>0</v>
      </c>
      <c r="AN117" s="188">
        <f t="shared" si="89"/>
        <v>0.23341333333333336</v>
      </c>
      <c r="AO117" s="74">
        <f t="shared" si="72"/>
        <v>0.51702700868770024</v>
      </c>
      <c r="AP117" s="73">
        <f t="shared" si="90"/>
        <v>0.38287846172839513</v>
      </c>
      <c r="AQ117" s="206">
        <f t="shared" si="91"/>
        <v>0.58708030798353916</v>
      </c>
      <c r="AR117" s="206">
        <f t="shared" si="92"/>
        <v>4.9580301931144559</v>
      </c>
      <c r="AS117" s="71">
        <f t="shared" si="93"/>
        <v>0.16</v>
      </c>
      <c r="AT117" s="74">
        <f t="shared" si="94"/>
        <v>4.9499999999999997E-5</v>
      </c>
      <c r="AU117" s="73">
        <f t="shared" si="73"/>
        <v>10.773885429261687</v>
      </c>
      <c r="AV117" s="71">
        <f t="shared" si="74"/>
        <v>237.60000000000002</v>
      </c>
      <c r="AW117" s="74">
        <f t="shared" si="75"/>
        <v>95.662230990733462</v>
      </c>
    </row>
    <row r="118" spans="17:49" x14ac:dyDescent="0.25">
      <c r="Q118">
        <v>111</v>
      </c>
      <c r="R118" s="73">
        <f t="shared" si="49"/>
        <v>54</v>
      </c>
      <c r="S118" s="71">
        <f t="shared" si="79"/>
        <v>4.4400000000000004</v>
      </c>
      <c r="T118" s="71">
        <f t="shared" si="51"/>
        <v>15</v>
      </c>
      <c r="U118" s="74">
        <f t="shared" si="80"/>
        <v>15.984000000000002</v>
      </c>
      <c r="V118" s="73">
        <f>IF(Variable_Management!$B$20=3,2,IF((S118*R118/T118)&lt;((T118*(1-(T118/R118)))/(2*Lm*Fsw)),1,2))</f>
        <v>2</v>
      </c>
      <c r="W118" s="71">
        <f t="shared" si="81"/>
        <v>0.72222222222222221</v>
      </c>
      <c r="X118" s="74">
        <f t="shared" si="82"/>
        <v>0.27777777777777779</v>
      </c>
      <c r="Y118" s="73">
        <f t="shared" si="83"/>
        <v>7.2222222222222223</v>
      </c>
      <c r="Z118" s="71">
        <f t="shared" si="77"/>
        <v>19.595111111111112</v>
      </c>
      <c r="AA118" s="71">
        <f t="shared" si="78"/>
        <v>16.119397129512322</v>
      </c>
      <c r="AB118" s="71">
        <v>0</v>
      </c>
      <c r="AC118" s="71">
        <f t="shared" si="84"/>
        <v>0.59762041678353917</v>
      </c>
      <c r="AD118" s="74">
        <f t="shared" si="67"/>
        <v>0.59762041678353917</v>
      </c>
      <c r="AE118" s="73">
        <f t="shared" si="76"/>
        <v>11.544</v>
      </c>
      <c r="AF118" s="71">
        <f t="shared" si="68"/>
        <v>13.698853418455808</v>
      </c>
      <c r="AG118" s="71">
        <f t="shared" si="85"/>
        <v>0.75063433992135353</v>
      </c>
      <c r="AH118" s="71">
        <f t="shared" si="86"/>
        <v>2.8702017674230915</v>
      </c>
      <c r="AI118" s="74">
        <f t="shared" si="69"/>
        <v>3.6208361073444451</v>
      </c>
      <c r="AJ118" s="73">
        <f t="shared" si="70"/>
        <v>4.4400000000000004</v>
      </c>
      <c r="AK118" s="71">
        <f t="shared" si="87"/>
        <v>8.4956682396731864</v>
      </c>
      <c r="AL118" s="71">
        <f t="shared" si="88"/>
        <v>0.28870551535436684</v>
      </c>
      <c r="AM118" s="71">
        <f t="shared" si="95"/>
        <v>0</v>
      </c>
      <c r="AN118" s="188">
        <f t="shared" si="89"/>
        <v>0.23514133333333334</v>
      </c>
      <c r="AO118" s="74">
        <f t="shared" si="72"/>
        <v>0.52384684868770015</v>
      </c>
      <c r="AP118" s="73">
        <f t="shared" si="90"/>
        <v>0.38975244572839512</v>
      </c>
      <c r="AQ118" s="206">
        <f t="shared" si="91"/>
        <v>0.59762041678353917</v>
      </c>
      <c r="AR118" s="206">
        <f t="shared" si="92"/>
        <v>4.9580301931144559</v>
      </c>
      <c r="AS118" s="71">
        <f t="shared" si="93"/>
        <v>0.16</v>
      </c>
      <c r="AT118" s="74">
        <f t="shared" si="94"/>
        <v>4.9499999999999997E-5</v>
      </c>
      <c r="AU118" s="73">
        <f t="shared" si="73"/>
        <v>10.847755928442076</v>
      </c>
      <c r="AV118" s="71">
        <f t="shared" si="74"/>
        <v>239.76000000000002</v>
      </c>
      <c r="AW118" s="74">
        <f t="shared" si="75"/>
        <v>95.671420508015117</v>
      </c>
    </row>
    <row r="119" spans="17:49" x14ac:dyDescent="0.25">
      <c r="Q119">
        <v>112</v>
      </c>
      <c r="R119" s="73">
        <f t="shared" si="49"/>
        <v>54</v>
      </c>
      <c r="S119" s="71">
        <f t="shared" si="79"/>
        <v>4.4800000000000004</v>
      </c>
      <c r="T119" s="71">
        <f t="shared" si="51"/>
        <v>15</v>
      </c>
      <c r="U119" s="74">
        <f t="shared" si="80"/>
        <v>16.128</v>
      </c>
      <c r="V119" s="73">
        <f>IF(Variable_Management!$B$20=3,2,IF((S119*R119/T119)&lt;((T119*(1-(T119/R119)))/(2*Lm*Fsw)),1,2))</f>
        <v>2</v>
      </c>
      <c r="W119" s="71">
        <f t="shared" si="81"/>
        <v>0.72222222222222221</v>
      </c>
      <c r="X119" s="74">
        <f t="shared" si="82"/>
        <v>0.27777777777777779</v>
      </c>
      <c r="Y119" s="73">
        <f t="shared" si="83"/>
        <v>7.2222222222222223</v>
      </c>
      <c r="Z119" s="71">
        <f t="shared" si="77"/>
        <v>19.739111111111111</v>
      </c>
      <c r="AA119" s="71">
        <f t="shared" si="78"/>
        <v>16.262198246821679</v>
      </c>
      <c r="AB119" s="71">
        <v>0</v>
      </c>
      <c r="AC119" s="71">
        <f t="shared" si="84"/>
        <v>0.60825591118353928</v>
      </c>
      <c r="AD119" s="74">
        <f t="shared" si="67"/>
        <v>0.60825591118353928</v>
      </c>
      <c r="AE119" s="73">
        <f t="shared" si="76"/>
        <v>11.648</v>
      </c>
      <c r="AF119" s="71">
        <f t="shared" si="68"/>
        <v>13.820211032409684</v>
      </c>
      <c r="AG119" s="71">
        <f t="shared" si="85"/>
        <v>0.76399293192135342</v>
      </c>
      <c r="AH119" s="71">
        <f t="shared" si="86"/>
        <v>2.8960594410034792</v>
      </c>
      <c r="AI119" s="74">
        <f t="shared" si="69"/>
        <v>3.6600523729248327</v>
      </c>
      <c r="AJ119" s="73">
        <f t="shared" si="70"/>
        <v>4.4800000000000004</v>
      </c>
      <c r="AK119" s="71">
        <f t="shared" si="87"/>
        <v>8.5709310368589282</v>
      </c>
      <c r="AL119" s="71">
        <f t="shared" si="88"/>
        <v>0.29384343535436663</v>
      </c>
      <c r="AM119" s="71">
        <f t="shared" si="95"/>
        <v>0</v>
      </c>
      <c r="AN119" s="188">
        <f t="shared" si="89"/>
        <v>0.23686933333333335</v>
      </c>
      <c r="AO119" s="74">
        <f t="shared" si="72"/>
        <v>0.53071276868770001</v>
      </c>
      <c r="AP119" s="73">
        <f t="shared" si="90"/>
        <v>0.39668863772839519</v>
      </c>
      <c r="AQ119" s="206">
        <f t="shared" si="91"/>
        <v>0.60825591118353928</v>
      </c>
      <c r="AR119" s="206">
        <f t="shared" si="92"/>
        <v>4.9580301931144559</v>
      </c>
      <c r="AS119" s="71">
        <f t="shared" si="93"/>
        <v>0.16</v>
      </c>
      <c r="AT119" s="74">
        <f t="shared" si="94"/>
        <v>4.9499999999999997E-5</v>
      </c>
      <c r="AU119" s="73">
        <f t="shared" si="73"/>
        <v>10.922045294822462</v>
      </c>
      <c r="AV119" s="71">
        <f t="shared" si="74"/>
        <v>241.92000000000002</v>
      </c>
      <c r="AW119" s="74">
        <f t="shared" si="75"/>
        <v>95.680289137794716</v>
      </c>
    </row>
    <row r="120" spans="17:49" x14ac:dyDescent="0.25">
      <c r="Q120">
        <v>113</v>
      </c>
      <c r="R120" s="73">
        <f t="shared" si="49"/>
        <v>54</v>
      </c>
      <c r="S120" s="71">
        <f t="shared" si="79"/>
        <v>4.5200000000000005</v>
      </c>
      <c r="T120" s="71">
        <f t="shared" si="51"/>
        <v>15</v>
      </c>
      <c r="U120" s="74">
        <f t="shared" si="80"/>
        <v>16.272000000000002</v>
      </c>
      <c r="V120" s="73">
        <f>IF(Variable_Management!$B$20=3,2,IF((S120*R120/T120)&lt;((T120*(1-(T120/R120)))/(2*Lm*Fsw)),1,2))</f>
        <v>2</v>
      </c>
      <c r="W120" s="71">
        <f t="shared" si="81"/>
        <v>0.72222222222222221</v>
      </c>
      <c r="X120" s="74">
        <f t="shared" si="82"/>
        <v>0.27777777777777779</v>
      </c>
      <c r="Y120" s="73">
        <f t="shared" si="83"/>
        <v>7.2222222222222223</v>
      </c>
      <c r="Z120" s="71">
        <f t="shared" si="77"/>
        <v>19.883111111111113</v>
      </c>
      <c r="AA120" s="71">
        <f t="shared" si="78"/>
        <v>16.405020323636606</v>
      </c>
      <c r="AB120" s="71">
        <v>0</v>
      </c>
      <c r="AC120" s="71">
        <f t="shared" si="84"/>
        <v>0.61898679118353928</v>
      </c>
      <c r="AD120" s="74">
        <f t="shared" si="67"/>
        <v>0.61898679118353928</v>
      </c>
      <c r="AE120" s="73">
        <f t="shared" si="76"/>
        <v>11.752000000000001</v>
      </c>
      <c r="AF120" s="71">
        <f t="shared" si="68"/>
        <v>13.941586458518211</v>
      </c>
      <c r="AG120" s="71">
        <f t="shared" si="85"/>
        <v>0.77747133192135343</v>
      </c>
      <c r="AH120" s="71">
        <f t="shared" si="86"/>
        <v>2.9219171145838678</v>
      </c>
      <c r="AI120" s="74">
        <f t="shared" si="69"/>
        <v>3.6993884465052211</v>
      </c>
      <c r="AJ120" s="73">
        <f t="shared" si="70"/>
        <v>4.5200000000000005</v>
      </c>
      <c r="AK120" s="71">
        <f t="shared" si="87"/>
        <v>8.6462048806740448</v>
      </c>
      <c r="AL120" s="71">
        <f t="shared" si="88"/>
        <v>0.29902743535436666</v>
      </c>
      <c r="AM120" s="71">
        <f t="shared" si="95"/>
        <v>0</v>
      </c>
      <c r="AN120" s="188">
        <f t="shared" si="89"/>
        <v>0.23859733333333336</v>
      </c>
      <c r="AO120" s="74">
        <f t="shared" si="72"/>
        <v>0.53762476868770004</v>
      </c>
      <c r="AP120" s="73">
        <f t="shared" si="90"/>
        <v>0.40368703772839515</v>
      </c>
      <c r="AQ120" s="206">
        <f t="shared" si="91"/>
        <v>0.61898679118353928</v>
      </c>
      <c r="AR120" s="206">
        <f t="shared" si="92"/>
        <v>4.9580301931144559</v>
      </c>
      <c r="AS120" s="71">
        <f t="shared" si="93"/>
        <v>0.16</v>
      </c>
      <c r="AT120" s="74">
        <f t="shared" si="94"/>
        <v>4.9499999999999997E-5</v>
      </c>
      <c r="AU120" s="73">
        <f t="shared" si="73"/>
        <v>10.996753528402852</v>
      </c>
      <c r="AV120" s="71">
        <f t="shared" si="74"/>
        <v>244.08</v>
      </c>
      <c r="AW120" s="74">
        <f t="shared" si="75"/>
        <v>95.688845268615054</v>
      </c>
    </row>
    <row r="121" spans="17:49" x14ac:dyDescent="0.25">
      <c r="Q121">
        <v>114</v>
      </c>
      <c r="R121" s="73">
        <f t="shared" si="49"/>
        <v>54</v>
      </c>
      <c r="S121" s="71">
        <f t="shared" si="79"/>
        <v>4.5600000000000005</v>
      </c>
      <c r="T121" s="71">
        <f t="shared" si="51"/>
        <v>15</v>
      </c>
      <c r="U121" s="74">
        <f t="shared" si="80"/>
        <v>16.416000000000004</v>
      </c>
      <c r="V121" s="73">
        <f>IF(Variable_Management!$B$20=3,2,IF((S121*R121/T121)&lt;((T121*(1-(T121/R121)))/(2*Lm*Fsw)),1,2))</f>
        <v>2</v>
      </c>
      <c r="W121" s="71">
        <f t="shared" si="81"/>
        <v>0.72222222222222221</v>
      </c>
      <c r="X121" s="74">
        <f t="shared" si="82"/>
        <v>0.27777777777777779</v>
      </c>
      <c r="Y121" s="73">
        <f t="shared" si="83"/>
        <v>7.2222222222222223</v>
      </c>
      <c r="Z121" s="71">
        <f t="shared" si="77"/>
        <v>20.027111111111115</v>
      </c>
      <c r="AA121" s="71">
        <f t="shared" si="78"/>
        <v>16.547862817262239</v>
      </c>
      <c r="AB121" s="71">
        <v>0</v>
      </c>
      <c r="AC121" s="71">
        <f t="shared" si="84"/>
        <v>0.62981305678353927</v>
      </c>
      <c r="AD121" s="74">
        <f t="shared" si="67"/>
        <v>0.62981305678353927</v>
      </c>
      <c r="AE121" s="73">
        <f t="shared" si="76"/>
        <v>11.856000000000003</v>
      </c>
      <c r="AF121" s="71">
        <f t="shared" si="68"/>
        <v>14.062979235579439</v>
      </c>
      <c r="AG121" s="71">
        <f t="shared" si="85"/>
        <v>0.79106953992135376</v>
      </c>
      <c r="AH121" s="71">
        <f t="shared" si="86"/>
        <v>2.9477747881642564</v>
      </c>
      <c r="AI121" s="74">
        <f t="shared" si="69"/>
        <v>3.7388443280856101</v>
      </c>
      <c r="AJ121" s="73">
        <f t="shared" si="70"/>
        <v>4.5600000000000014</v>
      </c>
      <c r="AK121" s="71">
        <f t="shared" si="87"/>
        <v>8.7214894850932279</v>
      </c>
      <c r="AL121" s="71">
        <f t="shared" si="88"/>
        <v>0.30425751535436696</v>
      </c>
      <c r="AM121" s="71">
        <f t="shared" si="95"/>
        <v>0</v>
      </c>
      <c r="AN121" s="188">
        <f t="shared" si="89"/>
        <v>0.24032533333333339</v>
      </c>
      <c r="AO121" s="74">
        <f t="shared" si="72"/>
        <v>0.54458284868770035</v>
      </c>
      <c r="AP121" s="73">
        <f t="shared" si="90"/>
        <v>0.41074764572839523</v>
      </c>
      <c r="AQ121" s="206">
        <f t="shared" si="91"/>
        <v>0.62981305678353927</v>
      </c>
      <c r="AR121" s="206">
        <f t="shared" si="92"/>
        <v>4.9580301931144559</v>
      </c>
      <c r="AS121" s="71">
        <f t="shared" si="93"/>
        <v>0.16</v>
      </c>
      <c r="AT121" s="74">
        <f t="shared" si="94"/>
        <v>4.9499999999999997E-5</v>
      </c>
      <c r="AU121" s="73">
        <f t="shared" si="73"/>
        <v>11.071880629183241</v>
      </c>
      <c r="AV121" s="71">
        <f t="shared" si="74"/>
        <v>246.24000000000004</v>
      </c>
      <c r="AW121" s="74">
        <f t="shared" si="75"/>
        <v>95.697097000686441</v>
      </c>
    </row>
    <row r="122" spans="17:49" x14ac:dyDescent="0.25">
      <c r="Q122">
        <v>115</v>
      </c>
      <c r="R122" s="73">
        <f t="shared" si="49"/>
        <v>54</v>
      </c>
      <c r="S122" s="71">
        <f t="shared" si="79"/>
        <v>4.6000000000000005</v>
      </c>
      <c r="T122" s="71">
        <f t="shared" si="51"/>
        <v>15</v>
      </c>
      <c r="U122" s="74">
        <f t="shared" si="80"/>
        <v>16.560000000000002</v>
      </c>
      <c r="V122" s="73">
        <f>IF(Variable_Management!$B$20=3,2,IF((S122*R122/T122)&lt;((T122*(1-(T122/R122)))/(2*Lm*Fsw)),1,2))</f>
        <v>2</v>
      </c>
      <c r="W122" s="71">
        <f t="shared" si="81"/>
        <v>0.72222222222222221</v>
      </c>
      <c r="X122" s="74">
        <f t="shared" si="82"/>
        <v>0.27777777777777779</v>
      </c>
      <c r="Y122" s="73">
        <f t="shared" si="83"/>
        <v>7.2222222222222223</v>
      </c>
      <c r="Z122" s="71">
        <f t="shared" si="77"/>
        <v>20.171111111111113</v>
      </c>
      <c r="AA122" s="71">
        <f t="shared" si="78"/>
        <v>16.690725203505391</v>
      </c>
      <c r="AB122" s="71">
        <v>0</v>
      </c>
      <c r="AC122" s="71">
        <f t="shared" si="84"/>
        <v>0.64073470798353915</v>
      </c>
      <c r="AD122" s="74">
        <f t="shared" si="67"/>
        <v>0.64073470798353915</v>
      </c>
      <c r="AE122" s="73">
        <f t="shared" si="76"/>
        <v>11.96</v>
      </c>
      <c r="AF122" s="71">
        <f t="shared" si="68"/>
        <v>14.184388918114815</v>
      </c>
      <c r="AG122" s="71">
        <f t="shared" si="85"/>
        <v>0.80478755592135354</v>
      </c>
      <c r="AH122" s="71">
        <f t="shared" si="86"/>
        <v>2.9736324617446446</v>
      </c>
      <c r="AI122" s="74">
        <f t="shared" si="69"/>
        <v>3.7784200176659981</v>
      </c>
      <c r="AJ122" s="73">
        <f t="shared" si="70"/>
        <v>4.6000000000000005</v>
      </c>
      <c r="AK122" s="71">
        <f t="shared" si="87"/>
        <v>8.7967845738424053</v>
      </c>
      <c r="AL122" s="71">
        <f t="shared" si="88"/>
        <v>0.30953367535436682</v>
      </c>
      <c r="AM122" s="71">
        <f t="shared" si="95"/>
        <v>0</v>
      </c>
      <c r="AN122" s="188">
        <f t="shared" si="89"/>
        <v>0.24205333333333337</v>
      </c>
      <c r="AO122" s="74">
        <f t="shared" si="72"/>
        <v>0.55158700868770016</v>
      </c>
      <c r="AP122" s="73">
        <f t="shared" si="90"/>
        <v>0.41787046172839509</v>
      </c>
      <c r="AQ122" s="206">
        <f t="shared" si="91"/>
        <v>0.64073470798353915</v>
      </c>
      <c r="AR122" s="206">
        <f t="shared" si="92"/>
        <v>4.9580301931144559</v>
      </c>
      <c r="AS122" s="71">
        <f t="shared" si="93"/>
        <v>0.16</v>
      </c>
      <c r="AT122" s="74">
        <f t="shared" si="94"/>
        <v>4.9499999999999997E-5</v>
      </c>
      <c r="AU122" s="73">
        <f t="shared" si="73"/>
        <v>11.147426597163628</v>
      </c>
      <c r="AV122" s="71">
        <f t="shared" si="74"/>
        <v>248.40000000000003</v>
      </c>
      <c r="AW122" s="74">
        <f t="shared" si="75"/>
        <v>95.70505215816867</v>
      </c>
    </row>
    <row r="123" spans="17:49" x14ac:dyDescent="0.25">
      <c r="Q123">
        <v>116</v>
      </c>
      <c r="R123" s="73">
        <f t="shared" si="49"/>
        <v>54</v>
      </c>
      <c r="S123" s="71">
        <f t="shared" si="79"/>
        <v>4.6399999999999997</v>
      </c>
      <c r="T123" s="71">
        <f t="shared" si="51"/>
        <v>15</v>
      </c>
      <c r="U123" s="74">
        <f t="shared" si="80"/>
        <v>16.703999999999997</v>
      </c>
      <c r="V123" s="73">
        <f>IF(Variable_Management!$B$20=3,2,IF((S123*R123/T123)&lt;((T123*(1-(T123/R123)))/(2*Lm*Fsw)),1,2))</f>
        <v>2</v>
      </c>
      <c r="W123" s="71">
        <f t="shared" si="81"/>
        <v>0.72222222222222221</v>
      </c>
      <c r="X123" s="74">
        <f t="shared" si="82"/>
        <v>0.27777777777777779</v>
      </c>
      <c r="Y123" s="73">
        <f t="shared" si="83"/>
        <v>7.2222222222222223</v>
      </c>
      <c r="Z123" s="71">
        <f t="shared" si="77"/>
        <v>20.315111111111108</v>
      </c>
      <c r="AA123" s="71">
        <f t="shared" si="78"/>
        <v>16.833606975895865</v>
      </c>
      <c r="AB123" s="71">
        <v>0</v>
      </c>
      <c r="AC123" s="71">
        <f t="shared" si="84"/>
        <v>0.65175174478353881</v>
      </c>
      <c r="AD123" s="74">
        <f t="shared" si="67"/>
        <v>0.65175174478353881</v>
      </c>
      <c r="AE123" s="73">
        <f t="shared" si="76"/>
        <v>12.063999999999998</v>
      </c>
      <c r="AF123" s="71">
        <f t="shared" si="68"/>
        <v>14.305815075707441</v>
      </c>
      <c r="AG123" s="71">
        <f t="shared" si="85"/>
        <v>0.8186253799213532</v>
      </c>
      <c r="AH123" s="71">
        <f t="shared" si="86"/>
        <v>2.9994901353250318</v>
      </c>
      <c r="AI123" s="74">
        <f t="shared" si="69"/>
        <v>3.8181155152463848</v>
      </c>
      <c r="AJ123" s="73">
        <f t="shared" si="70"/>
        <v>4.6399999999999997</v>
      </c>
      <c r="AK123" s="71">
        <f t="shared" si="87"/>
        <v>8.8720898799883479</v>
      </c>
      <c r="AL123" s="71">
        <f t="shared" si="88"/>
        <v>0.31485591535436663</v>
      </c>
      <c r="AM123" s="71">
        <f t="shared" si="95"/>
        <v>0</v>
      </c>
      <c r="AN123" s="188">
        <f t="shared" si="89"/>
        <v>0.24378133333333329</v>
      </c>
      <c r="AO123" s="74">
        <f t="shared" si="72"/>
        <v>0.55863724868769993</v>
      </c>
      <c r="AP123" s="73">
        <f t="shared" si="90"/>
        <v>0.42505548572839491</v>
      </c>
      <c r="AQ123" s="206">
        <f t="shared" si="91"/>
        <v>0.65175174478353881</v>
      </c>
      <c r="AR123" s="206">
        <f t="shared" si="92"/>
        <v>4.9580301931144559</v>
      </c>
      <c r="AS123" s="71">
        <f t="shared" si="93"/>
        <v>0.16</v>
      </c>
      <c r="AT123" s="74">
        <f t="shared" si="94"/>
        <v>4.9499999999999997E-5</v>
      </c>
      <c r="AU123" s="73">
        <f t="shared" si="73"/>
        <v>11.223391432344012</v>
      </c>
      <c r="AV123" s="71">
        <f t="shared" si="74"/>
        <v>250.55999999999997</v>
      </c>
      <c r="AW123" s="74">
        <f t="shared" si="75"/>
        <v>95.712718300830545</v>
      </c>
    </row>
    <row r="124" spans="17:49" x14ac:dyDescent="0.25">
      <c r="Q124">
        <v>117</v>
      </c>
      <c r="R124" s="73">
        <f t="shared" si="49"/>
        <v>54</v>
      </c>
      <c r="S124" s="71">
        <f t="shared" si="79"/>
        <v>4.68</v>
      </c>
      <c r="T124" s="71">
        <f t="shared" si="51"/>
        <v>15</v>
      </c>
      <c r="U124" s="74">
        <f t="shared" si="80"/>
        <v>16.847999999999999</v>
      </c>
      <c r="V124" s="73">
        <f>IF(Variable_Management!$B$20=3,2,IF((S124*R124/T124)&lt;((T124*(1-(T124/R124)))/(2*Lm*Fsw)),1,2))</f>
        <v>2</v>
      </c>
      <c r="W124" s="71">
        <f t="shared" si="81"/>
        <v>0.72222222222222221</v>
      </c>
      <c r="X124" s="74">
        <f t="shared" si="82"/>
        <v>0.27777777777777779</v>
      </c>
      <c r="Y124" s="73">
        <f t="shared" si="83"/>
        <v>7.2222222222222223</v>
      </c>
      <c r="Z124" s="71">
        <f t="shared" si="77"/>
        <v>20.45911111111111</v>
      </c>
      <c r="AA124" s="71">
        <f t="shared" si="78"/>
        <v>16.97650764494659</v>
      </c>
      <c r="AB124" s="71">
        <v>0</v>
      </c>
      <c r="AC124" s="71">
        <f t="shared" si="84"/>
        <v>0.66286416718353902</v>
      </c>
      <c r="AD124" s="74">
        <f t="shared" si="67"/>
        <v>0.66286416718353902</v>
      </c>
      <c r="AE124" s="73">
        <f t="shared" si="76"/>
        <v>12.167999999999999</v>
      </c>
      <c r="AF124" s="71">
        <f t="shared" si="68"/>
        <v>14.427257292373291</v>
      </c>
      <c r="AG124" s="71">
        <f t="shared" si="85"/>
        <v>0.8325830119213532</v>
      </c>
      <c r="AH124" s="71">
        <f t="shared" si="86"/>
        <v>3.02534780890542</v>
      </c>
      <c r="AI124" s="74">
        <f t="shared" si="69"/>
        <v>3.8579308208267733</v>
      </c>
      <c r="AJ124" s="73">
        <f t="shared" si="70"/>
        <v>4.68</v>
      </c>
      <c r="AK124" s="71">
        <f t="shared" si="87"/>
        <v>8.9474051455487178</v>
      </c>
      <c r="AL124" s="71">
        <f t="shared" si="88"/>
        <v>0.32022423535436667</v>
      </c>
      <c r="AM124" s="71">
        <f t="shared" si="95"/>
        <v>0</v>
      </c>
      <c r="AN124" s="188">
        <f t="shared" si="89"/>
        <v>0.24550933333333333</v>
      </c>
      <c r="AO124" s="74">
        <f t="shared" si="72"/>
        <v>0.56573356868769997</v>
      </c>
      <c r="AP124" s="73">
        <f t="shared" si="90"/>
        <v>0.43230271772839507</v>
      </c>
      <c r="AQ124" s="206">
        <f t="shared" si="91"/>
        <v>0.66286416718353902</v>
      </c>
      <c r="AR124" s="206">
        <f t="shared" si="92"/>
        <v>4.9580301931144559</v>
      </c>
      <c r="AS124" s="71">
        <f t="shared" si="93"/>
        <v>0.16</v>
      </c>
      <c r="AT124" s="74">
        <f t="shared" si="94"/>
        <v>4.9499999999999997E-5</v>
      </c>
      <c r="AU124" s="73">
        <f t="shared" si="73"/>
        <v>11.299775134724403</v>
      </c>
      <c r="AV124" s="71">
        <f t="shared" si="74"/>
        <v>252.71999999999997</v>
      </c>
      <c r="AW124" s="74">
        <f t="shared" si="75"/>
        <v>95.72010273512339</v>
      </c>
    </row>
    <row r="125" spans="17:49" x14ac:dyDescent="0.25">
      <c r="Q125">
        <v>118</v>
      </c>
      <c r="R125" s="73">
        <f t="shared" si="49"/>
        <v>54</v>
      </c>
      <c r="S125" s="71">
        <f t="shared" si="79"/>
        <v>4.72</v>
      </c>
      <c r="T125" s="71">
        <f t="shared" si="51"/>
        <v>15</v>
      </c>
      <c r="U125" s="74">
        <f t="shared" si="80"/>
        <v>16.992000000000001</v>
      </c>
      <c r="V125" s="73">
        <f>IF(Variable_Management!$B$20=3,2,IF((S125*R125/T125)&lt;((T125*(1-(T125/R125)))/(2*Lm*Fsw)),1,2))</f>
        <v>2</v>
      </c>
      <c r="W125" s="71">
        <f t="shared" si="81"/>
        <v>0.72222222222222221</v>
      </c>
      <c r="X125" s="74">
        <f t="shared" si="82"/>
        <v>0.27777777777777779</v>
      </c>
      <c r="Y125" s="73">
        <f t="shared" si="83"/>
        <v>7.2222222222222223</v>
      </c>
      <c r="Z125" s="71">
        <f t="shared" si="77"/>
        <v>20.603111111111112</v>
      </c>
      <c r="AA125" s="71">
        <f t="shared" si="78"/>
        <v>17.119426737450354</v>
      </c>
      <c r="AB125" s="71">
        <v>0</v>
      </c>
      <c r="AC125" s="71">
        <f t="shared" si="84"/>
        <v>0.67407197518353912</v>
      </c>
      <c r="AD125" s="74">
        <f t="shared" si="67"/>
        <v>0.67407197518353912</v>
      </c>
      <c r="AE125" s="73">
        <f t="shared" si="76"/>
        <v>12.272</v>
      </c>
      <c r="AF125" s="71">
        <f t="shared" si="68"/>
        <v>14.548715165963571</v>
      </c>
      <c r="AG125" s="71">
        <f t="shared" si="85"/>
        <v>0.84666045192135375</v>
      </c>
      <c r="AH125" s="71">
        <f t="shared" si="86"/>
        <v>3.051205482485809</v>
      </c>
      <c r="AI125" s="74">
        <f t="shared" si="69"/>
        <v>3.8978659344071627</v>
      </c>
      <c r="AJ125" s="73">
        <f t="shared" si="70"/>
        <v>4.7200000000000006</v>
      </c>
      <c r="AK125" s="71">
        <f t="shared" si="87"/>
        <v>9.0227301211214161</v>
      </c>
      <c r="AL125" s="71">
        <f t="shared" si="88"/>
        <v>0.32563863535436671</v>
      </c>
      <c r="AM125" s="71">
        <f t="shared" si="95"/>
        <v>0</v>
      </c>
      <c r="AN125" s="188">
        <f t="shared" si="89"/>
        <v>0.24723733333333334</v>
      </c>
      <c r="AO125" s="74">
        <f t="shared" si="72"/>
        <v>0.57287596868770008</v>
      </c>
      <c r="AP125" s="73">
        <f t="shared" si="90"/>
        <v>0.43961215772839513</v>
      </c>
      <c r="AQ125" s="206">
        <f t="shared" si="91"/>
        <v>0.67407197518353912</v>
      </c>
      <c r="AR125" s="206">
        <f t="shared" si="92"/>
        <v>4.9580301931144559</v>
      </c>
      <c r="AS125" s="71">
        <f t="shared" si="93"/>
        <v>0.16</v>
      </c>
      <c r="AT125" s="74">
        <f t="shared" si="94"/>
        <v>4.9499999999999997E-5</v>
      </c>
      <c r="AU125" s="73">
        <f t="shared" si="73"/>
        <v>11.376577704304792</v>
      </c>
      <c r="AV125" s="71">
        <f t="shared" si="74"/>
        <v>254.88</v>
      </c>
      <c r="AW125" s="74">
        <f t="shared" si="75"/>
        <v>95.727212524702693</v>
      </c>
    </row>
    <row r="126" spans="17:49" x14ac:dyDescent="0.25">
      <c r="Q126">
        <v>119</v>
      </c>
      <c r="R126" s="73">
        <f t="shared" si="49"/>
        <v>54</v>
      </c>
      <c r="S126" s="71">
        <f t="shared" si="79"/>
        <v>4.76</v>
      </c>
      <c r="T126" s="71">
        <f t="shared" si="51"/>
        <v>15</v>
      </c>
      <c r="U126" s="74">
        <f t="shared" si="80"/>
        <v>17.135999999999999</v>
      </c>
      <c r="V126" s="73">
        <f>IF(Variable_Management!$B$20=3,2,IF((S126*R126/T126)&lt;((T126*(1-(T126/R126)))/(2*Lm*Fsw)),1,2))</f>
        <v>2</v>
      </c>
      <c r="W126" s="71">
        <f t="shared" si="81"/>
        <v>0.72222222222222221</v>
      </c>
      <c r="X126" s="74">
        <f t="shared" si="82"/>
        <v>0.27777777777777779</v>
      </c>
      <c r="Y126" s="73">
        <f t="shared" si="83"/>
        <v>7.2222222222222223</v>
      </c>
      <c r="Z126" s="71">
        <f t="shared" si="77"/>
        <v>20.74711111111111</v>
      </c>
      <c r="AA126" s="71">
        <f t="shared" si="78"/>
        <v>17.262363795811108</v>
      </c>
      <c r="AB126" s="71">
        <v>0</v>
      </c>
      <c r="AC126" s="71">
        <f t="shared" si="84"/>
        <v>0.68537516878353921</v>
      </c>
      <c r="AD126" s="74">
        <f t="shared" si="67"/>
        <v>0.68537516878353921</v>
      </c>
      <c r="AE126" s="73">
        <f t="shared" si="76"/>
        <v>12.375999999999999</v>
      </c>
      <c r="AF126" s="71">
        <f t="shared" si="68"/>
        <v>14.670188307596407</v>
      </c>
      <c r="AG126" s="71">
        <f t="shared" si="85"/>
        <v>0.8608576999213533</v>
      </c>
      <c r="AH126" s="71">
        <f t="shared" si="86"/>
        <v>3.0770631560661963</v>
      </c>
      <c r="AI126" s="74">
        <f t="shared" si="69"/>
        <v>3.9379208559875494</v>
      </c>
      <c r="AJ126" s="73">
        <f t="shared" si="70"/>
        <v>4.76</v>
      </c>
      <c r="AK126" s="71">
        <f t="shared" si="87"/>
        <v>9.0980645655321464</v>
      </c>
      <c r="AL126" s="71">
        <f t="shared" si="88"/>
        <v>0.33109911535436659</v>
      </c>
      <c r="AM126" s="71">
        <f t="shared" si="95"/>
        <v>0</v>
      </c>
      <c r="AN126" s="188">
        <f t="shared" si="89"/>
        <v>0.24896533333333332</v>
      </c>
      <c r="AO126" s="74">
        <f t="shared" si="72"/>
        <v>0.58006444868769991</v>
      </c>
      <c r="AP126" s="73">
        <f t="shared" si="90"/>
        <v>0.44698380572839513</v>
      </c>
      <c r="AQ126" s="206">
        <f t="shared" si="91"/>
        <v>0.68537516878353921</v>
      </c>
      <c r="AR126" s="206">
        <f t="shared" si="92"/>
        <v>4.9580301931144559</v>
      </c>
      <c r="AS126" s="71">
        <f t="shared" si="93"/>
        <v>0.16</v>
      </c>
      <c r="AT126" s="74">
        <f t="shared" si="94"/>
        <v>4.9499999999999997E-5</v>
      </c>
      <c r="AU126" s="73">
        <f t="shared" si="73"/>
        <v>11.453799141085181</v>
      </c>
      <c r="AV126" s="71">
        <f t="shared" si="74"/>
        <v>257.03999999999996</v>
      </c>
      <c r="AW126" s="74">
        <f t="shared" si="75"/>
        <v>95.734054500429423</v>
      </c>
    </row>
    <row r="127" spans="17:49" x14ac:dyDescent="0.25">
      <c r="Q127">
        <v>120</v>
      </c>
      <c r="R127" s="73">
        <f t="shared" si="49"/>
        <v>54</v>
      </c>
      <c r="S127" s="71">
        <f t="shared" si="79"/>
        <v>4.8</v>
      </c>
      <c r="T127" s="71">
        <f t="shared" si="51"/>
        <v>15</v>
      </c>
      <c r="U127" s="74">
        <f t="shared" si="80"/>
        <v>17.279999999999998</v>
      </c>
      <c r="V127" s="73">
        <f>IF(Variable_Management!$B$20=3,2,IF((S127*R127/T127)&lt;((T127*(1-(T127/R127)))/(2*Lm*Fsw)),1,2))</f>
        <v>2</v>
      </c>
      <c r="W127" s="71">
        <f t="shared" si="81"/>
        <v>0.72222222222222221</v>
      </c>
      <c r="X127" s="74">
        <f t="shared" si="82"/>
        <v>0.27777777777777779</v>
      </c>
      <c r="Y127" s="73">
        <f t="shared" si="83"/>
        <v>7.2222222222222223</v>
      </c>
      <c r="Z127" s="71">
        <f t="shared" si="77"/>
        <v>20.891111111111108</v>
      </c>
      <c r="AA127" s="71">
        <f t="shared" si="78"/>
        <v>17.405318377407809</v>
      </c>
      <c r="AB127" s="71">
        <v>0</v>
      </c>
      <c r="AC127" s="71">
        <f t="shared" si="84"/>
        <v>0.69677374798353897</v>
      </c>
      <c r="AD127" s="74">
        <f t="shared" si="67"/>
        <v>0.69677374798353897</v>
      </c>
      <c r="AE127" s="73">
        <f t="shared" si="76"/>
        <v>12.479999999999999</v>
      </c>
      <c r="AF127" s="71">
        <f t="shared" si="68"/>
        <v>14.791676341116252</v>
      </c>
      <c r="AG127" s="71">
        <f t="shared" si="85"/>
        <v>0.87517475592135319</v>
      </c>
      <c r="AH127" s="71">
        <f t="shared" si="86"/>
        <v>3.1029208296465849</v>
      </c>
      <c r="AI127" s="74">
        <f t="shared" si="69"/>
        <v>3.9780955855679379</v>
      </c>
      <c r="AJ127" s="73">
        <f t="shared" si="70"/>
        <v>4.8</v>
      </c>
      <c r="AK127" s="71">
        <f t="shared" si="87"/>
        <v>9.173408245499143</v>
      </c>
      <c r="AL127" s="71">
        <f t="shared" si="88"/>
        <v>0.3366056753543667</v>
      </c>
      <c r="AM127" s="71">
        <f t="shared" si="95"/>
        <v>0</v>
      </c>
      <c r="AN127" s="188">
        <f t="shared" si="89"/>
        <v>0.25069333333333332</v>
      </c>
      <c r="AO127" s="74">
        <f t="shared" si="72"/>
        <v>0.58729900868770002</v>
      </c>
      <c r="AP127" s="73">
        <f t="shared" si="90"/>
        <v>0.45441766172839504</v>
      </c>
      <c r="AQ127" s="206">
        <f t="shared" si="91"/>
        <v>0.69677374798353897</v>
      </c>
      <c r="AR127" s="206">
        <f t="shared" si="92"/>
        <v>4.9580301931144559</v>
      </c>
      <c r="AS127" s="71">
        <f t="shared" si="93"/>
        <v>0.16</v>
      </c>
      <c r="AT127" s="74">
        <f t="shared" si="94"/>
        <v>4.9499999999999997E-5</v>
      </c>
      <c r="AU127" s="73">
        <f t="shared" si="73"/>
        <v>11.531439445065569</v>
      </c>
      <c r="AV127" s="71">
        <f t="shared" si="74"/>
        <v>259.2</v>
      </c>
      <c r="AW127" s="74">
        <f t="shared" si="75"/>
        <v>95.740635269881381</v>
      </c>
    </row>
    <row r="128" spans="17:49" x14ac:dyDescent="0.25">
      <c r="Q128">
        <v>121</v>
      </c>
      <c r="R128" s="73">
        <f t="shared" si="49"/>
        <v>54</v>
      </c>
      <c r="S128" s="71">
        <f t="shared" si="79"/>
        <v>4.84</v>
      </c>
      <c r="T128" s="71">
        <f t="shared" si="51"/>
        <v>15</v>
      </c>
      <c r="U128" s="74">
        <f t="shared" si="80"/>
        <v>17.423999999999999</v>
      </c>
      <c r="V128" s="73">
        <f>IF(Variable_Management!$B$20=3,2,IF((S128*R128/T128)&lt;((T128*(1-(T128/R128)))/(2*Lm*Fsw)),1,2))</f>
        <v>2</v>
      </c>
      <c r="W128" s="71">
        <f t="shared" si="81"/>
        <v>0.72222222222222221</v>
      </c>
      <c r="X128" s="74">
        <f t="shared" si="82"/>
        <v>0.27777777777777779</v>
      </c>
      <c r="Y128" s="73">
        <f t="shared" si="83"/>
        <v>7.2222222222222223</v>
      </c>
      <c r="Z128" s="71">
        <f t="shared" si="77"/>
        <v>21.03511111111111</v>
      </c>
      <c r="AA128" s="71">
        <f t="shared" si="78"/>
        <v>17.548290053989021</v>
      </c>
      <c r="AB128" s="71">
        <v>0</v>
      </c>
      <c r="AC128" s="71">
        <f t="shared" si="84"/>
        <v>0.70826771278353895</v>
      </c>
      <c r="AD128" s="74">
        <f t="shared" si="67"/>
        <v>0.70826771278353895</v>
      </c>
      <c r="AE128" s="73">
        <f t="shared" si="76"/>
        <v>12.584</v>
      </c>
      <c r="AF128" s="71">
        <f t="shared" si="68"/>
        <v>14.913178902579368</v>
      </c>
      <c r="AG128" s="71">
        <f t="shared" si="85"/>
        <v>0.8896116199213534</v>
      </c>
      <c r="AH128" s="71">
        <f t="shared" si="86"/>
        <v>3.1287785032269735</v>
      </c>
      <c r="AI128" s="74">
        <f t="shared" si="69"/>
        <v>4.0183901231483272</v>
      </c>
      <c r="AJ128" s="73">
        <f t="shared" si="70"/>
        <v>4.84</v>
      </c>
      <c r="AK128" s="71">
        <f t="shared" si="87"/>
        <v>9.2487609353140741</v>
      </c>
      <c r="AL128" s="71">
        <f t="shared" si="88"/>
        <v>0.34215831535436669</v>
      </c>
      <c r="AM128" s="71">
        <f t="shared" si="95"/>
        <v>0</v>
      </c>
      <c r="AN128" s="188">
        <f t="shared" si="89"/>
        <v>0.25242133333333333</v>
      </c>
      <c r="AO128" s="74">
        <f t="shared" si="72"/>
        <v>0.59457964868769997</v>
      </c>
      <c r="AP128" s="73">
        <f t="shared" si="90"/>
        <v>0.46191372572839501</v>
      </c>
      <c r="AQ128" s="206">
        <f t="shared" si="91"/>
        <v>0.70826771278353895</v>
      </c>
      <c r="AR128" s="206">
        <f t="shared" si="92"/>
        <v>4.9580301931144559</v>
      </c>
      <c r="AS128" s="71">
        <f t="shared" si="93"/>
        <v>0.16</v>
      </c>
      <c r="AT128" s="74">
        <f t="shared" si="94"/>
        <v>4.9499999999999997E-5</v>
      </c>
      <c r="AU128" s="73">
        <f t="shared" si="73"/>
        <v>11.609498616245958</v>
      </c>
      <c r="AV128" s="71">
        <f t="shared" si="74"/>
        <v>261.36</v>
      </c>
      <c r="AW128" s="74">
        <f t="shared" si="75"/>
        <v>95.746961226401652</v>
      </c>
    </row>
    <row r="129" spans="17:49" x14ac:dyDescent="0.25">
      <c r="Q129">
        <v>122</v>
      </c>
      <c r="R129" s="73">
        <f t="shared" si="49"/>
        <v>54</v>
      </c>
      <c r="S129" s="71">
        <f t="shared" si="79"/>
        <v>4.88</v>
      </c>
      <c r="T129" s="71">
        <f t="shared" si="51"/>
        <v>15</v>
      </c>
      <c r="U129" s="74">
        <f t="shared" si="80"/>
        <v>17.567999999999998</v>
      </c>
      <c r="V129" s="73">
        <f>IF(Variable_Management!$B$20=3,2,IF((S129*R129/T129)&lt;((T129*(1-(T129/R129)))/(2*Lm*Fsw)),1,2))</f>
        <v>2</v>
      </c>
      <c r="W129" s="71">
        <f t="shared" si="81"/>
        <v>0.72222222222222221</v>
      </c>
      <c r="X129" s="74">
        <f t="shared" si="82"/>
        <v>0.27777777777777779</v>
      </c>
      <c r="Y129" s="73">
        <f t="shared" si="83"/>
        <v>7.2222222222222223</v>
      </c>
      <c r="Z129" s="71">
        <f t="shared" si="77"/>
        <v>21.179111111111109</v>
      </c>
      <c r="AA129" s="71">
        <f t="shared" si="78"/>
        <v>17.691278411096523</v>
      </c>
      <c r="AB129" s="71">
        <v>0</v>
      </c>
      <c r="AC129" s="71">
        <f t="shared" si="84"/>
        <v>0.71985706318353881</v>
      </c>
      <c r="AD129" s="74">
        <f t="shared" si="67"/>
        <v>0.71985706318353881</v>
      </c>
      <c r="AE129" s="73">
        <f t="shared" si="76"/>
        <v>12.687999999999999</v>
      </c>
      <c r="AF129" s="71">
        <f t="shared" si="68"/>
        <v>15.03469563976399</v>
      </c>
      <c r="AG129" s="71">
        <f t="shared" si="85"/>
        <v>0.9041682919213534</v>
      </c>
      <c r="AH129" s="71">
        <f t="shared" si="86"/>
        <v>3.1546361768073612</v>
      </c>
      <c r="AI129" s="74">
        <f t="shared" si="69"/>
        <v>4.0588044687287148</v>
      </c>
      <c r="AJ129" s="73">
        <f t="shared" si="70"/>
        <v>4.88</v>
      </c>
      <c r="AK129" s="71">
        <f t="shared" si="87"/>
        <v>9.3241224165382803</v>
      </c>
      <c r="AL129" s="71">
        <f t="shared" si="88"/>
        <v>0.34775703535436664</v>
      </c>
      <c r="AM129" s="71">
        <f t="shared" si="95"/>
        <v>0</v>
      </c>
      <c r="AN129" s="188">
        <f t="shared" si="89"/>
        <v>0.25414933333333328</v>
      </c>
      <c r="AO129" s="74">
        <f t="shared" si="72"/>
        <v>0.60190636868769998</v>
      </c>
      <c r="AP129" s="73">
        <f t="shared" si="90"/>
        <v>0.46947199772839487</v>
      </c>
      <c r="AQ129" s="206">
        <f t="shared" si="91"/>
        <v>0.71985706318353881</v>
      </c>
      <c r="AR129" s="206">
        <f t="shared" si="92"/>
        <v>4.9580301931144559</v>
      </c>
      <c r="AS129" s="71">
        <f t="shared" si="93"/>
        <v>0.16</v>
      </c>
      <c r="AT129" s="74">
        <f t="shared" si="94"/>
        <v>4.9499999999999997E-5</v>
      </c>
      <c r="AU129" s="73">
        <f t="shared" si="73"/>
        <v>11.687976654626343</v>
      </c>
      <c r="AV129" s="71">
        <f t="shared" si="74"/>
        <v>263.52</v>
      </c>
      <c r="AW129" s="74">
        <f t="shared" si="75"/>
        <v>95.753038557710752</v>
      </c>
    </row>
    <row r="130" spans="17:49" x14ac:dyDescent="0.25">
      <c r="Q130">
        <v>123</v>
      </c>
      <c r="R130" s="73">
        <f t="shared" si="49"/>
        <v>54</v>
      </c>
      <c r="S130" s="71">
        <f t="shared" si="79"/>
        <v>4.92</v>
      </c>
      <c r="T130" s="71">
        <f t="shared" si="51"/>
        <v>15</v>
      </c>
      <c r="U130" s="74">
        <f t="shared" si="80"/>
        <v>17.712</v>
      </c>
      <c r="V130" s="73">
        <f>IF(Variable_Management!$B$20=3,2,IF((S130*R130/T130)&lt;((T130*(1-(T130/R130)))/(2*Lm*Fsw)),1,2))</f>
        <v>2</v>
      </c>
      <c r="W130" s="71">
        <f t="shared" si="81"/>
        <v>0.72222222222222221</v>
      </c>
      <c r="X130" s="74">
        <f t="shared" si="82"/>
        <v>0.27777777777777779</v>
      </c>
      <c r="Y130" s="73">
        <f t="shared" si="83"/>
        <v>7.2222222222222223</v>
      </c>
      <c r="Z130" s="71">
        <f t="shared" si="77"/>
        <v>21.32311111111111</v>
      </c>
      <c r="AA130" s="71">
        <f t="shared" si="78"/>
        <v>17.834283047516376</v>
      </c>
      <c r="AB130" s="71">
        <v>0</v>
      </c>
      <c r="AC130" s="71">
        <f t="shared" si="84"/>
        <v>0.73154179918353901</v>
      </c>
      <c r="AD130" s="74">
        <f t="shared" si="67"/>
        <v>0.73154179918353901</v>
      </c>
      <c r="AE130" s="73">
        <f t="shared" si="76"/>
        <v>12.792</v>
      </c>
      <c r="AF130" s="71">
        <f t="shared" si="68"/>
        <v>15.156226211703833</v>
      </c>
      <c r="AG130" s="71">
        <f t="shared" si="85"/>
        <v>0.91884477192135328</v>
      </c>
      <c r="AH130" s="71">
        <f t="shared" si="86"/>
        <v>3.1804938503877498</v>
      </c>
      <c r="AI130" s="74">
        <f t="shared" si="69"/>
        <v>4.0993386223091033</v>
      </c>
      <c r="AJ130" s="73">
        <f t="shared" si="70"/>
        <v>4.92</v>
      </c>
      <c r="AK130" s="71">
        <f t="shared" si="87"/>
        <v>9.3994924777134479</v>
      </c>
      <c r="AL130" s="71">
        <f t="shared" si="88"/>
        <v>0.35340183535436676</v>
      </c>
      <c r="AM130" s="71">
        <f t="shared" si="95"/>
        <v>0</v>
      </c>
      <c r="AN130" s="188">
        <f t="shared" si="89"/>
        <v>0.25587733333333335</v>
      </c>
      <c r="AO130" s="74">
        <f t="shared" si="72"/>
        <v>0.60927916868770016</v>
      </c>
      <c r="AP130" s="73">
        <f t="shared" si="90"/>
        <v>0.47709247772839497</v>
      </c>
      <c r="AQ130" s="206">
        <f t="shared" si="91"/>
        <v>0.73154179918353901</v>
      </c>
      <c r="AR130" s="206">
        <f t="shared" si="92"/>
        <v>4.9580301931144559</v>
      </c>
      <c r="AS130" s="71">
        <f t="shared" si="93"/>
        <v>0.16</v>
      </c>
      <c r="AT130" s="74">
        <f t="shared" si="94"/>
        <v>4.9499999999999997E-5</v>
      </c>
      <c r="AU130" s="73">
        <f t="shared" si="73"/>
        <v>11.766873560206733</v>
      </c>
      <c r="AV130" s="71">
        <f t="shared" si="74"/>
        <v>265.68</v>
      </c>
      <c r="AW130" s="74">
        <f t="shared" si="75"/>
        <v>95.758873254106675</v>
      </c>
    </row>
    <row r="131" spans="17:49" x14ac:dyDescent="0.25">
      <c r="Q131">
        <v>124</v>
      </c>
      <c r="R131" s="73">
        <f t="shared" si="49"/>
        <v>54</v>
      </c>
      <c r="S131" s="71">
        <f t="shared" si="79"/>
        <v>4.96</v>
      </c>
      <c r="T131" s="71">
        <f t="shared" si="51"/>
        <v>15</v>
      </c>
      <c r="U131" s="74">
        <f t="shared" si="80"/>
        <v>17.855999999999998</v>
      </c>
      <c r="V131" s="73">
        <f>IF(Variable_Management!$B$20=3,2,IF((S131*R131/T131)&lt;((T131*(1-(T131/R131)))/(2*Lm*Fsw)),1,2))</f>
        <v>2</v>
      </c>
      <c r="W131" s="71">
        <f t="shared" si="81"/>
        <v>0.72222222222222221</v>
      </c>
      <c r="X131" s="74">
        <f t="shared" si="82"/>
        <v>0.27777777777777779</v>
      </c>
      <c r="Y131" s="73">
        <f t="shared" si="83"/>
        <v>7.2222222222222223</v>
      </c>
      <c r="Z131" s="71">
        <f t="shared" si="77"/>
        <v>21.467111111111109</v>
      </c>
      <c r="AA131" s="71">
        <f t="shared" si="78"/>
        <v>17.977303574755865</v>
      </c>
      <c r="AB131" s="71">
        <v>0</v>
      </c>
      <c r="AC131" s="71">
        <f t="shared" si="84"/>
        <v>0.74332192078353898</v>
      </c>
      <c r="AD131" s="74">
        <f t="shared" si="67"/>
        <v>0.74332192078353898</v>
      </c>
      <c r="AE131" s="73">
        <f t="shared" si="76"/>
        <v>12.895999999999999</v>
      </c>
      <c r="AF131" s="71">
        <f t="shared" si="68"/>
        <v>15.277770288243579</v>
      </c>
      <c r="AG131" s="71">
        <f t="shared" si="85"/>
        <v>0.93364105992135304</v>
      </c>
      <c r="AH131" s="71">
        <f t="shared" si="86"/>
        <v>3.2063515239681375</v>
      </c>
      <c r="AI131" s="74">
        <f t="shared" si="69"/>
        <v>4.1399925838894909</v>
      </c>
      <c r="AJ131" s="73">
        <f t="shared" si="70"/>
        <v>4.96</v>
      </c>
      <c r="AK131" s="71">
        <f t="shared" si="87"/>
        <v>9.4748709140859368</v>
      </c>
      <c r="AL131" s="71">
        <f t="shared" si="88"/>
        <v>0.35909271535436671</v>
      </c>
      <c r="AM131" s="71">
        <f t="shared" si="95"/>
        <v>0</v>
      </c>
      <c r="AN131" s="188">
        <f t="shared" si="89"/>
        <v>0.2576053333333333</v>
      </c>
      <c r="AO131" s="74">
        <f t="shared" si="72"/>
        <v>0.61669804868770006</v>
      </c>
      <c r="AP131" s="73">
        <f t="shared" si="90"/>
        <v>0.48477516572839502</v>
      </c>
      <c r="AQ131" s="206">
        <f t="shared" si="91"/>
        <v>0.74332192078353898</v>
      </c>
      <c r="AR131" s="206">
        <f t="shared" si="92"/>
        <v>4.9580301931144559</v>
      </c>
      <c r="AS131" s="71">
        <f t="shared" si="93"/>
        <v>0.16</v>
      </c>
      <c r="AT131" s="74">
        <f t="shared" si="94"/>
        <v>4.9499999999999997E-5</v>
      </c>
      <c r="AU131" s="73">
        <f t="shared" si="73"/>
        <v>11.84618933298712</v>
      </c>
      <c r="AV131" s="71">
        <f t="shared" si="74"/>
        <v>267.83999999999997</v>
      </c>
      <c r="AW131" s="74">
        <f t="shared" si="75"/>
        <v>95.764471116275473</v>
      </c>
    </row>
    <row r="132" spans="17:49" x14ac:dyDescent="0.25">
      <c r="Q132">
        <v>125</v>
      </c>
      <c r="R132" s="73">
        <f t="shared" si="49"/>
        <v>54</v>
      </c>
      <c r="S132" s="71">
        <f t="shared" si="79"/>
        <v>5</v>
      </c>
      <c r="T132" s="71">
        <f t="shared" si="51"/>
        <v>15</v>
      </c>
      <c r="U132" s="74">
        <f t="shared" si="80"/>
        <v>18</v>
      </c>
      <c r="V132" s="73">
        <f>IF(Variable_Management!$B$20=3,2,IF((S132*R132/T132)&lt;((T132*(1-(T132/R132)))/(2*Lm*Fsw)),1,2))</f>
        <v>2</v>
      </c>
      <c r="W132" s="71">
        <f t="shared" si="81"/>
        <v>0.72222222222222221</v>
      </c>
      <c r="X132" s="74">
        <f t="shared" si="82"/>
        <v>0.27777777777777779</v>
      </c>
      <c r="Y132" s="73">
        <f t="shared" si="83"/>
        <v>7.2222222222222223</v>
      </c>
      <c r="Z132" s="71">
        <f t="shared" si="77"/>
        <v>21.611111111111111</v>
      </c>
      <c r="AA132" s="71">
        <f t="shared" si="78"/>
        <v>18.120339616544996</v>
      </c>
      <c r="AB132" s="71">
        <v>0</v>
      </c>
      <c r="AC132" s="71">
        <f t="shared" si="84"/>
        <v>0.75519742798353906</v>
      </c>
      <c r="AD132" s="74">
        <f t="shared" si="67"/>
        <v>0.75519742798353906</v>
      </c>
      <c r="AE132" s="73">
        <f t="shared" si="76"/>
        <v>13</v>
      </c>
      <c r="AF132" s="71">
        <f t="shared" si="68"/>
        <v>15.399327549615222</v>
      </c>
      <c r="AG132" s="71">
        <f t="shared" si="85"/>
        <v>0.94855715592135348</v>
      </c>
      <c r="AH132" s="71">
        <f t="shared" si="86"/>
        <v>3.2322091975485261</v>
      </c>
      <c r="AI132" s="74">
        <f t="shared" si="69"/>
        <v>4.1807663534698793</v>
      </c>
      <c r="AJ132" s="73">
        <f t="shared" si="70"/>
        <v>5</v>
      </c>
      <c r="AK132" s="71">
        <f t="shared" si="87"/>
        <v>9.5502575273440495</v>
      </c>
      <c r="AL132" s="71">
        <f t="shared" si="88"/>
        <v>0.36482967535436672</v>
      </c>
      <c r="AM132" s="71">
        <f t="shared" si="95"/>
        <v>0</v>
      </c>
      <c r="AN132" s="188">
        <f t="shared" si="89"/>
        <v>0.25933333333333336</v>
      </c>
      <c r="AO132" s="74">
        <f t="shared" si="72"/>
        <v>0.62416300868770014</v>
      </c>
      <c r="AP132" s="73">
        <f t="shared" si="90"/>
        <v>0.49252006172839508</v>
      </c>
      <c r="AQ132" s="206">
        <f t="shared" si="91"/>
        <v>0.75519742798353906</v>
      </c>
      <c r="AR132" s="206">
        <f t="shared" si="92"/>
        <v>4.9580301931144559</v>
      </c>
      <c r="AS132" s="71">
        <f t="shared" si="93"/>
        <v>0.16</v>
      </c>
      <c r="AT132" s="74">
        <f t="shared" si="94"/>
        <v>4.9499999999999997E-5</v>
      </c>
      <c r="AU132" s="73">
        <f t="shared" si="73"/>
        <v>11.92592397296751</v>
      </c>
      <c r="AV132" s="71">
        <f t="shared" si="74"/>
        <v>270</v>
      </c>
      <c r="AW132" s="74">
        <f t="shared" si="75"/>
        <v>95.769837762734085</v>
      </c>
    </row>
    <row r="133" spans="17:49" x14ac:dyDescent="0.25">
      <c r="Q133">
        <v>126</v>
      </c>
      <c r="R133" s="73">
        <f t="shared" si="49"/>
        <v>54</v>
      </c>
      <c r="S133" s="71">
        <f t="shared" si="79"/>
        <v>5.04</v>
      </c>
      <c r="T133" s="71">
        <f t="shared" si="51"/>
        <v>15</v>
      </c>
      <c r="U133" s="74">
        <f t="shared" si="80"/>
        <v>18.144000000000002</v>
      </c>
      <c r="V133" s="73">
        <f>IF(Variable_Management!$B$20=3,2,IF((S133*R133/T133)&lt;((T133*(1-(T133/R133)))/(2*Lm*Fsw)),1,2))</f>
        <v>2</v>
      </c>
      <c r="W133" s="71">
        <f t="shared" si="81"/>
        <v>0.72222222222222221</v>
      </c>
      <c r="X133" s="74">
        <f t="shared" si="82"/>
        <v>0.27777777777777779</v>
      </c>
      <c r="Y133" s="73">
        <f t="shared" si="83"/>
        <v>7.2222222222222223</v>
      </c>
      <c r="Z133" s="71">
        <f t="shared" si="77"/>
        <v>21.755111111111113</v>
      </c>
      <c r="AA133" s="71">
        <f t="shared" si="78"/>
        <v>18.263390808361137</v>
      </c>
      <c r="AB133" s="71">
        <v>0</v>
      </c>
      <c r="AC133" s="71">
        <f t="shared" si="84"/>
        <v>0.76716832078353914</v>
      </c>
      <c r="AD133" s="74">
        <f t="shared" si="67"/>
        <v>0.76716832078353914</v>
      </c>
      <c r="AE133" s="73">
        <f t="shared" si="76"/>
        <v>13.104000000000001</v>
      </c>
      <c r="AF133" s="71">
        <f t="shared" si="68"/>
        <v>15.520897686034091</v>
      </c>
      <c r="AG133" s="71">
        <f t="shared" si="85"/>
        <v>0.96359305992135369</v>
      </c>
      <c r="AH133" s="71">
        <f t="shared" si="86"/>
        <v>3.2580668711289147</v>
      </c>
      <c r="AI133" s="74">
        <f t="shared" si="69"/>
        <v>4.2216599310502687</v>
      </c>
      <c r="AJ133" s="73">
        <f t="shared" si="70"/>
        <v>5.0400000000000009</v>
      </c>
      <c r="AK133" s="71">
        <f t="shared" si="87"/>
        <v>9.6256521253674912</v>
      </c>
      <c r="AL133" s="71">
        <f t="shared" si="88"/>
        <v>0.3706127153543668</v>
      </c>
      <c r="AM133" s="71">
        <f t="shared" si="95"/>
        <v>0</v>
      </c>
      <c r="AN133" s="188">
        <f t="shared" si="89"/>
        <v>0.26106133333333337</v>
      </c>
      <c r="AO133" s="74">
        <f t="shared" si="72"/>
        <v>0.63167404868770016</v>
      </c>
      <c r="AP133" s="73">
        <f t="shared" si="90"/>
        <v>0.50032716572839508</v>
      </c>
      <c r="AQ133" s="206">
        <f t="shared" si="91"/>
        <v>0.76716832078353914</v>
      </c>
      <c r="AR133" s="206">
        <f t="shared" si="92"/>
        <v>4.9580301931144559</v>
      </c>
      <c r="AS133" s="71">
        <f t="shared" si="93"/>
        <v>0.16</v>
      </c>
      <c r="AT133" s="74">
        <f t="shared" si="94"/>
        <v>4.9499999999999997E-5</v>
      </c>
      <c r="AU133" s="73">
        <f t="shared" si="73"/>
        <v>12.006077480147898</v>
      </c>
      <c r="AV133" s="71">
        <f t="shared" si="74"/>
        <v>272.16000000000003</v>
      </c>
      <c r="AW133" s="74">
        <f t="shared" si="75"/>
        <v>95.774978636925212</v>
      </c>
    </row>
    <row r="134" spans="17:49" x14ac:dyDescent="0.25">
      <c r="Q134">
        <v>127</v>
      </c>
      <c r="R134" s="73">
        <f t="shared" si="49"/>
        <v>54</v>
      </c>
      <c r="S134" s="71">
        <f t="shared" si="79"/>
        <v>5.08</v>
      </c>
      <c r="T134" s="71">
        <f t="shared" si="51"/>
        <v>15</v>
      </c>
      <c r="U134" s="74">
        <f t="shared" si="80"/>
        <v>18.288</v>
      </c>
      <c r="V134" s="73">
        <f>IF(Variable_Management!$B$20=3,2,IF((S134*R134/T134)&lt;((T134*(1-(T134/R134)))/(2*Lm*Fsw)),1,2))</f>
        <v>2</v>
      </c>
      <c r="W134" s="71">
        <f t="shared" si="81"/>
        <v>0.72222222222222221</v>
      </c>
      <c r="X134" s="74">
        <f t="shared" si="82"/>
        <v>0.27777777777777779</v>
      </c>
      <c r="Y134" s="73">
        <f t="shared" si="83"/>
        <v>7.2222222222222223</v>
      </c>
      <c r="Z134" s="71">
        <f t="shared" si="77"/>
        <v>21.899111111111111</v>
      </c>
      <c r="AA134" s="71">
        <f t="shared" si="78"/>
        <v>18.406456796975622</v>
      </c>
      <c r="AB134" s="71">
        <v>0</v>
      </c>
      <c r="AC134" s="71">
        <f t="shared" si="84"/>
        <v>0.77923459918353921</v>
      </c>
      <c r="AD134" s="74">
        <f t="shared" si="67"/>
        <v>0.77923459918353921</v>
      </c>
      <c r="AE134" s="73">
        <f t="shared" si="76"/>
        <v>13.208</v>
      </c>
      <c r="AF134" s="71">
        <f t="shared" si="68"/>
        <v>15.642480397313539</v>
      </c>
      <c r="AG134" s="71">
        <f t="shared" si="85"/>
        <v>0.97874877192135346</v>
      </c>
      <c r="AH134" s="71">
        <f t="shared" si="86"/>
        <v>3.2839245447093024</v>
      </c>
      <c r="AI134" s="74">
        <f t="shared" si="69"/>
        <v>4.2626733166306554</v>
      </c>
      <c r="AJ134" s="73">
        <f t="shared" si="70"/>
        <v>5.08</v>
      </c>
      <c r="AK134" s="71">
        <f t="shared" si="87"/>
        <v>9.7010545219884055</v>
      </c>
      <c r="AL134" s="71">
        <f t="shared" si="88"/>
        <v>0.37644183535436682</v>
      </c>
      <c r="AM134" s="71">
        <f t="shared" si="95"/>
        <v>0</v>
      </c>
      <c r="AN134" s="188">
        <f t="shared" si="89"/>
        <v>0.26278933333333332</v>
      </c>
      <c r="AO134" s="74">
        <f t="shared" si="72"/>
        <v>0.63923116868770014</v>
      </c>
      <c r="AP134" s="73">
        <f t="shared" si="90"/>
        <v>0.50819647772839516</v>
      </c>
      <c r="AQ134" s="206">
        <f t="shared" si="91"/>
        <v>0.77923459918353921</v>
      </c>
      <c r="AR134" s="206">
        <f t="shared" si="92"/>
        <v>4.9580301931144559</v>
      </c>
      <c r="AS134" s="71">
        <f t="shared" si="93"/>
        <v>0.16</v>
      </c>
      <c r="AT134" s="74">
        <f t="shared" si="94"/>
        <v>4.9499999999999997E-5</v>
      </c>
      <c r="AU134" s="73">
        <f t="shared" si="73"/>
        <v>12.086649854528286</v>
      </c>
      <c r="AV134" s="71">
        <f t="shared" si="74"/>
        <v>274.32</v>
      </c>
      <c r="AW134" s="74">
        <f t="shared" si="75"/>
        <v>95.779899013983325</v>
      </c>
    </row>
    <row r="135" spans="17:49" x14ac:dyDescent="0.25">
      <c r="Q135">
        <v>128</v>
      </c>
      <c r="R135" s="73">
        <f t="shared" ref="R135:R157" si="96">VOUT</f>
        <v>54</v>
      </c>
      <c r="S135" s="71">
        <f t="shared" ref="S135:S157" si="97">Q135*$O$12</f>
        <v>5.12</v>
      </c>
      <c r="T135" s="71">
        <f t="shared" ref="T135:T157" si="98">VIN_var</f>
        <v>15</v>
      </c>
      <c r="U135" s="74">
        <f t="shared" ref="U135:U157" si="99">(R135*S135)/(T135*EFF_est)</f>
        <v>18.432000000000002</v>
      </c>
      <c r="V135" s="73">
        <f>IF(Variable_Management!$B$20=3,2,IF((S135*R135/T135)&lt;((T135*(1-(T135/R135)))/(2*Lm*Fsw)),1,2))</f>
        <v>2</v>
      </c>
      <c r="W135" s="71">
        <f t="shared" ref="W135:W157" si="100">CHOOSE(V135,SQRT((2*S135*Lm*Fsw*(R135-T135))/((T135)^2)),1-(T135/R135))</f>
        <v>0.72222222222222221</v>
      </c>
      <c r="X135" s="74">
        <f t="shared" ref="X135:X157" si="101">CHOOSE(V135,(Lm*Z135*Fsw)/(R135-T135),1-W135)</f>
        <v>0.27777777777777779</v>
      </c>
      <c r="Y135" s="73">
        <f t="shared" ref="Y135:Y157" si="102">(T135*W135)/(Lm*Fsw)</f>
        <v>7.2222222222222223</v>
      </c>
      <c r="Z135" s="71">
        <f t="shared" si="77"/>
        <v>22.043111111111113</v>
      </c>
      <c r="AA135" s="71">
        <f t="shared" si="78"/>
        <v>18.549537240021113</v>
      </c>
      <c r="AB135" s="71">
        <v>0</v>
      </c>
      <c r="AC135" s="71">
        <f t="shared" ref="AC135:AC157" si="103">(AA135^2)*Rdcr</f>
        <v>0.79139626318353928</v>
      </c>
      <c r="AD135" s="74">
        <f t="shared" si="67"/>
        <v>0.79139626318353928</v>
      </c>
      <c r="AE135" s="73">
        <f t="shared" si="76"/>
        <v>13.312000000000001</v>
      </c>
      <c r="AF135" s="71">
        <f t="shared" si="68"/>
        <v>15.764075392497285</v>
      </c>
      <c r="AG135" s="71">
        <f t="shared" ref="AG135:AG157" si="104">(AF135^2)*RDS_on</f>
        <v>0.99402429192135366</v>
      </c>
      <c r="AH135" s="71">
        <f t="shared" ref="AH135:AH157" si="105">((R135*U135)/2)*Fsw*(tr_sw+tf_sw)</f>
        <v>3.309782218289691</v>
      </c>
      <c r="AI135" s="74">
        <f t="shared" si="69"/>
        <v>4.3038065102110448</v>
      </c>
      <c r="AJ135" s="73">
        <f t="shared" si="70"/>
        <v>5.120000000000001</v>
      </c>
      <c r="AK135" s="71">
        <f t="shared" ref="AK135:AK157" si="106">CHOOSE(V135,Z135*SQRT(X135/3),SQRT(X135*((Z135^2)+((Y135^2)/3)-(Y135*Z135))))</f>
        <v>9.7764645367633634</v>
      </c>
      <c r="AL135" s="71">
        <f t="shared" ref="AL135:AL157" si="107">(AK135^2)*RDS_on_HS</f>
        <v>0.38231703535436673</v>
      </c>
      <c r="AM135" s="71">
        <f t="shared" si="95"/>
        <v>0</v>
      </c>
      <c r="AN135" s="188">
        <f t="shared" ref="AN135:AN156" si="108">Vd_rect*t_dead*Fsw*Z135</f>
        <v>0.26451733333333338</v>
      </c>
      <c r="AO135" s="74">
        <f t="shared" si="72"/>
        <v>0.64683436868770006</v>
      </c>
      <c r="AP135" s="73">
        <f t="shared" ref="AP135:AP157" si="109">(AA135^2)*R_cs</f>
        <v>0.51612799772839524</v>
      </c>
      <c r="AQ135" s="206">
        <f t="shared" ref="AQ135:AQ157" si="110">Rdcr*AA135^2</f>
        <v>0.79139626318353928</v>
      </c>
      <c r="AR135" s="206">
        <f t="shared" ref="AR135:AR157" si="111">ABS(7.759*10^-3*Fsw^0.9458*(0.00787*Y135)^2.304)</f>
        <v>4.9580301931144559</v>
      </c>
      <c r="AS135" s="71">
        <f t="shared" ref="AS135:AS157" si="112">(Qg_tot+Qg_tot_HS)*Vcc*Fsw</f>
        <v>0.16</v>
      </c>
      <c r="AT135" s="74">
        <f t="shared" ref="AT135:AT157" si="113">IQ*T135</f>
        <v>4.9499999999999997E-5</v>
      </c>
      <c r="AU135" s="73">
        <f t="shared" si="73"/>
        <v>12.167641096108675</v>
      </c>
      <c r="AV135" s="71">
        <f t="shared" si="74"/>
        <v>276.48</v>
      </c>
      <c r="AW135" s="74">
        <f t="shared" si="75"/>
        <v>95.78460400718906</v>
      </c>
    </row>
    <row r="136" spans="17:49" x14ac:dyDescent="0.25">
      <c r="Q136">
        <v>129</v>
      </c>
      <c r="R136" s="73">
        <f t="shared" si="96"/>
        <v>54</v>
      </c>
      <c r="S136" s="71">
        <f t="shared" si="97"/>
        <v>5.16</v>
      </c>
      <c r="T136" s="71">
        <f t="shared" si="98"/>
        <v>15</v>
      </c>
      <c r="U136" s="74">
        <f t="shared" si="99"/>
        <v>18.576000000000001</v>
      </c>
      <c r="V136" s="73">
        <f>IF(Variable_Management!$B$20=3,2,IF((S136*R136/T136)&lt;((T136*(1-(T136/R136)))/(2*Lm*Fsw)),1,2))</f>
        <v>2</v>
      </c>
      <c r="W136" s="71">
        <f t="shared" si="100"/>
        <v>0.72222222222222221</v>
      </c>
      <c r="X136" s="74">
        <f t="shared" si="101"/>
        <v>0.27777777777777779</v>
      </c>
      <c r="Y136" s="73">
        <f t="shared" si="102"/>
        <v>7.2222222222222223</v>
      </c>
      <c r="Z136" s="71">
        <f t="shared" si="77"/>
        <v>22.187111111111111</v>
      </c>
      <c r="AA136" s="71">
        <f t="shared" si="78"/>
        <v>18.692631805578639</v>
      </c>
      <c r="AB136" s="71">
        <v>0</v>
      </c>
      <c r="AC136" s="71">
        <f t="shared" si="103"/>
        <v>0.80365331278353935</v>
      </c>
      <c r="AD136" s="74">
        <f t="shared" ref="AD136:AD157" si="114">AB136+AC136</f>
        <v>0.80365331278353935</v>
      </c>
      <c r="AE136" s="73">
        <f t="shared" si="76"/>
        <v>13.416</v>
      </c>
      <c r="AF136" s="71">
        <f t="shared" ref="AF136:AF157" si="115">CHOOSE(V136,Z136*SQRT(W136/3),SQRT(W136*((Z136^2)+((Y136^2)/3)-(Z136*Y136))))</f>
        <v>15.885682389508434</v>
      </c>
      <c r="AG136" s="71">
        <f t="shared" si="104"/>
        <v>1.0094196199213534</v>
      </c>
      <c r="AH136" s="71">
        <f t="shared" si="105"/>
        <v>3.3356398918700791</v>
      </c>
      <c r="AI136" s="74">
        <f t="shared" ref="AI136:AI157" si="116">AG136+AH136</f>
        <v>4.3450595117914323</v>
      </c>
      <c r="AJ136" s="73">
        <f t="shared" ref="AJ136:AJ156" si="117">X136*U136</f>
        <v>5.16</v>
      </c>
      <c r="AK136" s="71">
        <f t="shared" si="106"/>
        <v>9.8518819947557077</v>
      </c>
      <c r="AL136" s="71">
        <f t="shared" si="107"/>
        <v>0.38823831535436681</v>
      </c>
      <c r="AM136" s="71">
        <f t="shared" ref="AM136:AM157" si="118">CHOOSE(V136,(R136+Vd_rect)*Qrr*Fsw,(R136+Vd_rect)*Qrr*Fsw)</f>
        <v>0</v>
      </c>
      <c r="AN136" s="188">
        <f t="shared" si="108"/>
        <v>0.26624533333333333</v>
      </c>
      <c r="AO136" s="74">
        <f t="shared" ref="AO136:AO157" si="119">AL136+AM136+AN136</f>
        <v>0.65448364868770015</v>
      </c>
      <c r="AP136" s="73">
        <f t="shared" si="109"/>
        <v>0.52412172572839522</v>
      </c>
      <c r="AQ136" s="206">
        <f t="shared" si="110"/>
        <v>0.80365331278353935</v>
      </c>
      <c r="AR136" s="206">
        <f t="shared" si="111"/>
        <v>4.9580301931144559</v>
      </c>
      <c r="AS136" s="71">
        <f t="shared" si="112"/>
        <v>0.16</v>
      </c>
      <c r="AT136" s="74">
        <f t="shared" si="113"/>
        <v>4.9499999999999997E-5</v>
      </c>
      <c r="AU136" s="73">
        <f t="shared" ref="AU136:AU157" si="120">AP136+AO136+AI136+AD136+AS136+AT136+AQ136+AR136</f>
        <v>12.249051204889064</v>
      </c>
      <c r="AV136" s="71">
        <f t="shared" ref="AV136:AV157" si="121">R136*S136</f>
        <v>278.64</v>
      </c>
      <c r="AW136" s="74">
        <f t="shared" ref="AW136:AW156" si="122">(AV136/(AV136+AU136))*100</f>
        <v>95.789098574129085</v>
      </c>
    </row>
    <row r="137" spans="17:49" x14ac:dyDescent="0.25">
      <c r="Q137">
        <v>130</v>
      </c>
      <c r="R137" s="73">
        <f t="shared" si="96"/>
        <v>54</v>
      </c>
      <c r="S137" s="71">
        <f t="shared" si="97"/>
        <v>5.2</v>
      </c>
      <c r="T137" s="71">
        <f t="shared" si="98"/>
        <v>15</v>
      </c>
      <c r="U137" s="74">
        <f t="shared" si="99"/>
        <v>18.720000000000002</v>
      </c>
      <c r="V137" s="73">
        <f>IF(Variable_Management!$B$20=3,2,IF((S137*R137/T137)&lt;((T137*(1-(T137/R137)))/(2*Lm*Fsw)),1,2))</f>
        <v>2</v>
      </c>
      <c r="W137" s="71">
        <f t="shared" si="100"/>
        <v>0.72222222222222221</v>
      </c>
      <c r="X137" s="74">
        <f t="shared" si="101"/>
        <v>0.27777777777777779</v>
      </c>
      <c r="Y137" s="73">
        <f t="shared" si="102"/>
        <v>7.2222222222222223</v>
      </c>
      <c r="Z137" s="71">
        <f t="shared" si="77"/>
        <v>22.331111111111113</v>
      </c>
      <c r="AA137" s="71">
        <f t="shared" si="78"/>
        <v>18.835740171783272</v>
      </c>
      <c r="AB137" s="71">
        <v>0</v>
      </c>
      <c r="AC137" s="71">
        <f t="shared" si="103"/>
        <v>0.8160057479835392</v>
      </c>
      <c r="AD137" s="74">
        <f t="shared" si="114"/>
        <v>0.8160057479835392</v>
      </c>
      <c r="AE137" s="73">
        <f t="shared" ref="AE137:AE157" si="123">U137*W137</f>
        <v>13.520000000000001</v>
      </c>
      <c r="AF137" s="71">
        <f t="shared" si="115"/>
        <v>16.007301114814403</v>
      </c>
      <c r="AG137" s="71">
        <f t="shared" si="104"/>
        <v>1.0249347559213537</v>
      </c>
      <c r="AH137" s="71">
        <f t="shared" si="105"/>
        <v>3.3614975654504677</v>
      </c>
      <c r="AI137" s="74">
        <f t="shared" si="116"/>
        <v>4.3864323213718217</v>
      </c>
      <c r="AJ137" s="73">
        <f t="shared" si="117"/>
        <v>5.2000000000000011</v>
      </c>
      <c r="AK137" s="71">
        <f t="shared" si="106"/>
        <v>9.9273067263277248</v>
      </c>
      <c r="AL137" s="71">
        <f t="shared" si="107"/>
        <v>0.39420567535436674</v>
      </c>
      <c r="AM137" s="71">
        <f t="shared" si="118"/>
        <v>0</v>
      </c>
      <c r="AN137" s="188">
        <f t="shared" si="108"/>
        <v>0.26797333333333334</v>
      </c>
      <c r="AO137" s="74">
        <f t="shared" si="119"/>
        <v>0.66217900868770008</v>
      </c>
      <c r="AP137" s="73">
        <f t="shared" si="109"/>
        <v>0.5321776617283952</v>
      </c>
      <c r="AQ137" s="206">
        <f t="shared" si="110"/>
        <v>0.8160057479835392</v>
      </c>
      <c r="AR137" s="206">
        <f t="shared" si="111"/>
        <v>4.9580301931144559</v>
      </c>
      <c r="AS137" s="71">
        <f t="shared" si="112"/>
        <v>0.16</v>
      </c>
      <c r="AT137" s="74">
        <f t="shared" si="113"/>
        <v>4.9499999999999997E-5</v>
      </c>
      <c r="AU137" s="73">
        <f t="shared" si="120"/>
        <v>12.330880180869453</v>
      </c>
      <c r="AV137" s="71">
        <f t="shared" si="121"/>
        <v>280.8</v>
      </c>
      <c r="AW137" s="74">
        <f t="shared" si="122"/>
        <v>95.793387522576623</v>
      </c>
    </row>
    <row r="138" spans="17:49" x14ac:dyDescent="0.25">
      <c r="Q138">
        <v>131</v>
      </c>
      <c r="R138" s="73">
        <f t="shared" si="96"/>
        <v>54</v>
      </c>
      <c r="S138" s="71">
        <f t="shared" si="97"/>
        <v>5.24</v>
      </c>
      <c r="T138" s="71">
        <f t="shared" si="98"/>
        <v>15</v>
      </c>
      <c r="U138" s="74">
        <f t="shared" si="99"/>
        <v>18.864000000000001</v>
      </c>
      <c r="V138" s="73">
        <f>IF(Variable_Management!$B$20=3,2,IF((S138*R138/T138)&lt;((T138*(1-(T138/R138)))/(2*Lm*Fsw)),1,2))</f>
        <v>2</v>
      </c>
      <c r="W138" s="71">
        <f t="shared" si="100"/>
        <v>0.72222222222222221</v>
      </c>
      <c r="X138" s="74">
        <f t="shared" si="101"/>
        <v>0.27777777777777779</v>
      </c>
      <c r="Y138" s="73">
        <f t="shared" si="102"/>
        <v>7.2222222222222223</v>
      </c>
      <c r="Z138" s="71">
        <f t="shared" si="77"/>
        <v>22.475111111111111</v>
      </c>
      <c r="AA138" s="71">
        <f t="shared" si="78"/>
        <v>18.978862026447477</v>
      </c>
      <c r="AB138" s="71">
        <v>0</v>
      </c>
      <c r="AC138" s="71">
        <f t="shared" si="103"/>
        <v>0.82845356878353904</v>
      </c>
      <c r="AD138" s="74">
        <f t="shared" si="114"/>
        <v>0.82845356878353904</v>
      </c>
      <c r="AE138" s="73">
        <f t="shared" si="123"/>
        <v>13.624000000000001</v>
      </c>
      <c r="AF138" s="71">
        <f t="shared" si="115"/>
        <v>16.128931303106796</v>
      </c>
      <c r="AG138" s="71">
        <f t="shared" si="104"/>
        <v>1.0405696999213534</v>
      </c>
      <c r="AH138" s="71">
        <f t="shared" si="105"/>
        <v>3.3873552390308559</v>
      </c>
      <c r="AI138" s="74">
        <f t="shared" si="116"/>
        <v>4.4279249389522093</v>
      </c>
      <c r="AJ138" s="73">
        <f t="shared" si="117"/>
        <v>5.24</v>
      </c>
      <c r="AK138" s="71">
        <f t="shared" si="106"/>
        <v>10.002738566942138</v>
      </c>
      <c r="AL138" s="71">
        <f t="shared" si="107"/>
        <v>0.40021911535436666</v>
      </c>
      <c r="AM138" s="71">
        <f t="shared" si="118"/>
        <v>0</v>
      </c>
      <c r="AN138" s="188">
        <f t="shared" si="108"/>
        <v>0.26970133333333335</v>
      </c>
      <c r="AO138" s="74">
        <f t="shared" si="119"/>
        <v>0.66992044868769995</v>
      </c>
      <c r="AP138" s="73">
        <f t="shared" si="109"/>
        <v>0.54029580572839497</v>
      </c>
      <c r="AQ138" s="206">
        <f t="shared" si="110"/>
        <v>0.82845356878353904</v>
      </c>
      <c r="AR138" s="206">
        <f t="shared" si="111"/>
        <v>4.9580301931144559</v>
      </c>
      <c r="AS138" s="71">
        <f t="shared" si="112"/>
        <v>0.16</v>
      </c>
      <c r="AT138" s="74">
        <f t="shared" si="113"/>
        <v>4.9499999999999997E-5</v>
      </c>
      <c r="AU138" s="73">
        <f t="shared" si="120"/>
        <v>12.413128024049838</v>
      </c>
      <c r="AV138" s="71">
        <f t="shared" si="121"/>
        <v>282.96000000000004</v>
      </c>
      <c r="AW138" s="74">
        <f t="shared" si="122"/>
        <v>95.797475516107482</v>
      </c>
    </row>
    <row r="139" spans="17:49" x14ac:dyDescent="0.25">
      <c r="Q139">
        <v>132</v>
      </c>
      <c r="R139" s="73">
        <f t="shared" si="96"/>
        <v>54</v>
      </c>
      <c r="S139" s="71">
        <f t="shared" si="97"/>
        <v>5.28</v>
      </c>
      <c r="T139" s="71">
        <f t="shared" si="98"/>
        <v>15</v>
      </c>
      <c r="U139" s="74">
        <f t="shared" si="99"/>
        <v>19.007999999999999</v>
      </c>
      <c r="V139" s="73">
        <f>IF(Variable_Management!$B$20=3,2,IF((S139*R139/T139)&lt;((T139*(1-(T139/R139)))/(2*Lm*Fsw)),1,2))</f>
        <v>2</v>
      </c>
      <c r="W139" s="71">
        <f t="shared" si="100"/>
        <v>0.72222222222222221</v>
      </c>
      <c r="X139" s="74">
        <f t="shared" si="101"/>
        <v>0.27777777777777779</v>
      </c>
      <c r="Y139" s="73">
        <f t="shared" si="102"/>
        <v>7.2222222222222223</v>
      </c>
      <c r="Z139" s="71">
        <f t="shared" si="77"/>
        <v>22.61911111111111</v>
      </c>
      <c r="AA139" s="71">
        <f t="shared" si="78"/>
        <v>19.121997066701219</v>
      </c>
      <c r="AB139" s="71">
        <v>0</v>
      </c>
      <c r="AC139" s="71">
        <f t="shared" si="103"/>
        <v>0.84099677518353899</v>
      </c>
      <c r="AD139" s="74">
        <f t="shared" si="114"/>
        <v>0.84099677518353899</v>
      </c>
      <c r="AE139" s="73">
        <f t="shared" si="123"/>
        <v>13.728</v>
      </c>
      <c r="AF139" s="71">
        <f t="shared" si="115"/>
        <v>16.250572696995583</v>
      </c>
      <c r="AG139" s="71">
        <f t="shared" si="104"/>
        <v>1.056324451921353</v>
      </c>
      <c r="AH139" s="71">
        <f t="shared" si="105"/>
        <v>3.4132129126112436</v>
      </c>
      <c r="AI139" s="74">
        <f t="shared" si="116"/>
        <v>4.4695373645325969</v>
      </c>
      <c r="AJ139" s="73">
        <f t="shared" si="117"/>
        <v>5.28</v>
      </c>
      <c r="AK139" s="71">
        <f t="shared" si="106"/>
        <v>10.078177356972423</v>
      </c>
      <c r="AL139" s="71">
        <f t="shared" si="107"/>
        <v>0.40627863535436665</v>
      </c>
      <c r="AM139" s="71">
        <f t="shared" si="118"/>
        <v>0</v>
      </c>
      <c r="AN139" s="188">
        <f t="shared" si="108"/>
        <v>0.2714293333333333</v>
      </c>
      <c r="AO139" s="74">
        <f t="shared" si="119"/>
        <v>0.67770796868769989</v>
      </c>
      <c r="AP139" s="73">
        <f t="shared" si="109"/>
        <v>0.54847615772839509</v>
      </c>
      <c r="AQ139" s="206">
        <f t="shared" si="110"/>
        <v>0.84099677518353899</v>
      </c>
      <c r="AR139" s="206">
        <f t="shared" si="111"/>
        <v>4.9580301931144559</v>
      </c>
      <c r="AS139" s="71">
        <f t="shared" si="112"/>
        <v>0.16</v>
      </c>
      <c r="AT139" s="74">
        <f t="shared" si="113"/>
        <v>4.9499999999999997E-5</v>
      </c>
      <c r="AU139" s="73">
        <f t="shared" si="120"/>
        <v>12.495794734430227</v>
      </c>
      <c r="AV139" s="71">
        <f t="shared" si="121"/>
        <v>285.12</v>
      </c>
      <c r="AW139" s="74">
        <f t="shared" si="122"/>
        <v>95.801367079465479</v>
      </c>
    </row>
    <row r="140" spans="17:49" x14ac:dyDescent="0.25">
      <c r="Q140">
        <v>133</v>
      </c>
      <c r="R140" s="73">
        <f t="shared" si="96"/>
        <v>54</v>
      </c>
      <c r="S140" s="71">
        <f t="shared" si="97"/>
        <v>5.32</v>
      </c>
      <c r="T140" s="71">
        <f t="shared" si="98"/>
        <v>15</v>
      </c>
      <c r="U140" s="74">
        <f t="shared" si="99"/>
        <v>19.152000000000001</v>
      </c>
      <c r="V140" s="73">
        <f>IF(Variable_Management!$B$20=3,2,IF((S140*R140/T140)&lt;((T140*(1-(T140/R140)))/(2*Lm*Fsw)),1,2))</f>
        <v>2</v>
      </c>
      <c r="W140" s="71">
        <f t="shared" si="100"/>
        <v>0.72222222222222221</v>
      </c>
      <c r="X140" s="74">
        <f t="shared" si="101"/>
        <v>0.27777777777777779</v>
      </c>
      <c r="Y140" s="73">
        <f t="shared" si="102"/>
        <v>7.2222222222222223</v>
      </c>
      <c r="Z140" s="71">
        <f t="shared" si="77"/>
        <v>22.763111111111112</v>
      </c>
      <c r="AA140" s="71">
        <f t="shared" si="78"/>
        <v>19.265144998647948</v>
      </c>
      <c r="AB140" s="71">
        <v>0</v>
      </c>
      <c r="AC140" s="71">
        <f t="shared" si="103"/>
        <v>0.85363536718353905</v>
      </c>
      <c r="AD140" s="74">
        <f t="shared" si="114"/>
        <v>0.85363536718353905</v>
      </c>
      <c r="AE140" s="73">
        <f t="shared" si="123"/>
        <v>13.832000000000001</v>
      </c>
      <c r="AF140" s="71">
        <f t="shared" si="115"/>
        <v>16.372225046716721</v>
      </c>
      <c r="AG140" s="71">
        <f t="shared" si="104"/>
        <v>1.0721990119213534</v>
      </c>
      <c r="AH140" s="71">
        <f t="shared" si="105"/>
        <v>3.4390705861916322</v>
      </c>
      <c r="AI140" s="74">
        <f t="shared" si="116"/>
        <v>4.5112695981129853</v>
      </c>
      <c r="AJ140" s="73">
        <f t="shared" si="117"/>
        <v>5.32</v>
      </c>
      <c r="AK140" s="71">
        <f t="shared" si="106"/>
        <v>10.153622941521499</v>
      </c>
      <c r="AL140" s="71">
        <f t="shared" si="107"/>
        <v>0.4123842353543668</v>
      </c>
      <c r="AM140" s="71">
        <f t="shared" si="118"/>
        <v>0</v>
      </c>
      <c r="AN140" s="188">
        <f t="shared" si="108"/>
        <v>0.27315733333333336</v>
      </c>
      <c r="AO140" s="74">
        <f t="shared" si="119"/>
        <v>0.68554156868770022</v>
      </c>
      <c r="AP140" s="73">
        <f t="shared" si="109"/>
        <v>0.5567187177283951</v>
      </c>
      <c r="AQ140" s="206">
        <f t="shared" si="110"/>
        <v>0.85363536718353905</v>
      </c>
      <c r="AR140" s="206">
        <f t="shared" si="111"/>
        <v>4.9580301931144559</v>
      </c>
      <c r="AS140" s="71">
        <f t="shared" si="112"/>
        <v>0.16</v>
      </c>
      <c r="AT140" s="74">
        <f t="shared" si="113"/>
        <v>4.9499999999999997E-5</v>
      </c>
      <c r="AU140" s="73">
        <f t="shared" si="120"/>
        <v>12.578880312010615</v>
      </c>
      <c r="AV140" s="71">
        <f t="shared" si="121"/>
        <v>287.28000000000003</v>
      </c>
      <c r="AW140" s="74">
        <f t="shared" si="122"/>
        <v>95.805066603689724</v>
      </c>
    </row>
    <row r="141" spans="17:49" x14ac:dyDescent="0.25">
      <c r="Q141">
        <v>134</v>
      </c>
      <c r="R141" s="73">
        <f t="shared" si="96"/>
        <v>54</v>
      </c>
      <c r="S141" s="71">
        <f t="shared" si="97"/>
        <v>5.36</v>
      </c>
      <c r="T141" s="71">
        <f t="shared" si="98"/>
        <v>15</v>
      </c>
      <c r="U141" s="74">
        <f t="shared" si="99"/>
        <v>19.295999999999999</v>
      </c>
      <c r="V141" s="73">
        <f>IF(Variable_Management!$B$20=3,2,IF((S141*R141/T141)&lt;((T141*(1-(T141/R141)))/(2*Lm*Fsw)),1,2))</f>
        <v>2</v>
      </c>
      <c r="W141" s="71">
        <f t="shared" si="100"/>
        <v>0.72222222222222221</v>
      </c>
      <c r="X141" s="74">
        <f t="shared" si="101"/>
        <v>0.27777777777777779</v>
      </c>
      <c r="Y141" s="73">
        <f t="shared" si="102"/>
        <v>7.2222222222222223</v>
      </c>
      <c r="Z141" s="71">
        <f t="shared" si="77"/>
        <v>22.90711111111111</v>
      </c>
      <c r="AA141" s="71">
        <f t="shared" si="78"/>
        <v>19.408305537035684</v>
      </c>
      <c r="AB141" s="71">
        <v>0</v>
      </c>
      <c r="AC141" s="71">
        <f t="shared" si="103"/>
        <v>0.866369344783539</v>
      </c>
      <c r="AD141" s="74">
        <f t="shared" si="114"/>
        <v>0.866369344783539</v>
      </c>
      <c r="AE141" s="73">
        <f t="shared" si="123"/>
        <v>13.936</v>
      </c>
      <c r="AF141" s="71">
        <f t="shared" si="115"/>
        <v>16.493888109852641</v>
      </c>
      <c r="AG141" s="71">
        <f t="shared" si="104"/>
        <v>1.0881933799213532</v>
      </c>
      <c r="AH141" s="71">
        <f t="shared" si="105"/>
        <v>3.4649282597720195</v>
      </c>
      <c r="AI141" s="74">
        <f t="shared" si="116"/>
        <v>4.5531216396933729</v>
      </c>
      <c r="AJ141" s="73">
        <f t="shared" si="117"/>
        <v>5.36</v>
      </c>
      <c r="AK141" s="71">
        <f t="shared" si="106"/>
        <v>10.229075170248366</v>
      </c>
      <c r="AL141" s="71">
        <f t="shared" si="107"/>
        <v>0.41853591535436657</v>
      </c>
      <c r="AM141" s="71">
        <f t="shared" si="118"/>
        <v>0</v>
      </c>
      <c r="AN141" s="188">
        <f t="shared" si="108"/>
        <v>0.27488533333333331</v>
      </c>
      <c r="AO141" s="74">
        <f t="shared" si="119"/>
        <v>0.69342124868769983</v>
      </c>
      <c r="AP141" s="73">
        <f t="shared" si="109"/>
        <v>0.565023485728395</v>
      </c>
      <c r="AQ141" s="206">
        <f t="shared" si="110"/>
        <v>0.866369344783539</v>
      </c>
      <c r="AR141" s="206">
        <f t="shared" si="111"/>
        <v>4.9580301931144559</v>
      </c>
      <c r="AS141" s="71">
        <f t="shared" si="112"/>
        <v>0.16</v>
      </c>
      <c r="AT141" s="74">
        <f t="shared" si="113"/>
        <v>4.9499999999999997E-5</v>
      </c>
      <c r="AU141" s="73">
        <f t="shared" si="120"/>
        <v>12.662384756791003</v>
      </c>
      <c r="AV141" s="71">
        <f t="shared" si="121"/>
        <v>289.44</v>
      </c>
      <c r="AW141" s="74">
        <f t="shared" si="122"/>
        <v>95.808578351016678</v>
      </c>
    </row>
    <row r="142" spans="17:49" x14ac:dyDescent="0.25">
      <c r="Q142">
        <v>135</v>
      </c>
      <c r="R142" s="73">
        <f t="shared" si="96"/>
        <v>54</v>
      </c>
      <c r="S142" s="71">
        <f t="shared" si="97"/>
        <v>5.4</v>
      </c>
      <c r="T142" s="71">
        <f t="shared" si="98"/>
        <v>15</v>
      </c>
      <c r="U142" s="74">
        <f t="shared" si="99"/>
        <v>19.440000000000001</v>
      </c>
      <c r="V142" s="73">
        <f>IF(Variable_Management!$B$20=3,2,IF((S142*R142/T142)&lt;((T142*(1-(T142/R142)))/(2*Lm*Fsw)),1,2))</f>
        <v>2</v>
      </c>
      <c r="W142" s="71">
        <f t="shared" si="100"/>
        <v>0.72222222222222221</v>
      </c>
      <c r="X142" s="74">
        <f t="shared" si="101"/>
        <v>0.27777777777777779</v>
      </c>
      <c r="Y142" s="73">
        <f t="shared" si="102"/>
        <v>7.2222222222222223</v>
      </c>
      <c r="Z142" s="71">
        <f t="shared" si="77"/>
        <v>23.051111111111112</v>
      </c>
      <c r="AA142" s="71">
        <f t="shared" si="78"/>
        <v>19.551478404942426</v>
      </c>
      <c r="AB142" s="71">
        <v>0</v>
      </c>
      <c r="AC142" s="71">
        <f t="shared" si="103"/>
        <v>0.87919870798353905</v>
      </c>
      <c r="AD142" s="74">
        <f t="shared" si="114"/>
        <v>0.87919870798353905</v>
      </c>
      <c r="AE142" s="73">
        <f t="shared" si="123"/>
        <v>14.040000000000001</v>
      </c>
      <c r="AF142" s="71">
        <f t="shared" si="115"/>
        <v>16.615561651064894</v>
      </c>
      <c r="AG142" s="71">
        <f t="shared" si="104"/>
        <v>1.1043075559213535</v>
      </c>
      <c r="AH142" s="71">
        <f t="shared" si="105"/>
        <v>3.4907859333524081</v>
      </c>
      <c r="AI142" s="74">
        <f t="shared" si="116"/>
        <v>4.5950934892737614</v>
      </c>
      <c r="AJ142" s="73">
        <f t="shared" si="117"/>
        <v>5.4</v>
      </c>
      <c r="AK142" s="71">
        <f t="shared" si="106"/>
        <v>10.304533897202322</v>
      </c>
      <c r="AL142" s="71">
        <f t="shared" si="107"/>
        <v>0.42473367535436674</v>
      </c>
      <c r="AM142" s="71">
        <f t="shared" si="118"/>
        <v>0</v>
      </c>
      <c r="AN142" s="188">
        <f t="shared" si="108"/>
        <v>0.27661333333333332</v>
      </c>
      <c r="AO142" s="74">
        <f t="shared" si="119"/>
        <v>0.70134700868770006</v>
      </c>
      <c r="AP142" s="73">
        <f t="shared" si="109"/>
        <v>0.57339046172839503</v>
      </c>
      <c r="AQ142" s="206">
        <f t="shared" si="110"/>
        <v>0.87919870798353905</v>
      </c>
      <c r="AR142" s="206">
        <f t="shared" si="111"/>
        <v>4.9580301931144559</v>
      </c>
      <c r="AS142" s="71">
        <f t="shared" si="112"/>
        <v>0.16</v>
      </c>
      <c r="AT142" s="74">
        <f t="shared" si="113"/>
        <v>4.9499999999999997E-5</v>
      </c>
      <c r="AU142" s="73">
        <f t="shared" si="120"/>
        <v>12.746308068771391</v>
      </c>
      <c r="AV142" s="71">
        <f t="shared" si="121"/>
        <v>291.60000000000002</v>
      </c>
      <c r="AW142" s="74">
        <f t="shared" si="122"/>
        <v>95.811906459568036</v>
      </c>
    </row>
    <row r="143" spans="17:49" x14ac:dyDescent="0.25">
      <c r="Q143">
        <v>136</v>
      </c>
      <c r="R143" s="73">
        <f t="shared" si="96"/>
        <v>54</v>
      </c>
      <c r="S143" s="71">
        <f t="shared" si="97"/>
        <v>5.44</v>
      </c>
      <c r="T143" s="71">
        <f t="shared" si="98"/>
        <v>15</v>
      </c>
      <c r="U143" s="74">
        <f t="shared" si="99"/>
        <v>19.584000000000003</v>
      </c>
      <c r="V143" s="73">
        <f>IF(Variable_Management!$B$20=3,2,IF((S143*R143/T143)&lt;((T143*(1-(T143/R143)))/(2*Lm*Fsw)),1,2))</f>
        <v>2</v>
      </c>
      <c r="W143" s="71">
        <f t="shared" si="100"/>
        <v>0.72222222222222221</v>
      </c>
      <c r="X143" s="74">
        <f t="shared" si="101"/>
        <v>0.27777777777777779</v>
      </c>
      <c r="Y143" s="73">
        <f t="shared" si="102"/>
        <v>7.2222222222222223</v>
      </c>
      <c r="Z143" s="71">
        <f t="shared" si="77"/>
        <v>23.195111111111114</v>
      </c>
      <c r="AA143" s="71">
        <f t="shared" si="78"/>
        <v>19.694663333475141</v>
      </c>
      <c r="AB143" s="71">
        <v>0</v>
      </c>
      <c r="AC143" s="71">
        <f t="shared" si="103"/>
        <v>0.89212345678353933</v>
      </c>
      <c r="AD143" s="74">
        <f t="shared" si="114"/>
        <v>0.89212345678353933</v>
      </c>
      <c r="AE143" s="73">
        <f t="shared" si="123"/>
        <v>14.144000000000002</v>
      </c>
      <c r="AF143" s="71">
        <f t="shared" si="115"/>
        <v>16.737245441838343</v>
      </c>
      <c r="AG143" s="71">
        <f t="shared" si="104"/>
        <v>1.1205415399213536</v>
      </c>
      <c r="AH143" s="71">
        <f t="shared" si="105"/>
        <v>3.5166436069327967</v>
      </c>
      <c r="AI143" s="74">
        <f t="shared" si="116"/>
        <v>4.6371851468541507</v>
      </c>
      <c r="AJ143" s="73">
        <f t="shared" si="117"/>
        <v>5.4400000000000013</v>
      </c>
      <c r="AK143" s="71">
        <f t="shared" si="106"/>
        <v>10.37999898066429</v>
      </c>
      <c r="AL143" s="71">
        <f t="shared" si="107"/>
        <v>0.43097751535436679</v>
      </c>
      <c r="AM143" s="71">
        <f t="shared" si="118"/>
        <v>0</v>
      </c>
      <c r="AN143" s="188">
        <f t="shared" si="108"/>
        <v>0.27834133333333339</v>
      </c>
      <c r="AO143" s="74">
        <f t="shared" si="119"/>
        <v>0.70931884868770023</v>
      </c>
      <c r="AP143" s="73">
        <f t="shared" si="109"/>
        <v>0.58181964572839517</v>
      </c>
      <c r="AQ143" s="206">
        <f t="shared" si="110"/>
        <v>0.89212345678353933</v>
      </c>
      <c r="AR143" s="206">
        <f t="shared" si="111"/>
        <v>4.9580301931144559</v>
      </c>
      <c r="AS143" s="71">
        <f t="shared" si="112"/>
        <v>0.16</v>
      </c>
      <c r="AT143" s="74">
        <f t="shared" si="113"/>
        <v>4.9499999999999997E-5</v>
      </c>
      <c r="AU143" s="73">
        <f t="shared" si="120"/>
        <v>12.830650247951782</v>
      </c>
      <c r="AV143" s="71">
        <f t="shared" si="121"/>
        <v>293.76000000000005</v>
      </c>
      <c r="AW143" s="74">
        <f t="shared" si="122"/>
        <v>95.815054947835122</v>
      </c>
    </row>
    <row r="144" spans="17:49" x14ac:dyDescent="0.25">
      <c r="Q144">
        <v>137</v>
      </c>
      <c r="R144" s="73">
        <f t="shared" si="96"/>
        <v>54</v>
      </c>
      <c r="S144" s="71">
        <f t="shared" si="97"/>
        <v>5.48</v>
      </c>
      <c r="T144" s="71">
        <f t="shared" si="98"/>
        <v>15</v>
      </c>
      <c r="U144" s="74">
        <f t="shared" si="99"/>
        <v>19.728000000000002</v>
      </c>
      <c r="V144" s="73">
        <f>IF(Variable_Management!$B$20=3,2,IF((S144*R144/T144)&lt;((T144*(1-(T144/R144)))/(2*Lm*Fsw)),1,2))</f>
        <v>2</v>
      </c>
      <c r="W144" s="71">
        <f t="shared" si="100"/>
        <v>0.72222222222222221</v>
      </c>
      <c r="X144" s="74">
        <f t="shared" si="101"/>
        <v>0.27777777777777779</v>
      </c>
      <c r="Y144" s="73">
        <f t="shared" si="102"/>
        <v>7.2222222222222223</v>
      </c>
      <c r="Z144" s="71">
        <f t="shared" ref="Z144:Z157" si="124">CHOOSE(V144,Y144,U144+(0.5*Y144))</f>
        <v>23.339111111111112</v>
      </c>
      <c r="AA144" s="71">
        <f t="shared" ref="AA144:AA157" si="125">CHOOSE(V144,Z144*SQRT((W144+X144)/3),SQRT((U144^2)+((Y144^2)/12)))</f>
        <v>19.837860061481685</v>
      </c>
      <c r="AB144" s="71">
        <v>0</v>
      </c>
      <c r="AC144" s="71">
        <f t="shared" si="103"/>
        <v>0.90514359118353926</v>
      </c>
      <c r="AD144" s="74">
        <f t="shared" si="114"/>
        <v>0.90514359118353926</v>
      </c>
      <c r="AE144" s="73">
        <f t="shared" si="123"/>
        <v>14.248000000000001</v>
      </c>
      <c r="AF144" s="71">
        <f t="shared" si="115"/>
        <v>16.858939260236344</v>
      </c>
      <c r="AG144" s="71">
        <f t="shared" si="104"/>
        <v>1.1368953319213535</v>
      </c>
      <c r="AH144" s="71">
        <f t="shared" si="105"/>
        <v>3.5425012805131852</v>
      </c>
      <c r="AI144" s="74">
        <f t="shared" si="116"/>
        <v>4.6793966124345392</v>
      </c>
      <c r="AJ144" s="73">
        <f t="shared" si="117"/>
        <v>5.48</v>
      </c>
      <c r="AK144" s="71">
        <f t="shared" si="106"/>
        <v>10.455470282995007</v>
      </c>
      <c r="AL144" s="71">
        <f t="shared" si="107"/>
        <v>0.4372674353543668</v>
      </c>
      <c r="AM144" s="71">
        <f t="shared" si="118"/>
        <v>0</v>
      </c>
      <c r="AN144" s="188">
        <f t="shared" si="108"/>
        <v>0.28006933333333334</v>
      </c>
      <c r="AO144" s="74">
        <f t="shared" si="119"/>
        <v>0.71733676868770013</v>
      </c>
      <c r="AP144" s="73">
        <f t="shared" si="109"/>
        <v>0.59031103772839522</v>
      </c>
      <c r="AQ144" s="206">
        <f t="shared" si="110"/>
        <v>0.90514359118353926</v>
      </c>
      <c r="AR144" s="206">
        <f t="shared" si="111"/>
        <v>4.9580301931144559</v>
      </c>
      <c r="AS144" s="71">
        <f t="shared" si="112"/>
        <v>0.16</v>
      </c>
      <c r="AT144" s="74">
        <f t="shared" si="113"/>
        <v>4.9499999999999997E-5</v>
      </c>
      <c r="AU144" s="73">
        <f t="shared" si="120"/>
        <v>12.91541129433217</v>
      </c>
      <c r="AV144" s="71">
        <f t="shared" si="121"/>
        <v>295.92</v>
      </c>
      <c r="AW144" s="74">
        <f t="shared" si="122"/>
        <v>95.818027718970583</v>
      </c>
    </row>
    <row r="145" spans="17:49" x14ac:dyDescent="0.25">
      <c r="Q145">
        <v>138</v>
      </c>
      <c r="R145" s="73">
        <f t="shared" si="96"/>
        <v>54</v>
      </c>
      <c r="S145" s="71">
        <f t="shared" si="97"/>
        <v>5.5200000000000005</v>
      </c>
      <c r="T145" s="71">
        <f t="shared" si="98"/>
        <v>15</v>
      </c>
      <c r="U145" s="74">
        <f t="shared" si="99"/>
        <v>19.872000000000003</v>
      </c>
      <c r="V145" s="73">
        <f>IF(Variable_Management!$B$20=3,2,IF((S145*R145/T145)&lt;((T145*(1-(T145/R145)))/(2*Lm*Fsw)),1,2))</f>
        <v>2</v>
      </c>
      <c r="W145" s="71">
        <f t="shared" si="100"/>
        <v>0.72222222222222221</v>
      </c>
      <c r="X145" s="74">
        <f t="shared" si="101"/>
        <v>0.27777777777777779</v>
      </c>
      <c r="Y145" s="73">
        <f t="shared" si="102"/>
        <v>7.2222222222222223</v>
      </c>
      <c r="Z145" s="71">
        <f t="shared" si="124"/>
        <v>23.483111111111114</v>
      </c>
      <c r="AA145" s="71">
        <f t="shared" si="125"/>
        <v>19.981068335275022</v>
      </c>
      <c r="AB145" s="71">
        <v>0</v>
      </c>
      <c r="AC145" s="71">
        <f t="shared" si="103"/>
        <v>0.91825911118353942</v>
      </c>
      <c r="AD145" s="74">
        <f t="shared" si="114"/>
        <v>0.91825911118353942</v>
      </c>
      <c r="AE145" s="73">
        <f t="shared" si="123"/>
        <v>14.352000000000002</v>
      </c>
      <c r="AF145" s="71">
        <f t="shared" si="115"/>
        <v>16.980642890666374</v>
      </c>
      <c r="AG145" s="71">
        <f t="shared" si="104"/>
        <v>1.1533689319213538</v>
      </c>
      <c r="AH145" s="71">
        <f t="shared" si="105"/>
        <v>3.5683589540935738</v>
      </c>
      <c r="AI145" s="74">
        <f t="shared" si="116"/>
        <v>4.7217278860149277</v>
      </c>
      <c r="AJ145" s="73">
        <f t="shared" si="117"/>
        <v>5.5200000000000014</v>
      </c>
      <c r="AK145" s="71">
        <f t="shared" si="106"/>
        <v>10.530947670489667</v>
      </c>
      <c r="AL145" s="71">
        <f t="shared" si="107"/>
        <v>0.44360343535436697</v>
      </c>
      <c r="AM145" s="71">
        <f t="shared" si="118"/>
        <v>0</v>
      </c>
      <c r="AN145" s="188">
        <f t="shared" si="108"/>
        <v>0.2817973333333334</v>
      </c>
      <c r="AO145" s="74">
        <f t="shared" si="119"/>
        <v>0.72540076868770043</v>
      </c>
      <c r="AP145" s="73">
        <f t="shared" si="109"/>
        <v>0.59886463772839527</v>
      </c>
      <c r="AQ145" s="206">
        <f t="shared" si="110"/>
        <v>0.91825911118353942</v>
      </c>
      <c r="AR145" s="206">
        <f t="shared" si="111"/>
        <v>4.9580301931144559</v>
      </c>
      <c r="AS145" s="71">
        <f t="shared" si="112"/>
        <v>0.16</v>
      </c>
      <c r="AT145" s="74">
        <f t="shared" si="113"/>
        <v>4.9499999999999997E-5</v>
      </c>
      <c r="AU145" s="73">
        <f t="shared" si="120"/>
        <v>13.00059120791256</v>
      </c>
      <c r="AV145" s="71">
        <f t="shared" si="121"/>
        <v>298.08000000000004</v>
      </c>
      <c r="AW145" s="74">
        <f t="shared" si="122"/>
        <v>95.82082856489636</v>
      </c>
    </row>
    <row r="146" spans="17:49" x14ac:dyDescent="0.25">
      <c r="Q146">
        <v>139</v>
      </c>
      <c r="R146" s="73">
        <f t="shared" si="96"/>
        <v>54</v>
      </c>
      <c r="S146" s="71">
        <f t="shared" si="97"/>
        <v>5.5600000000000005</v>
      </c>
      <c r="T146" s="71">
        <f t="shared" si="98"/>
        <v>15</v>
      </c>
      <c r="U146" s="74">
        <f t="shared" si="99"/>
        <v>20.016000000000002</v>
      </c>
      <c r="V146" s="73">
        <f>IF(Variable_Management!$B$20=3,2,IF((S146*R146/T146)&lt;((T146*(1-(T146/R146)))/(2*Lm*Fsw)),1,2))</f>
        <v>2</v>
      </c>
      <c r="W146" s="71">
        <f t="shared" si="100"/>
        <v>0.72222222222222221</v>
      </c>
      <c r="X146" s="74">
        <f t="shared" si="101"/>
        <v>0.27777777777777779</v>
      </c>
      <c r="Y146" s="73">
        <f t="shared" si="102"/>
        <v>7.2222222222222223</v>
      </c>
      <c r="Z146" s="71">
        <f t="shared" si="124"/>
        <v>23.627111111111113</v>
      </c>
      <c r="AA146" s="71">
        <f t="shared" si="125"/>
        <v>20.124287908369084</v>
      </c>
      <c r="AB146" s="71">
        <v>0</v>
      </c>
      <c r="AC146" s="71">
        <f t="shared" si="103"/>
        <v>0.93147001678353925</v>
      </c>
      <c r="AD146" s="74">
        <f t="shared" si="114"/>
        <v>0.93147001678353925</v>
      </c>
      <c r="AE146" s="73">
        <f t="shared" si="123"/>
        <v>14.456000000000001</v>
      </c>
      <c r="AF146" s="71">
        <f t="shared" si="115"/>
        <v>17.102356123655547</v>
      </c>
      <c r="AG146" s="71">
        <f t="shared" si="104"/>
        <v>1.1699623399213535</v>
      </c>
      <c r="AH146" s="71">
        <f t="shared" si="105"/>
        <v>3.5942166276739611</v>
      </c>
      <c r="AI146" s="74">
        <f t="shared" si="116"/>
        <v>4.7641789675953143</v>
      </c>
      <c r="AJ146" s="73">
        <f t="shared" si="117"/>
        <v>5.5600000000000005</v>
      </c>
      <c r="AK146" s="71">
        <f t="shared" si="106"/>
        <v>10.6064310132387</v>
      </c>
      <c r="AL146" s="71">
        <f t="shared" si="107"/>
        <v>0.44998551535436687</v>
      </c>
      <c r="AM146" s="71">
        <f t="shared" si="118"/>
        <v>0</v>
      </c>
      <c r="AN146" s="188">
        <f t="shared" si="108"/>
        <v>0.28352533333333335</v>
      </c>
      <c r="AO146" s="74">
        <f t="shared" si="119"/>
        <v>0.73351084868770022</v>
      </c>
      <c r="AP146" s="73">
        <f t="shared" si="109"/>
        <v>0.60748044572839521</v>
      </c>
      <c r="AQ146" s="206">
        <f t="shared" si="110"/>
        <v>0.93147001678353925</v>
      </c>
      <c r="AR146" s="206">
        <f t="shared" si="111"/>
        <v>4.9580301931144559</v>
      </c>
      <c r="AS146" s="71">
        <f t="shared" si="112"/>
        <v>0.16</v>
      </c>
      <c r="AT146" s="74">
        <f t="shared" si="113"/>
        <v>4.9499999999999997E-5</v>
      </c>
      <c r="AU146" s="73">
        <f t="shared" si="120"/>
        <v>13.086189988692944</v>
      </c>
      <c r="AV146" s="71">
        <f t="shared" si="121"/>
        <v>300.24</v>
      </c>
      <c r="AW146" s="74">
        <f t="shared" si="122"/>
        <v>95.823461170237579</v>
      </c>
    </row>
    <row r="147" spans="17:49" x14ac:dyDescent="0.25">
      <c r="Q147">
        <v>140</v>
      </c>
      <c r="R147" s="73">
        <f t="shared" si="96"/>
        <v>54</v>
      </c>
      <c r="S147" s="71">
        <f t="shared" si="97"/>
        <v>5.6000000000000005</v>
      </c>
      <c r="T147" s="71">
        <f t="shared" si="98"/>
        <v>15</v>
      </c>
      <c r="U147" s="74">
        <f t="shared" si="99"/>
        <v>20.160000000000004</v>
      </c>
      <c r="V147" s="73">
        <f>IF(Variable_Management!$B$20=3,2,IF((S147*R147/T147)&lt;((T147*(1-(T147/R147)))/(2*Lm*Fsw)),1,2))</f>
        <v>2</v>
      </c>
      <c r="W147" s="71">
        <f t="shared" si="100"/>
        <v>0.72222222222222221</v>
      </c>
      <c r="X147" s="74">
        <f t="shared" si="101"/>
        <v>0.27777777777777779</v>
      </c>
      <c r="Y147" s="73">
        <f t="shared" si="102"/>
        <v>7.2222222222222223</v>
      </c>
      <c r="Z147" s="71">
        <f t="shared" si="124"/>
        <v>23.771111111111114</v>
      </c>
      <c r="AA147" s="71">
        <f t="shared" si="125"/>
        <v>20.267518541225765</v>
      </c>
      <c r="AB147" s="71">
        <v>0</v>
      </c>
      <c r="AC147" s="71">
        <f t="shared" si="103"/>
        <v>0.9447763079835394</v>
      </c>
      <c r="AD147" s="74">
        <f t="shared" si="114"/>
        <v>0.9447763079835394</v>
      </c>
      <c r="AE147" s="73">
        <f t="shared" si="123"/>
        <v>14.560000000000002</v>
      </c>
      <c r="AF147" s="71">
        <f t="shared" si="115"/>
        <v>17.224078755635624</v>
      </c>
      <c r="AG147" s="71">
        <f t="shared" si="104"/>
        <v>1.1866755559213538</v>
      </c>
      <c r="AH147" s="71">
        <f t="shared" si="105"/>
        <v>3.6200743012543493</v>
      </c>
      <c r="AI147" s="74">
        <f t="shared" si="116"/>
        <v>4.8067498571757028</v>
      </c>
      <c r="AJ147" s="73">
        <f t="shared" si="117"/>
        <v>5.6000000000000014</v>
      </c>
      <c r="AK147" s="71">
        <f t="shared" si="106"/>
        <v>10.681920184994443</v>
      </c>
      <c r="AL147" s="71">
        <f t="shared" si="107"/>
        <v>0.45641367535436683</v>
      </c>
      <c r="AM147" s="71">
        <f t="shared" si="118"/>
        <v>0</v>
      </c>
      <c r="AN147" s="188">
        <f t="shared" si="108"/>
        <v>0.28525333333333336</v>
      </c>
      <c r="AO147" s="74">
        <f t="shared" si="119"/>
        <v>0.74166700868770019</v>
      </c>
      <c r="AP147" s="73">
        <f t="shared" si="109"/>
        <v>0.61615846172839528</v>
      </c>
      <c r="AQ147" s="206">
        <f t="shared" si="110"/>
        <v>0.9447763079835394</v>
      </c>
      <c r="AR147" s="206">
        <f t="shared" si="111"/>
        <v>4.9580301931144559</v>
      </c>
      <c r="AS147" s="71">
        <f t="shared" si="112"/>
        <v>0.16</v>
      </c>
      <c r="AT147" s="74">
        <f t="shared" si="113"/>
        <v>4.9499999999999997E-5</v>
      </c>
      <c r="AU147" s="73">
        <f t="shared" si="120"/>
        <v>13.172207636673335</v>
      </c>
      <c r="AV147" s="71">
        <f t="shared" si="121"/>
        <v>302.40000000000003</v>
      </c>
      <c r="AW147" s="74">
        <f t="shared" si="122"/>
        <v>95.825929116090322</v>
      </c>
    </row>
    <row r="148" spans="17:49" x14ac:dyDescent="0.25">
      <c r="Q148">
        <v>141</v>
      </c>
      <c r="R148" s="73">
        <f t="shared" si="96"/>
        <v>54</v>
      </c>
      <c r="S148" s="71">
        <f t="shared" si="97"/>
        <v>5.64</v>
      </c>
      <c r="T148" s="71">
        <f t="shared" si="98"/>
        <v>15</v>
      </c>
      <c r="U148" s="74">
        <f t="shared" si="99"/>
        <v>20.303999999999998</v>
      </c>
      <c r="V148" s="73">
        <f>IF(Variable_Management!$B$20=3,2,IF((S148*R148/T148)&lt;((T148*(1-(T148/R148)))/(2*Lm*Fsw)),1,2))</f>
        <v>2</v>
      </c>
      <c r="W148" s="71">
        <f t="shared" si="100"/>
        <v>0.72222222222222221</v>
      </c>
      <c r="X148" s="74">
        <f t="shared" si="101"/>
        <v>0.27777777777777779</v>
      </c>
      <c r="Y148" s="73">
        <f t="shared" si="102"/>
        <v>7.2222222222222223</v>
      </c>
      <c r="Z148" s="71">
        <f t="shared" si="124"/>
        <v>23.915111111111109</v>
      </c>
      <c r="AA148" s="71">
        <f t="shared" si="125"/>
        <v>20.410760001012456</v>
      </c>
      <c r="AB148" s="71">
        <v>0</v>
      </c>
      <c r="AC148" s="71">
        <f t="shared" si="103"/>
        <v>0.95817798478353888</v>
      </c>
      <c r="AD148" s="74">
        <f t="shared" si="114"/>
        <v>0.95817798478353888</v>
      </c>
      <c r="AE148" s="73">
        <f t="shared" si="123"/>
        <v>14.663999999999998</v>
      </c>
      <c r="AF148" s="71">
        <f t="shared" si="115"/>
        <v>17.345810588736931</v>
      </c>
      <c r="AG148" s="71">
        <f t="shared" si="104"/>
        <v>1.203508579921353</v>
      </c>
      <c r="AH148" s="71">
        <f t="shared" si="105"/>
        <v>3.6459319748347374</v>
      </c>
      <c r="AI148" s="74">
        <f t="shared" si="116"/>
        <v>4.8494405547560904</v>
      </c>
      <c r="AJ148" s="73">
        <f t="shared" si="117"/>
        <v>5.64</v>
      </c>
      <c r="AK148" s="71">
        <f t="shared" si="106"/>
        <v>10.757415063043336</v>
      </c>
      <c r="AL148" s="71">
        <f t="shared" si="107"/>
        <v>0.46288791535436663</v>
      </c>
      <c r="AM148" s="71">
        <f t="shared" si="118"/>
        <v>0</v>
      </c>
      <c r="AN148" s="188">
        <f t="shared" si="108"/>
        <v>0.28698133333333331</v>
      </c>
      <c r="AO148" s="74">
        <f t="shared" si="119"/>
        <v>0.74986924868769989</v>
      </c>
      <c r="AP148" s="73">
        <f t="shared" si="109"/>
        <v>0.62489868572839502</v>
      </c>
      <c r="AQ148" s="206">
        <f t="shared" si="110"/>
        <v>0.95817798478353888</v>
      </c>
      <c r="AR148" s="206">
        <f t="shared" si="111"/>
        <v>4.9580301931144559</v>
      </c>
      <c r="AS148" s="71">
        <f t="shared" si="112"/>
        <v>0.16</v>
      </c>
      <c r="AT148" s="74">
        <f t="shared" si="113"/>
        <v>4.9499999999999997E-5</v>
      </c>
      <c r="AU148" s="73">
        <f t="shared" si="120"/>
        <v>13.258644151853719</v>
      </c>
      <c r="AV148" s="71">
        <f t="shared" si="121"/>
        <v>304.56</v>
      </c>
      <c r="AW148" s="74">
        <f t="shared" si="122"/>
        <v>95.828235883632189</v>
      </c>
    </row>
    <row r="149" spans="17:49" x14ac:dyDescent="0.25">
      <c r="Q149">
        <v>142</v>
      </c>
      <c r="R149" s="73">
        <f t="shared" si="96"/>
        <v>54</v>
      </c>
      <c r="S149" s="71">
        <f t="shared" si="97"/>
        <v>5.68</v>
      </c>
      <c r="T149" s="71">
        <f t="shared" si="98"/>
        <v>15</v>
      </c>
      <c r="U149" s="74">
        <f t="shared" si="99"/>
        <v>20.447999999999997</v>
      </c>
      <c r="V149" s="73">
        <f>IF(Variable_Management!$B$20=3,2,IF((S149*R149/T149)&lt;((T149*(1-(T149/R149)))/(2*Lm*Fsw)),1,2))</f>
        <v>2</v>
      </c>
      <c r="W149" s="71">
        <f t="shared" si="100"/>
        <v>0.72222222222222221</v>
      </c>
      <c r="X149" s="74">
        <f t="shared" si="101"/>
        <v>0.27777777777777779</v>
      </c>
      <c r="Y149" s="73">
        <f t="shared" si="102"/>
        <v>7.2222222222222223</v>
      </c>
      <c r="Z149" s="71">
        <f t="shared" si="124"/>
        <v>24.059111111111108</v>
      </c>
      <c r="AA149" s="71">
        <f t="shared" si="125"/>
        <v>20.554012061369672</v>
      </c>
      <c r="AB149" s="71">
        <v>0</v>
      </c>
      <c r="AC149" s="71">
        <f t="shared" si="103"/>
        <v>0.97167504718353892</v>
      </c>
      <c r="AD149" s="74">
        <f t="shared" si="114"/>
        <v>0.97167504718353892</v>
      </c>
      <c r="AE149" s="73">
        <f t="shared" si="123"/>
        <v>14.767999999999997</v>
      </c>
      <c r="AF149" s="71">
        <f t="shared" si="115"/>
        <v>17.467551430590902</v>
      </c>
      <c r="AG149" s="71">
        <f t="shared" si="104"/>
        <v>1.2204614119213533</v>
      </c>
      <c r="AH149" s="71">
        <f t="shared" si="105"/>
        <v>3.6717896484151251</v>
      </c>
      <c r="AI149" s="74">
        <f t="shared" si="116"/>
        <v>4.8922510603364788</v>
      </c>
      <c r="AJ149" s="73">
        <f t="shared" si="117"/>
        <v>5.68</v>
      </c>
      <c r="AK149" s="71">
        <f t="shared" si="106"/>
        <v>10.832915528083456</v>
      </c>
      <c r="AL149" s="71">
        <f t="shared" si="107"/>
        <v>0.46940823535436665</v>
      </c>
      <c r="AM149" s="71">
        <f t="shared" si="118"/>
        <v>0</v>
      </c>
      <c r="AN149" s="188">
        <f t="shared" si="108"/>
        <v>0.28870933333333332</v>
      </c>
      <c r="AO149" s="74">
        <f t="shared" si="119"/>
        <v>0.75811756868769997</v>
      </c>
      <c r="AP149" s="73">
        <f t="shared" si="109"/>
        <v>0.63370111772839499</v>
      </c>
      <c r="AQ149" s="206">
        <f t="shared" si="110"/>
        <v>0.97167504718353892</v>
      </c>
      <c r="AR149" s="206">
        <f t="shared" si="111"/>
        <v>4.9580301931144559</v>
      </c>
      <c r="AS149" s="71">
        <f t="shared" si="112"/>
        <v>0.16</v>
      </c>
      <c r="AT149" s="74">
        <f t="shared" si="113"/>
        <v>4.9499999999999997E-5</v>
      </c>
      <c r="AU149" s="73">
        <f t="shared" si="120"/>
        <v>13.345499534234108</v>
      </c>
      <c r="AV149" s="71">
        <f t="shared" si="121"/>
        <v>306.71999999999997</v>
      </c>
      <c r="AW149" s="74">
        <f t="shared" si="122"/>
        <v>95.830384857582359</v>
      </c>
    </row>
    <row r="150" spans="17:49" x14ac:dyDescent="0.25">
      <c r="Q150">
        <v>143</v>
      </c>
      <c r="R150" s="73">
        <f t="shared" si="96"/>
        <v>54</v>
      </c>
      <c r="S150" s="71">
        <f t="shared" si="97"/>
        <v>5.72</v>
      </c>
      <c r="T150" s="71">
        <f t="shared" si="98"/>
        <v>15</v>
      </c>
      <c r="U150" s="74">
        <f t="shared" si="99"/>
        <v>20.591999999999999</v>
      </c>
      <c r="V150" s="73">
        <f>IF(Variable_Management!$B$20=3,2,IF((S150*R150/T150)&lt;((T150*(1-(T150/R150)))/(2*Lm*Fsw)),1,2))</f>
        <v>2</v>
      </c>
      <c r="W150" s="71">
        <f t="shared" si="100"/>
        <v>0.72222222222222221</v>
      </c>
      <c r="X150" s="74">
        <f t="shared" si="101"/>
        <v>0.27777777777777779</v>
      </c>
      <c r="Y150" s="73">
        <f t="shared" si="102"/>
        <v>7.2222222222222223</v>
      </c>
      <c r="Z150" s="71">
        <f t="shared" si="124"/>
        <v>24.203111111111109</v>
      </c>
      <c r="AA150" s="71">
        <f t="shared" si="125"/>
        <v>20.697274502188204</v>
      </c>
      <c r="AB150" s="71">
        <v>0</v>
      </c>
      <c r="AC150" s="71">
        <f t="shared" si="103"/>
        <v>0.98526749518353895</v>
      </c>
      <c r="AD150" s="74">
        <f t="shared" si="114"/>
        <v>0.98526749518353895</v>
      </c>
      <c r="AE150" s="73">
        <f t="shared" si="123"/>
        <v>14.871999999999998</v>
      </c>
      <c r="AF150" s="71">
        <f t="shared" si="115"/>
        <v>17.589301094140673</v>
      </c>
      <c r="AG150" s="71">
        <f t="shared" si="104"/>
        <v>1.2375340519213531</v>
      </c>
      <c r="AH150" s="71">
        <f t="shared" si="105"/>
        <v>3.6976473219955133</v>
      </c>
      <c r="AI150" s="74">
        <f t="shared" si="116"/>
        <v>4.9351813739168664</v>
      </c>
      <c r="AJ150" s="73">
        <f t="shared" si="117"/>
        <v>5.72</v>
      </c>
      <c r="AK150" s="71">
        <f t="shared" si="106"/>
        <v>10.908421464107063</v>
      </c>
      <c r="AL150" s="71">
        <f t="shared" si="107"/>
        <v>0.47597463535436668</v>
      </c>
      <c r="AM150" s="71">
        <f t="shared" si="118"/>
        <v>0</v>
      </c>
      <c r="AN150" s="188">
        <f t="shared" si="108"/>
        <v>0.29043733333333333</v>
      </c>
      <c r="AO150" s="74">
        <f t="shared" si="119"/>
        <v>0.76641196868770001</v>
      </c>
      <c r="AP150" s="73">
        <f t="shared" si="109"/>
        <v>0.64256575772839497</v>
      </c>
      <c r="AQ150" s="206">
        <f t="shared" si="110"/>
        <v>0.98526749518353895</v>
      </c>
      <c r="AR150" s="206">
        <f t="shared" si="111"/>
        <v>4.9580301931144559</v>
      </c>
      <c r="AS150" s="71">
        <f t="shared" si="112"/>
        <v>0.16</v>
      </c>
      <c r="AT150" s="74">
        <f t="shared" si="113"/>
        <v>4.9499999999999997E-5</v>
      </c>
      <c r="AU150" s="73">
        <f t="shared" si="120"/>
        <v>13.432773783814497</v>
      </c>
      <c r="AV150" s="71">
        <f t="shared" si="121"/>
        <v>308.88</v>
      </c>
      <c r="AW150" s="74">
        <f t="shared" si="122"/>
        <v>95.832379329519142</v>
      </c>
    </row>
    <row r="151" spans="17:49" x14ac:dyDescent="0.25">
      <c r="Q151">
        <v>144</v>
      </c>
      <c r="R151" s="73">
        <f t="shared" si="96"/>
        <v>54</v>
      </c>
      <c r="S151" s="71">
        <f t="shared" si="97"/>
        <v>5.76</v>
      </c>
      <c r="T151" s="71">
        <f t="shared" si="98"/>
        <v>15</v>
      </c>
      <c r="U151" s="74">
        <f t="shared" si="99"/>
        <v>20.735999999999997</v>
      </c>
      <c r="V151" s="73">
        <f>IF(Variable_Management!$B$20=3,2,IF((S151*R151/T151)&lt;((T151*(1-(T151/R151)))/(2*Lm*Fsw)),1,2))</f>
        <v>2</v>
      </c>
      <c r="W151" s="71">
        <f t="shared" si="100"/>
        <v>0.72222222222222221</v>
      </c>
      <c r="X151" s="74">
        <f t="shared" si="101"/>
        <v>0.27777777777777779</v>
      </c>
      <c r="Y151" s="73">
        <f t="shared" si="102"/>
        <v>7.2222222222222223</v>
      </c>
      <c r="Z151" s="71">
        <f t="shared" si="124"/>
        <v>24.347111111111108</v>
      </c>
      <c r="AA151" s="71">
        <f t="shared" si="125"/>
        <v>20.840547109395423</v>
      </c>
      <c r="AB151" s="71">
        <v>0</v>
      </c>
      <c r="AC151" s="71">
        <f t="shared" si="103"/>
        <v>0.99895532878353877</v>
      </c>
      <c r="AD151" s="74">
        <f t="shared" si="114"/>
        <v>0.99895532878353877</v>
      </c>
      <c r="AE151" s="73">
        <f t="shared" si="123"/>
        <v>14.975999999999997</v>
      </c>
      <c r="AF151" s="71">
        <f t="shared" si="115"/>
        <v>17.711059397459493</v>
      </c>
      <c r="AG151" s="71">
        <f t="shared" si="104"/>
        <v>1.254726499921353</v>
      </c>
      <c r="AH151" s="71">
        <f t="shared" si="105"/>
        <v>3.7235049955759023</v>
      </c>
      <c r="AI151" s="74">
        <f t="shared" si="116"/>
        <v>4.9782314954972549</v>
      </c>
      <c r="AJ151" s="73">
        <f t="shared" si="117"/>
        <v>5.76</v>
      </c>
      <c r="AK151" s="71">
        <f t="shared" si="106"/>
        <v>10.983932758287974</v>
      </c>
      <c r="AL151" s="71">
        <f t="shared" si="107"/>
        <v>0.48258711535436666</v>
      </c>
      <c r="AM151" s="71">
        <f t="shared" si="118"/>
        <v>0</v>
      </c>
      <c r="AN151" s="188">
        <f t="shared" si="108"/>
        <v>0.29216533333333328</v>
      </c>
      <c r="AO151" s="74">
        <f t="shared" si="119"/>
        <v>0.77475244868769999</v>
      </c>
      <c r="AP151" s="73">
        <f t="shared" si="109"/>
        <v>0.65149260572839496</v>
      </c>
      <c r="AQ151" s="206">
        <f t="shared" si="110"/>
        <v>0.99895532878353877</v>
      </c>
      <c r="AR151" s="206">
        <f t="shared" si="111"/>
        <v>4.9580301931144559</v>
      </c>
      <c r="AS151" s="71">
        <f t="shared" si="112"/>
        <v>0.16</v>
      </c>
      <c r="AT151" s="74">
        <f t="shared" si="113"/>
        <v>4.9499999999999997E-5</v>
      </c>
      <c r="AU151" s="73">
        <f t="shared" si="120"/>
        <v>13.520466900594883</v>
      </c>
      <c r="AV151" s="71">
        <f t="shared" si="121"/>
        <v>311.03999999999996</v>
      </c>
      <c r="AW151" s="74">
        <f t="shared" si="122"/>
        <v>95.834222501061447</v>
      </c>
    </row>
    <row r="152" spans="17:49" x14ac:dyDescent="0.25">
      <c r="Q152">
        <v>145</v>
      </c>
      <c r="R152" s="73">
        <f t="shared" si="96"/>
        <v>54</v>
      </c>
      <c r="S152" s="71">
        <f t="shared" si="97"/>
        <v>5.8</v>
      </c>
      <c r="T152" s="71">
        <f t="shared" si="98"/>
        <v>15</v>
      </c>
      <c r="U152" s="74">
        <f t="shared" si="99"/>
        <v>20.88</v>
      </c>
      <c r="V152" s="73">
        <f>IF(Variable_Management!$B$20=3,2,IF((S152*R152/T152)&lt;((T152*(1-(T152/R152)))/(2*Lm*Fsw)),1,2))</f>
        <v>2</v>
      </c>
      <c r="W152" s="71">
        <f t="shared" si="100"/>
        <v>0.72222222222222221</v>
      </c>
      <c r="X152" s="74">
        <f t="shared" si="101"/>
        <v>0.27777777777777779</v>
      </c>
      <c r="Y152" s="73">
        <f t="shared" si="102"/>
        <v>7.2222222222222223</v>
      </c>
      <c r="Z152" s="71">
        <f t="shared" si="124"/>
        <v>24.49111111111111</v>
      </c>
      <c r="AA152" s="71">
        <f t="shared" si="125"/>
        <v>20.983829674750268</v>
      </c>
      <c r="AB152" s="71">
        <v>0</v>
      </c>
      <c r="AC152" s="71">
        <f t="shared" si="103"/>
        <v>1.0127385479835389</v>
      </c>
      <c r="AD152" s="74">
        <f t="shared" si="114"/>
        <v>1.0127385479835389</v>
      </c>
      <c r="AE152" s="73">
        <f t="shared" si="123"/>
        <v>15.079999999999998</v>
      </c>
      <c r="AF152" s="71">
        <f t="shared" si="115"/>
        <v>17.832826163576495</v>
      </c>
      <c r="AG152" s="71">
        <f t="shared" si="104"/>
        <v>1.2720387559213537</v>
      </c>
      <c r="AH152" s="71">
        <f t="shared" si="105"/>
        <v>3.7493626691562905</v>
      </c>
      <c r="AI152" s="74">
        <f t="shared" si="116"/>
        <v>5.0214014250776442</v>
      </c>
      <c r="AJ152" s="73">
        <f t="shared" si="117"/>
        <v>5.8</v>
      </c>
      <c r="AK152" s="71">
        <f t="shared" si="106"/>
        <v>11.059449300873515</v>
      </c>
      <c r="AL152" s="71">
        <f t="shared" si="107"/>
        <v>0.4892456753543668</v>
      </c>
      <c r="AM152" s="71">
        <f t="shared" si="118"/>
        <v>0</v>
      </c>
      <c r="AN152" s="188">
        <f t="shared" si="108"/>
        <v>0.29389333333333334</v>
      </c>
      <c r="AO152" s="74">
        <f t="shared" si="119"/>
        <v>0.78313900868770014</v>
      </c>
      <c r="AP152" s="73">
        <f t="shared" si="109"/>
        <v>0.66048166172839495</v>
      </c>
      <c r="AQ152" s="206">
        <f t="shared" si="110"/>
        <v>1.0127385479835389</v>
      </c>
      <c r="AR152" s="206">
        <f t="shared" si="111"/>
        <v>4.9580301931144559</v>
      </c>
      <c r="AS152" s="71">
        <f t="shared" si="112"/>
        <v>0.16</v>
      </c>
      <c r="AT152" s="74">
        <f t="shared" si="113"/>
        <v>4.9499999999999997E-5</v>
      </c>
      <c r="AU152" s="73">
        <f t="shared" si="120"/>
        <v>13.608578884575273</v>
      </c>
      <c r="AV152" s="71">
        <f t="shared" si="121"/>
        <v>313.2</v>
      </c>
      <c r="AW152" s="74">
        <f t="shared" si="122"/>
        <v>95.835917486920792</v>
      </c>
    </row>
    <row r="153" spans="17:49" x14ac:dyDescent="0.25">
      <c r="Q153">
        <v>146</v>
      </c>
      <c r="R153" s="73">
        <f t="shared" si="96"/>
        <v>54</v>
      </c>
      <c r="S153" s="71">
        <f t="shared" si="97"/>
        <v>5.84</v>
      </c>
      <c r="T153" s="71">
        <f t="shared" si="98"/>
        <v>15</v>
      </c>
      <c r="U153" s="74">
        <f t="shared" si="99"/>
        <v>21.024000000000001</v>
      </c>
      <c r="V153" s="73">
        <f>IF(Variable_Management!$B$20=3,2,IF((S153*R153/T153)&lt;((T153*(1-(T153/R153)))/(2*Lm*Fsw)),1,2))</f>
        <v>2</v>
      </c>
      <c r="W153" s="71">
        <f t="shared" si="100"/>
        <v>0.72222222222222221</v>
      </c>
      <c r="X153" s="74">
        <f t="shared" si="101"/>
        <v>0.27777777777777779</v>
      </c>
      <c r="Y153" s="73">
        <f t="shared" si="102"/>
        <v>7.2222222222222223</v>
      </c>
      <c r="Z153" s="71">
        <f t="shared" si="124"/>
        <v>24.635111111111112</v>
      </c>
      <c r="AA153" s="71">
        <f t="shared" si="125"/>
        <v>21.127121995646498</v>
      </c>
      <c r="AB153" s="71">
        <v>0</v>
      </c>
      <c r="AC153" s="71">
        <f t="shared" si="103"/>
        <v>1.026617152783539</v>
      </c>
      <c r="AD153" s="74">
        <f t="shared" si="114"/>
        <v>1.026617152783539</v>
      </c>
      <c r="AE153" s="73">
        <f t="shared" si="123"/>
        <v>15.184000000000001</v>
      </c>
      <c r="AF153" s="71">
        <f t="shared" si="115"/>
        <v>17.95460122030947</v>
      </c>
      <c r="AG153" s="71">
        <f t="shared" si="104"/>
        <v>1.2894708199213534</v>
      </c>
      <c r="AH153" s="71">
        <f t="shared" si="105"/>
        <v>3.7752203427366786</v>
      </c>
      <c r="AI153" s="74">
        <f t="shared" si="116"/>
        <v>5.0646911626580318</v>
      </c>
      <c r="AJ153" s="73">
        <f t="shared" si="117"/>
        <v>5.8400000000000007</v>
      </c>
      <c r="AK153" s="71">
        <f t="shared" si="106"/>
        <v>11.134970985080818</v>
      </c>
      <c r="AL153" s="71">
        <f t="shared" si="107"/>
        <v>0.49595031535436668</v>
      </c>
      <c r="AM153" s="71">
        <f t="shared" si="118"/>
        <v>0</v>
      </c>
      <c r="AN153" s="188">
        <f t="shared" si="108"/>
        <v>0.29562133333333335</v>
      </c>
      <c r="AO153" s="74">
        <f t="shared" si="119"/>
        <v>0.79157164868770002</v>
      </c>
      <c r="AP153" s="73">
        <f t="shared" si="109"/>
        <v>0.66953292572839507</v>
      </c>
      <c r="AQ153" s="206">
        <f t="shared" si="110"/>
        <v>1.026617152783539</v>
      </c>
      <c r="AR153" s="206">
        <f t="shared" si="111"/>
        <v>4.9580301931144559</v>
      </c>
      <c r="AS153" s="71">
        <f t="shared" si="112"/>
        <v>0.16</v>
      </c>
      <c r="AT153" s="74">
        <f t="shared" si="113"/>
        <v>4.9499999999999997E-5</v>
      </c>
      <c r="AU153" s="73">
        <f t="shared" si="120"/>
        <v>13.69710973575566</v>
      </c>
      <c r="AV153" s="71">
        <f t="shared" si="121"/>
        <v>315.36</v>
      </c>
      <c r="AW153" s="74">
        <f t="shared" si="122"/>
        <v>95.837467317829748</v>
      </c>
    </row>
    <row r="154" spans="17:49" x14ac:dyDescent="0.25">
      <c r="Q154">
        <v>147</v>
      </c>
      <c r="R154" s="73">
        <f t="shared" si="96"/>
        <v>54</v>
      </c>
      <c r="S154" s="71">
        <f t="shared" si="97"/>
        <v>5.88</v>
      </c>
      <c r="T154" s="71">
        <f t="shared" si="98"/>
        <v>15</v>
      </c>
      <c r="U154" s="74">
        <f t="shared" si="99"/>
        <v>21.167999999999999</v>
      </c>
      <c r="V154" s="73">
        <f>IF(Variable_Management!$B$20=3,2,IF((S154*R154/T154)&lt;((T154*(1-(T154/R154)))/(2*Lm*Fsw)),1,2))</f>
        <v>2</v>
      </c>
      <c r="W154" s="71">
        <f t="shared" si="100"/>
        <v>0.72222222222222221</v>
      </c>
      <c r="X154" s="74">
        <f t="shared" si="101"/>
        <v>0.27777777777777779</v>
      </c>
      <c r="Y154" s="73">
        <f t="shared" si="102"/>
        <v>7.2222222222222223</v>
      </c>
      <c r="Z154" s="71">
        <f t="shared" si="124"/>
        <v>24.77911111111111</v>
      </c>
      <c r="AA154" s="71">
        <f t="shared" si="125"/>
        <v>21.270423874923836</v>
      </c>
      <c r="AB154" s="71">
        <v>0</v>
      </c>
      <c r="AC154" s="71">
        <f t="shared" si="103"/>
        <v>1.0405911431835388</v>
      </c>
      <c r="AD154" s="74">
        <f t="shared" si="114"/>
        <v>1.0405911431835388</v>
      </c>
      <c r="AE154" s="73">
        <f t="shared" si="123"/>
        <v>15.287999999999998</v>
      </c>
      <c r="AF154" s="71">
        <f t="shared" si="115"/>
        <v>18.076384400104416</v>
      </c>
      <c r="AG154" s="71">
        <f t="shared" si="104"/>
        <v>1.3070226919213532</v>
      </c>
      <c r="AH154" s="71">
        <f t="shared" si="105"/>
        <v>3.8010780163170668</v>
      </c>
      <c r="AI154" s="74">
        <f t="shared" si="116"/>
        <v>5.1081007082384202</v>
      </c>
      <c r="AJ154" s="73">
        <f t="shared" si="117"/>
        <v>5.88</v>
      </c>
      <c r="AK154" s="71">
        <f t="shared" si="106"/>
        <v>11.210497706997296</v>
      </c>
      <c r="AL154" s="71">
        <f t="shared" si="107"/>
        <v>0.50270103535436661</v>
      </c>
      <c r="AM154" s="71">
        <f t="shared" si="118"/>
        <v>0</v>
      </c>
      <c r="AN154" s="188">
        <f t="shared" si="108"/>
        <v>0.2973493333333333</v>
      </c>
      <c r="AO154" s="74">
        <f t="shared" si="119"/>
        <v>0.80005036868769985</v>
      </c>
      <c r="AP154" s="73">
        <f t="shared" si="109"/>
        <v>0.67864639772839497</v>
      </c>
      <c r="AQ154" s="206">
        <f t="shared" si="110"/>
        <v>1.0405911431835388</v>
      </c>
      <c r="AR154" s="206">
        <f t="shared" si="111"/>
        <v>4.9580301931144559</v>
      </c>
      <c r="AS154" s="71">
        <f t="shared" si="112"/>
        <v>0.16</v>
      </c>
      <c r="AT154" s="74">
        <f t="shared" si="113"/>
        <v>4.9499999999999997E-5</v>
      </c>
      <c r="AU154" s="73">
        <f t="shared" si="120"/>
        <v>13.786059454136051</v>
      </c>
      <c r="AV154" s="71">
        <f t="shared" si="121"/>
        <v>317.52</v>
      </c>
      <c r="AW154" s="74">
        <f t="shared" si="122"/>
        <v>95.838874943352934</v>
      </c>
    </row>
    <row r="155" spans="17:49" x14ac:dyDescent="0.25">
      <c r="Q155">
        <v>148</v>
      </c>
      <c r="R155" s="73">
        <f t="shared" si="96"/>
        <v>54</v>
      </c>
      <c r="S155" s="71">
        <f t="shared" si="97"/>
        <v>5.92</v>
      </c>
      <c r="T155" s="71">
        <f t="shared" si="98"/>
        <v>15</v>
      </c>
      <c r="U155" s="74">
        <f t="shared" si="99"/>
        <v>21.312000000000001</v>
      </c>
      <c r="V155" s="73">
        <f>IF(Variable_Management!$B$20=3,2,IF((S155*R155/T155)&lt;((T155*(1-(T155/R155)))/(2*Lm*Fsw)),1,2))</f>
        <v>2</v>
      </c>
      <c r="W155" s="71">
        <f t="shared" si="100"/>
        <v>0.72222222222222221</v>
      </c>
      <c r="X155" s="74">
        <f t="shared" si="101"/>
        <v>0.27777777777777779</v>
      </c>
      <c r="Y155" s="73">
        <f t="shared" si="102"/>
        <v>7.2222222222222223</v>
      </c>
      <c r="Z155" s="71">
        <f t="shared" si="124"/>
        <v>24.923111111111112</v>
      </c>
      <c r="AA155" s="71">
        <f t="shared" si="125"/>
        <v>21.413735120686678</v>
      </c>
      <c r="AB155" s="71">
        <v>0</v>
      </c>
      <c r="AC155" s="71">
        <f t="shared" si="103"/>
        <v>1.0546605191835392</v>
      </c>
      <c r="AD155" s="74">
        <f t="shared" si="114"/>
        <v>1.0546605191835392</v>
      </c>
      <c r="AE155" s="73">
        <f t="shared" si="123"/>
        <v>15.392000000000001</v>
      </c>
      <c r="AF155" s="71">
        <f t="shared" si="115"/>
        <v>18.198175539881422</v>
      </c>
      <c r="AG155" s="71">
        <f t="shared" si="104"/>
        <v>1.324694371921354</v>
      </c>
      <c r="AH155" s="71">
        <f t="shared" si="105"/>
        <v>3.8269356898974549</v>
      </c>
      <c r="AI155" s="74">
        <f t="shared" si="116"/>
        <v>5.1516300618188087</v>
      </c>
      <c r="AJ155" s="73">
        <f t="shared" si="117"/>
        <v>5.9200000000000008</v>
      </c>
      <c r="AK155" s="71">
        <f t="shared" si="106"/>
        <v>11.286029365485087</v>
      </c>
      <c r="AL155" s="71">
        <f t="shared" si="107"/>
        <v>0.50949783535436688</v>
      </c>
      <c r="AM155" s="71">
        <f t="shared" si="118"/>
        <v>0</v>
      </c>
      <c r="AN155" s="188">
        <f t="shared" si="108"/>
        <v>0.29907733333333336</v>
      </c>
      <c r="AO155" s="74">
        <f t="shared" si="119"/>
        <v>0.8085751686877003</v>
      </c>
      <c r="AP155" s="73">
        <f t="shared" si="109"/>
        <v>0.6878220777283951</v>
      </c>
      <c r="AQ155" s="206">
        <f t="shared" si="110"/>
        <v>1.0546605191835392</v>
      </c>
      <c r="AR155" s="206">
        <f t="shared" si="111"/>
        <v>4.9580301931144559</v>
      </c>
      <c r="AS155" s="71">
        <f t="shared" si="112"/>
        <v>0.16</v>
      </c>
      <c r="AT155" s="74">
        <f t="shared" si="113"/>
        <v>4.9499999999999997E-5</v>
      </c>
      <c r="AU155" s="73">
        <f t="shared" si="120"/>
        <v>13.875428039716439</v>
      </c>
      <c r="AV155" s="71">
        <f t="shared" si="121"/>
        <v>319.68</v>
      </c>
      <c r="AW155" s="74">
        <f t="shared" si="122"/>
        <v>95.840143234585796</v>
      </c>
    </row>
    <row r="156" spans="17:49" x14ac:dyDescent="0.25">
      <c r="Q156">
        <v>149</v>
      </c>
      <c r="R156" s="73">
        <f t="shared" si="96"/>
        <v>54</v>
      </c>
      <c r="S156" s="71">
        <f t="shared" si="97"/>
        <v>5.96</v>
      </c>
      <c r="T156" s="71">
        <f t="shared" si="98"/>
        <v>15</v>
      </c>
      <c r="U156" s="74">
        <f t="shared" si="99"/>
        <v>21.456</v>
      </c>
      <c r="V156" s="73">
        <f>IF(Variable_Management!$B$20=3,2,IF((S156*R156/T156)&lt;((T156*(1-(T156/R156)))/(2*Lm*Fsw)),1,2))</f>
        <v>2</v>
      </c>
      <c r="W156" s="71">
        <f t="shared" si="100"/>
        <v>0.72222222222222221</v>
      </c>
      <c r="X156" s="74">
        <f t="shared" si="101"/>
        <v>0.27777777777777779</v>
      </c>
      <c r="Y156" s="73">
        <f t="shared" si="102"/>
        <v>7.2222222222222223</v>
      </c>
      <c r="Z156" s="71">
        <f t="shared" si="124"/>
        <v>25.06711111111111</v>
      </c>
      <c r="AA156" s="71">
        <f t="shared" si="125"/>
        <v>21.557055546129902</v>
      </c>
      <c r="AB156" s="71">
        <v>0</v>
      </c>
      <c r="AC156" s="71">
        <f t="shared" si="103"/>
        <v>1.068825280783539</v>
      </c>
      <c r="AD156" s="74">
        <f t="shared" si="114"/>
        <v>1.068825280783539</v>
      </c>
      <c r="AE156" s="73">
        <f t="shared" si="123"/>
        <v>15.495999999999999</v>
      </c>
      <c r="AF156" s="71">
        <f t="shared" si="115"/>
        <v>18.319974480886657</v>
      </c>
      <c r="AG156" s="71">
        <f t="shared" si="104"/>
        <v>1.3424858599213534</v>
      </c>
      <c r="AH156" s="71">
        <f t="shared" si="105"/>
        <v>3.8527933634778431</v>
      </c>
      <c r="AI156" s="74">
        <f t="shared" si="116"/>
        <v>5.1952792233991962</v>
      </c>
      <c r="AJ156" s="73">
        <f t="shared" si="117"/>
        <v>5.96</v>
      </c>
      <c r="AK156" s="71">
        <f t="shared" si="106"/>
        <v>11.361565862089243</v>
      </c>
      <c r="AL156" s="71">
        <f t="shared" si="107"/>
        <v>0.51634071535436676</v>
      </c>
      <c r="AM156" s="71">
        <f t="shared" si="118"/>
        <v>0</v>
      </c>
      <c r="AN156" s="188">
        <f t="shared" si="108"/>
        <v>0.30080533333333331</v>
      </c>
      <c r="AO156" s="74">
        <f t="shared" si="119"/>
        <v>0.81714604868770002</v>
      </c>
      <c r="AP156" s="73">
        <f t="shared" si="109"/>
        <v>0.69705996572839501</v>
      </c>
      <c r="AQ156" s="206">
        <f t="shared" si="110"/>
        <v>1.068825280783539</v>
      </c>
      <c r="AR156" s="206">
        <f t="shared" si="111"/>
        <v>4.9580301931144559</v>
      </c>
      <c r="AS156" s="71">
        <f t="shared" si="112"/>
        <v>0.16</v>
      </c>
      <c r="AT156" s="74">
        <f t="shared" si="113"/>
        <v>4.9499999999999997E-5</v>
      </c>
      <c r="AU156" s="73">
        <f t="shared" si="120"/>
        <v>13.965215492496828</v>
      </c>
      <c r="AV156" s="71">
        <f t="shared" si="121"/>
        <v>321.83999999999997</v>
      </c>
      <c r="AW156" s="74">
        <f t="shared" si="122"/>
        <v>95.841274986746342</v>
      </c>
    </row>
    <row r="157" spans="17:49" ht="15.75" thickBot="1" x14ac:dyDescent="0.3">
      <c r="Q157">
        <v>150</v>
      </c>
      <c r="R157" s="75">
        <f t="shared" si="96"/>
        <v>54</v>
      </c>
      <c r="S157" s="76">
        <f t="shared" si="97"/>
        <v>6</v>
      </c>
      <c r="T157" s="76">
        <f t="shared" si="98"/>
        <v>15</v>
      </c>
      <c r="U157" s="77">
        <f t="shared" si="99"/>
        <v>21.6</v>
      </c>
      <c r="V157" s="73">
        <f>IF(Variable_Management!$B$20=3,2,IF((S157*R157/T157)&lt;((T157*(1-(T157/R157)))/(2*Lm*Fsw)),1,2))</f>
        <v>2</v>
      </c>
      <c r="W157" s="76">
        <f t="shared" si="100"/>
        <v>0.72222222222222221</v>
      </c>
      <c r="X157" s="74">
        <f t="shared" si="101"/>
        <v>0.27777777777777779</v>
      </c>
      <c r="Y157" s="75">
        <f t="shared" si="102"/>
        <v>7.2222222222222223</v>
      </c>
      <c r="Z157" s="76">
        <f t="shared" si="124"/>
        <v>25.211111111111112</v>
      </c>
      <c r="AA157" s="76">
        <f t="shared" si="125"/>
        <v>21.70038496937163</v>
      </c>
      <c r="AB157" s="76">
        <v>0</v>
      </c>
      <c r="AC157" s="76">
        <f t="shared" si="103"/>
        <v>1.0830854279835394</v>
      </c>
      <c r="AD157" s="77">
        <f t="shared" si="114"/>
        <v>1.0830854279835394</v>
      </c>
      <c r="AE157" s="75">
        <f t="shared" si="123"/>
        <v>15.600000000000001</v>
      </c>
      <c r="AF157" s="71">
        <f t="shared" si="115"/>
        <v>18.441781068550249</v>
      </c>
      <c r="AG157" s="76">
        <f t="shared" si="104"/>
        <v>1.3603971559213535</v>
      </c>
      <c r="AH157" s="76">
        <f t="shared" si="105"/>
        <v>3.8786510370582312</v>
      </c>
      <c r="AI157" s="77">
        <f t="shared" si="116"/>
        <v>5.2390481929795847</v>
      </c>
      <c r="AJ157" s="75">
        <f>X157*U157</f>
        <v>6.0000000000000009</v>
      </c>
      <c r="AK157" s="76">
        <f t="shared" si="106"/>
        <v>11.437107100949596</v>
      </c>
      <c r="AL157" s="71">
        <f t="shared" si="107"/>
        <v>0.52322967535436671</v>
      </c>
      <c r="AM157" s="71">
        <f t="shared" si="118"/>
        <v>0</v>
      </c>
      <c r="AN157" s="188">
        <f>Vd_rect*t_dead*Fsw*Z157</f>
        <v>0.30253333333333338</v>
      </c>
      <c r="AO157" s="74">
        <f t="shared" si="119"/>
        <v>0.82576300868770014</v>
      </c>
      <c r="AP157" s="73">
        <f t="shared" si="109"/>
        <v>0.70636006172839527</v>
      </c>
      <c r="AQ157" s="206">
        <f t="shared" si="110"/>
        <v>1.0830854279835394</v>
      </c>
      <c r="AR157" s="206">
        <f t="shared" si="111"/>
        <v>4.9580301931144559</v>
      </c>
      <c r="AS157" s="71">
        <f t="shared" si="112"/>
        <v>0.16</v>
      </c>
      <c r="AT157" s="77">
        <f t="shared" si="113"/>
        <v>4.9499999999999997E-5</v>
      </c>
      <c r="AU157" s="73">
        <f t="shared" si="120"/>
        <v>14.055421812477213</v>
      </c>
      <c r="AV157" s="76">
        <f t="shared" si="121"/>
        <v>324</v>
      </c>
      <c r="AW157" s="77">
        <f>(AV157/(AV157+AU157))*100</f>
        <v>95.842272921664929</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54,7386025239554</v>
      </c>
      <c r="Q7" s="64" t="str">
        <f>IMSUM(COMPLEX(1,0),IMDIV(COMPLEX(0,2*PI()*O7),COMPLEX(wp_lf_VINmin,0)))</f>
        <v>1+759,778784515606i</v>
      </c>
      <c r="R7" s="64">
        <f t="shared" ref="R7:R13" si="0">IMABS(Q7)</f>
        <v>759.77944260160893</v>
      </c>
      <c r="S7" s="64">
        <f t="shared" ref="S7:S13" si="1">IMARGUMENT(Q7)</f>
        <v>1.5694801549789101</v>
      </c>
      <c r="T7" s="64" t="str">
        <f>IMSUM(COMPLEX(1,0),IMDIV(COMPLEX(0,2*PI()*O7),COMPLEX(wz_esr_VINmin,0)))</f>
        <v>1+1,88495559215388i</v>
      </c>
      <c r="U7" s="64">
        <f t="shared" ref="U7:U13" si="2">IMABS(T7)</f>
        <v>2.1337894892402542</v>
      </c>
      <c r="V7" s="64">
        <f t="shared" ref="V7:V13" si="3">IMARGUMENT(T7)</f>
        <v>1.0830346193361864</v>
      </c>
      <c r="W7" s="62" t="str">
        <f>IMSUB(COMPLEX(1,0),IMDIV(COMPLEX(0,2*PI()*O7),COMPLEX(wz_RHP_VINmin,0)))</f>
        <v>1-0,252365955313164i</v>
      </c>
      <c r="X7" s="64">
        <f t="shared" ref="X7:X13" si="4">IMABS(W7)</f>
        <v>1.0313527890111733</v>
      </c>
      <c r="Y7" s="64">
        <f t="shared" ref="Y7:Y13" si="5">IMARGUMENT(W7)</f>
        <v>-0.2472042019744754</v>
      </c>
      <c r="Z7" s="62" t="str">
        <f>IMSUM(COMPLEX(1,0),IMDIV(COMPLEX(0,2*PI()*O7),COMPLEX(Q_VINmin*(wsl_VINmin/2),0)),IMDIV(IMPOWER(COMPLEX(0,2*PI()*O7),2),IMPOWER(COMPLEX(wsl_VINmin/2,0),2)))</f>
        <v>0,9996+0,0337430322052237i</v>
      </c>
      <c r="AA7" s="64">
        <f t="shared" ref="AA7:AA13" si="6">IMABS(Z7)</f>
        <v>1.0001693617694969</v>
      </c>
      <c r="AB7" s="64">
        <f t="shared" ref="AB7:AB13" si="7">IMARGUMENT(Z7)</f>
        <v>3.3743721680248452E-2</v>
      </c>
      <c r="AC7" s="65" t="str">
        <f t="shared" ref="AC7:AC13" si="8">(IMDIV(IMPRODUCT(P7,T7,W7),IMPRODUCT(Q7,Z7)))</f>
        <v>0,114092385341829-0,110056219887091i</v>
      </c>
      <c r="AD7" s="66">
        <f t="shared" ref="AD7:AD13" si="9">20*LOG(IMABS(AC7))</f>
        <v>-15.998171214876145</v>
      </c>
      <c r="AE7" s="67">
        <f t="shared" ref="AE7:AE13" si="10">(180/PI())*IMARGUMENT(AC7)</f>
        <v>-43.968406443687932</v>
      </c>
      <c r="AF7" s="52" t="str">
        <f t="shared" ref="AF7:AF13" si="11">COMPLEX($B$72,0)</f>
        <v>170,937204527894</v>
      </c>
      <c r="AG7" s="55" t="str">
        <f t="shared" ref="AG7:AG13" si="12">IMSUM(COMPLEX(1,0),IMDIV(COMPLEX(0,2*PI()*O7),COMPLEX(wp_lf_DCM,0)))</f>
        <v>1+711,418723490334i</v>
      </c>
      <c r="AH7" s="55">
        <f>IMABS(AG7)</f>
        <v>711.41942631096049</v>
      </c>
      <c r="AI7" s="55">
        <f>IMARGUMENT(AG7)</f>
        <v>1.5693906857731297</v>
      </c>
      <c r="AJ7" s="55" t="str">
        <f t="shared" ref="AJ7:AJ13" si="13">IMSUM(COMPLEX(1,0),IMDIV(COMPLEX(0,2*PI()*O7),COMPLEX(wz1_dcm,0)))</f>
        <v>1+1,88495559215388i</v>
      </c>
      <c r="AK7" s="55">
        <f>IMABS(AJ7)</f>
        <v>2.1337894892402542</v>
      </c>
      <c r="AL7" s="55">
        <f>IMARGUMENT(AJ7)</f>
        <v>1.0830346193361864</v>
      </c>
      <c r="AM7" s="55" t="str">
        <f t="shared" ref="AM7:AM13" si="14">IMSUB(COMPLEX(1,0),IMDIV(COMPLEX(0,2*PI()*O7),COMPLEX(wz2_dcm,0)))</f>
        <v>1-0,0554915901118346i</v>
      </c>
      <c r="AN7" s="55">
        <f>IMABS(AM7)</f>
        <v>1.0015384748341623</v>
      </c>
      <c r="AO7" s="55">
        <f>IMARGUMENT(AM7)</f>
        <v>-5.5434736392918217E-2</v>
      </c>
      <c r="AP7" s="52" t="str">
        <f>(IMDIV(IMPRODUCT(AF7,AJ7,AM7),IMPRODUCT(AG7)))</f>
        <v>0,439949417661911-0,264790819871646i</v>
      </c>
      <c r="AQ7" s="55">
        <f>20*LOG(IMABS(AP7))</f>
        <v>-5.789398270089201</v>
      </c>
      <c r="AR7" s="58">
        <f>(180/PI())*IMARGUMENT(AP7)</f>
        <v>-31.042326381155682</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-0,245869084595302+0,491280297357653i</v>
      </c>
      <c r="BG7" s="46">
        <f t="shared" ref="BG7:BG13" si="29">20*LOG(IMABS(BF7))</f>
        <v>-5.2026934277790202</v>
      </c>
      <c r="BH7" s="45">
        <f t="shared" ref="BH7:BH13" si="30">(180/PI())*IMARGUMENT(BF7)</f>
        <v>116.58640699647324</v>
      </c>
      <c r="BI7" s="44" t="str">
        <f>IMPRODUCT(AP7,BC7)</f>
        <v>-1,13221602025985+1,37287814140844i</v>
      </c>
      <c r="BJ7" s="46">
        <f t="shared" ref="BJ7:BJ13" si="31">20*LOG(IMABS(BI7))</f>
        <v>5.0060795170079198</v>
      </c>
      <c r="BK7" s="45">
        <f t="shared" ref="BK7:BK13" si="32">(180/PI())*IMARGUMENT(BI7)</f>
        <v>129.51248705900542</v>
      </c>
      <c r="BL7" s="41">
        <f>IF($B$31=0,BJ7,BG7)</f>
        <v>-5.2026934277790202</v>
      </c>
      <c r="BM7" s="43">
        <f>IF($B$31=0,BK7,BH7)</f>
        <v>116.58640699647324</v>
      </c>
    </row>
    <row r="8" spans="1:65" ht="15.75" thickBot="1" x14ac:dyDescent="0.3">
      <c r="A8" s="9"/>
      <c r="B8" s="9"/>
      <c r="C8" s="9"/>
      <c r="D8" s="4"/>
      <c r="E8" s="5"/>
      <c r="F8" s="5"/>
      <c r="G8" s="5"/>
      <c r="H8" s="5"/>
      <c r="I8" s="5"/>
      <c r="J8" s="5"/>
      <c r="K8" s="5"/>
      <c r="L8" s="5"/>
      <c r="M8" s="9"/>
      <c r="N8" s="177" t="s">
        <v>572</v>
      </c>
      <c r="O8" s="67">
        <f>fcross</f>
        <v>10000</v>
      </c>
      <c r="P8" s="63" t="str">
        <f t="shared" ref="P8:P13" si="33">COMPLEX(Adc,0)</f>
        <v>68,0243543984883</v>
      </c>
      <c r="Q8" s="64" t="str">
        <f t="shared" ref="Q8:Q13" si="34">IMSUM(COMPLEX(1,0),IMDIV(COMPLEX(0,2*PI()*O8),COMPLEX(wp_lf,0)))</f>
        <v>1+692,403591020874i</v>
      </c>
      <c r="R8" s="64">
        <f t="shared" si="0"/>
        <v>692.40431314269108</v>
      </c>
      <c r="S8" s="64">
        <f t="shared" si="1"/>
        <v>1.5693520834118635</v>
      </c>
      <c r="T8" s="64" t="str">
        <f t="shared" ref="T8:T13" si="35">IMSUM(COMPLEX(1,0),IMDIV(COMPLEX(0,2*PI()*O8),COMPLEX(wz_esr,0)))</f>
        <v>1+1,88495559215388i</v>
      </c>
      <c r="U8" s="64">
        <f t="shared" si="2"/>
        <v>2.1337894892402542</v>
      </c>
      <c r="V8" s="64">
        <f t="shared" si="3"/>
        <v>1.0830346193361864</v>
      </c>
      <c r="W8" s="62" t="str">
        <f t="shared" ref="W8:W13" si="36">IMSUB(COMPLEX(1,0),IMDIV(COMPLEX(0,2*PI()*O8),COMPLEX(wz_rhp,0)))</f>
        <v>1-0,135716802635079i</v>
      </c>
      <c r="X8" s="64">
        <f t="shared" si="4"/>
        <v>1.0091675036967298</v>
      </c>
      <c r="Y8" s="64">
        <f t="shared" si="5"/>
        <v>-0.13489263367158089</v>
      </c>
      <c r="Z8" s="62" t="str">
        <f t="shared" ref="Z8:Z13" si="37">IMSUM(COMPLEX(1,0),IMDIV(COMPLEX(0,2*PI()*O8),COMPLEX(Q*(wsl/2),0)),IMDIV(IMPOWER(COMPLEX(0,2*PI()*O8),2),IMPOWER(COMPLEX(wsl/2,0),2)))</f>
        <v>0,9996+0,0383972435438752i</v>
      </c>
      <c r="AA8" s="64">
        <f t="shared" si="6"/>
        <v>1.0003371973048727</v>
      </c>
      <c r="AB8" s="64">
        <f t="shared" si="7"/>
        <v>3.8393732329743885E-2</v>
      </c>
      <c r="AC8" s="65" t="str">
        <f t="shared" si="8"/>
        <v>0,167120364055872-0,129596880434553i</v>
      </c>
      <c r="AD8" s="66">
        <f t="shared" si="9"/>
        <v>-13.494538504931608</v>
      </c>
      <c r="AE8" s="67">
        <f t="shared" si="10"/>
        <v>-37.792515614076386</v>
      </c>
      <c r="AF8" s="41" t="str">
        <f t="shared" si="11"/>
        <v>170,937204527894</v>
      </c>
      <c r="AG8" t="str">
        <f t="shared" si="12"/>
        <v>1+711,418723490334i</v>
      </c>
      <c r="AH8">
        <f t="shared" ref="AH8:AH13" si="38">IMABS(AG8)</f>
        <v>711.41942631096049</v>
      </c>
      <c r="AI8">
        <f t="shared" ref="AI8:AI13" si="39">IMARGUMENT(AG8)</f>
        <v>1.5693906857731297</v>
      </c>
      <c r="AJ8" t="str">
        <f t="shared" si="13"/>
        <v>1+1,88495559215388i</v>
      </c>
      <c r="AK8">
        <f t="shared" ref="AK8:AK13" si="40">IMABS(AJ8)</f>
        <v>2.1337894892402542</v>
      </c>
      <c r="AL8">
        <f t="shared" ref="AL8:AL13" si="41">IMARGUMENT(AJ8)</f>
        <v>1.0830346193361864</v>
      </c>
      <c r="AM8" t="str">
        <f t="shared" si="14"/>
        <v>1-0,0554915901118346i</v>
      </c>
      <c r="AN8">
        <f t="shared" ref="AN8:AN13" si="42">IMABS(AM8)</f>
        <v>1.0015384748341623</v>
      </c>
      <c r="AO8">
        <f t="shared" ref="AO8:AO13" si="43">IMARGUMENT(AM8)</f>
        <v>-5.5434736392918217E-2</v>
      </c>
      <c r="AP8" s="41" t="str">
        <f t="shared" ref="AP8:AP13" si="44">(IMDIV(IMPRODUCT(AF8,AJ8,AM8),IMPRODUCT(AG8)))</f>
        <v>0,439949417661911-0,264790819871646i</v>
      </c>
      <c r="AQ8">
        <f t="shared" ref="AQ8:AQ13" si="45">20*LOG(IMABS(AP8))</f>
        <v>-5.789398270089201</v>
      </c>
      <c r="AR8" s="43">
        <f t="shared" ref="AR8:AR13" si="46">(180/PI())*IMARGUMENT(AP8)</f>
        <v>-31.042326381155682</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-0,396614530838203+0,616315561110578i</v>
      </c>
      <c r="BG8" s="66">
        <f t="shared" si="29"/>
        <v>-2.699060717834485</v>
      </c>
      <c r="BH8" s="67">
        <f t="shared" si="30"/>
        <v>122.76229782608472</v>
      </c>
      <c r="BI8" s="61" t="str">
        <f t="shared" ref="BI8:BI13" si="47">IMPRODUCT(AP8,BC8)</f>
        <v>-1,13221602025985+1,37287814140844i</v>
      </c>
      <c r="BJ8" s="66">
        <f t="shared" si="31"/>
        <v>5.0060795170079198</v>
      </c>
      <c r="BK8" s="67">
        <f t="shared" si="32"/>
        <v>129.51248705900542</v>
      </c>
      <c r="BL8" s="41">
        <f t="shared" ref="BL8:BL13" si="48">IF($B$31=0,BJ8,BG8)</f>
        <v>-2.699060717834485</v>
      </c>
      <c r="BM8" s="43">
        <f t="shared" ref="BM8:BM13" si="49">IF($B$31=0,BK8,BH8)</f>
        <v>122.76229782608472</v>
      </c>
    </row>
    <row r="9" spans="1:65" ht="15.75" thickBot="1" x14ac:dyDescent="0.3">
      <c r="A9" s="50" t="s">
        <v>172</v>
      </c>
      <c r="B9" s="9"/>
      <c r="C9" s="9"/>
      <c r="D9" s="4"/>
      <c r="E9" s="5"/>
      <c r="F9" s="5"/>
      <c r="G9" s="5"/>
      <c r="H9" s="5"/>
      <c r="I9" s="5"/>
      <c r="J9" s="5"/>
      <c r="K9" s="5"/>
      <c r="L9" s="5"/>
      <c r="M9" s="9"/>
      <c r="N9" s="179" t="s">
        <v>258</v>
      </c>
      <c r="O9" s="68">
        <f>IF($B$31=0,B78,wz_rhp/(2*PI()))</f>
        <v>73682.844024025631</v>
      </c>
      <c r="P9" s="53" t="str">
        <f t="shared" si="33"/>
        <v>68,0243543984883</v>
      </c>
      <c r="Q9" s="54" t="str">
        <f t="shared" si="34"/>
        <v>1+5101,82657988663i</v>
      </c>
      <c r="R9" s="54">
        <f t="shared" si="0"/>
        <v>5101.8266778907437</v>
      </c>
      <c r="S9" s="54">
        <f t="shared" si="1"/>
        <v>1.5706003185669541</v>
      </c>
      <c r="T9" s="54" t="str">
        <f t="shared" si="35"/>
        <v>1+13,8888888888889i</v>
      </c>
      <c r="U9" s="54">
        <f t="shared" si="2"/>
        <v>13.924842353430847</v>
      </c>
      <c r="V9" s="54">
        <f t="shared" si="3"/>
        <v>1.4989203572385617</v>
      </c>
      <c r="W9" s="55" t="str">
        <f t="shared" si="36"/>
        <v>1-i</v>
      </c>
      <c r="X9" s="54">
        <f t="shared" si="4"/>
        <v>1.4142135623730951</v>
      </c>
      <c r="Y9" s="54">
        <f t="shared" si="5"/>
        <v>-0.78539816339744828</v>
      </c>
      <c r="Z9" s="55" t="str">
        <f t="shared" si="37"/>
        <v>0,978283353986124+0,282921810699588i</v>
      </c>
      <c r="AA9" s="54">
        <f t="shared" si="6"/>
        <v>1.0183727567329526</v>
      </c>
      <c r="AB9" s="54">
        <f t="shared" si="7"/>
        <v>0.28152146118087834</v>
      </c>
      <c r="AC9" s="56" t="str">
        <f t="shared" si="8"/>
        <v>0,107997307396275-0,234124008490474i</v>
      </c>
      <c r="AD9" s="57">
        <f t="shared" si="9"/>
        <v>-11.773255188825662</v>
      </c>
      <c r="AE9" s="58">
        <f t="shared" si="10"/>
        <v>-65.23695082779804</v>
      </c>
      <c r="AF9" s="41" t="str">
        <f t="shared" si="11"/>
        <v>170,937204527894</v>
      </c>
      <c r="AG9" t="str">
        <f t="shared" si="12"/>
        <v>1+5241,93548387097i</v>
      </c>
      <c r="AH9">
        <f t="shared" si="38"/>
        <v>5241.9355792555834</v>
      </c>
      <c r="AI9">
        <f t="shared" si="39"/>
        <v>1.5706055575664417</v>
      </c>
      <c r="AJ9" t="str">
        <f t="shared" si="13"/>
        <v>1+13,8888888888889i</v>
      </c>
      <c r="AK9">
        <f t="shared" si="40"/>
        <v>13.924842353430847</v>
      </c>
      <c r="AL9">
        <f t="shared" si="41"/>
        <v>1.4989203572385617</v>
      </c>
      <c r="AM9" t="str">
        <f t="shared" si="14"/>
        <v>1-0,408877817885547i</v>
      </c>
      <c r="AN9">
        <f t="shared" si="42"/>
        <v>1.0803615459460072</v>
      </c>
      <c r="AO9">
        <f t="shared" si="43"/>
        <v>-0.38813616269522538</v>
      </c>
      <c r="AP9" s="41" t="str">
        <f t="shared" si="44"/>
        <v>0,439618749093797-0,217710767361174i</v>
      </c>
      <c r="AQ9">
        <f t="shared" si="45"/>
        <v>-6.1859135459813732</v>
      </c>
      <c r="AR9" s="43">
        <f t="shared" si="46"/>
        <v>-26.34582343117685</v>
      </c>
      <c r="AS9" s="55" t="str">
        <f t="shared" si="15"/>
        <v>-0,0000166666666666667</v>
      </c>
      <c r="AT9" s="55" t="str">
        <f t="shared" si="16"/>
        <v>0,00070462962962963i</v>
      </c>
      <c r="AU9" s="55">
        <f t="shared" si="17"/>
        <v>7.0462962962963003E-4</v>
      </c>
      <c r="AV9" s="55">
        <f t="shared" si="18"/>
        <v>1.5707963267948966</v>
      </c>
      <c r="AW9" s="55" t="str">
        <f t="shared" si="19"/>
        <v>1+2,20835158417287i</v>
      </c>
      <c r="AX9" s="55">
        <f t="shared" si="20"/>
        <v>2.4242146603217347</v>
      </c>
      <c r="AY9" s="55">
        <f t="shared" si="21"/>
        <v>1.1455944134021254</v>
      </c>
      <c r="AZ9" s="55" t="str">
        <f t="shared" si="22"/>
        <v>1+152,777777777778i</v>
      </c>
      <c r="BA9" s="55">
        <f t="shared" si="23"/>
        <v>152.78105046999815</v>
      </c>
      <c r="BB9" s="55">
        <f t="shared" si="24"/>
        <v>1.5642509657226216</v>
      </c>
      <c r="BC9" s="52" t="str">
        <f t="shared" si="25"/>
        <v>-0,606013776555393+1,36194457152874i</v>
      </c>
      <c r="BD9" s="55">
        <f t="shared" si="26"/>
        <v>3.467725336343666</v>
      </c>
      <c r="BE9" s="58">
        <f t="shared" si="27"/>
        <v>113.98725351346229</v>
      </c>
      <c r="BF9" s="52" t="str">
        <f t="shared" si="28"/>
        <v>0,253416066315119+0,288968721115676i</v>
      </c>
      <c r="BG9" s="57">
        <f t="shared" si="29"/>
        <v>-8.3055298524820067</v>
      </c>
      <c r="BH9" s="58">
        <f t="shared" si="30"/>
        <v>48.750302685664252</v>
      </c>
      <c r="BI9" s="61" t="str">
        <f t="shared" si="47"/>
        <v>0,0300949793880176+0,73067209319587i</v>
      </c>
      <c r="BJ9" s="57">
        <f t="shared" si="31"/>
        <v>-2.7181882096377032</v>
      </c>
      <c r="BK9" s="58">
        <f t="shared" si="32"/>
        <v>87.641430082285453</v>
      </c>
      <c r="BL9" s="41">
        <f t="shared" si="48"/>
        <v>-8.3055298524820067</v>
      </c>
      <c r="BM9" s="43">
        <f t="shared" si="49"/>
        <v>48.750302685664252</v>
      </c>
    </row>
    <row r="10" spans="1:65" ht="15.75" thickBot="1" x14ac:dyDescent="0.3">
      <c r="A10" t="s">
        <v>25</v>
      </c>
      <c r="B10" s="3">
        <f>VIN_min</f>
        <v>11</v>
      </c>
      <c r="C10" t="s">
        <v>10</v>
      </c>
      <c r="E10" t="s">
        <v>28</v>
      </c>
      <c r="N10" s="178" t="s">
        <v>219</v>
      </c>
      <c r="O10" s="69">
        <f>IF(B31=0,B76,wz_esr/(2*PI()))</f>
        <v>5305.1647697298449</v>
      </c>
      <c r="P10" s="33" t="str">
        <f t="shared" si="33"/>
        <v>68,0243543984883</v>
      </c>
      <c r="Q10" s="4" t="str">
        <f t="shared" si="34"/>
        <v>1+367,331513751837i</v>
      </c>
      <c r="R10" s="4">
        <f t="shared" si="0"/>
        <v>367.3328749175821</v>
      </c>
      <c r="S10" s="4">
        <f t="shared" si="1"/>
        <v>1.5680739969859858</v>
      </c>
      <c r="T10" s="4" t="str">
        <f t="shared" si="35"/>
        <v>1+i</v>
      </c>
      <c r="U10" s="4">
        <f t="shared" si="2"/>
        <v>1.4142135623730951</v>
      </c>
      <c r="V10" s="4">
        <f t="shared" si="3"/>
        <v>0.78539816339744828</v>
      </c>
      <c r="W10" t="str">
        <f t="shared" si="36"/>
        <v>1-0,0719999999999999i</v>
      </c>
      <c r="X10" s="4">
        <f t="shared" si="4"/>
        <v>1.0025886494470202</v>
      </c>
      <c r="Y10" s="4">
        <f t="shared" si="5"/>
        <v>-7.1875969556334823E-2</v>
      </c>
      <c r="Z10" t="str">
        <f t="shared" si="37"/>
        <v>0,999887420907064+0,0203703703703703i</v>
      </c>
      <c r="AA10" s="4">
        <f t="shared" si="6"/>
        <v>1.0000948987357181</v>
      </c>
      <c r="AB10" s="4">
        <f t="shared" si="7"/>
        <v>2.0369846081027005E-2</v>
      </c>
      <c r="AC10" s="47" t="str">
        <f t="shared" si="8"/>
        <v>0,168305319590911-0,201500338598766i</v>
      </c>
      <c r="AD10" s="20">
        <f t="shared" si="9"/>
        <v>-11.615975995603254</v>
      </c>
      <c r="AE10" s="43">
        <f t="shared" si="10"/>
        <v>-50.129317905269481</v>
      </c>
      <c r="AF10" s="41" t="str">
        <f t="shared" si="11"/>
        <v>170,937204527894</v>
      </c>
      <c r="AG10" t="str">
        <f t="shared" si="12"/>
        <v>1+377,419354838709i</v>
      </c>
      <c r="AH10">
        <f t="shared" si="38"/>
        <v>377.42067962270869</v>
      </c>
      <c r="AI10">
        <f t="shared" si="39"/>
        <v>1.5681467603455057</v>
      </c>
      <c r="AJ10" t="str">
        <f t="shared" si="13"/>
        <v>1+i</v>
      </c>
      <c r="AK10">
        <f t="shared" si="40"/>
        <v>1.4142135623730951</v>
      </c>
      <c r="AL10">
        <f t="shared" si="41"/>
        <v>0.78539816339744828</v>
      </c>
      <c r="AM10" t="str">
        <f t="shared" si="14"/>
        <v>1-0,0294392028877593i</v>
      </c>
      <c r="AN10">
        <f t="shared" si="42"/>
        <v>1.0004332394851077</v>
      </c>
      <c r="AO10">
        <f t="shared" si="43"/>
        <v>-2.9430702648833913E-2</v>
      </c>
      <c r="AP10" s="41" t="str">
        <f t="shared" si="44"/>
        <v>0,440809468990698-0,465075910532142i</v>
      </c>
      <c r="AQ10">
        <f t="shared" si="45"/>
        <v>-3.8657196881905915</v>
      </c>
      <c r="AR10" s="43">
        <f t="shared" si="46"/>
        <v>-46.53444607479306</v>
      </c>
      <c r="AS10" t="str">
        <f t="shared" si="15"/>
        <v>-0,0000166666666666667</v>
      </c>
      <c r="AT10" t="str">
        <f t="shared" si="16"/>
        <v>0,0000507333333333333i</v>
      </c>
      <c r="AU10">
        <f t="shared" si="17"/>
        <v>5.0733333333333297E-5</v>
      </c>
      <c r="AV10">
        <f t="shared" si="18"/>
        <v>1.5707963267948966</v>
      </c>
      <c r="AW10" t="str">
        <f t="shared" si="19"/>
        <v>1+0,159001314060447i</v>
      </c>
      <c r="AX10">
        <f t="shared" si="20"/>
        <v>1.0125618094086646</v>
      </c>
      <c r="AY10">
        <f t="shared" si="21"/>
        <v>0.1576813530166421</v>
      </c>
      <c r="AZ10" t="str">
        <f t="shared" si="22"/>
        <v>1+11i</v>
      </c>
      <c r="BA10">
        <f t="shared" si="23"/>
        <v>11.045361017187261</v>
      </c>
      <c r="BB10">
        <f t="shared" si="24"/>
        <v>1.4801364395941514</v>
      </c>
      <c r="BC10" s="41" t="str">
        <f t="shared" si="25"/>
        <v>-3,47361400695902+0,880824303340398i</v>
      </c>
      <c r="BD10">
        <f t="shared" si="26"/>
        <v>11.08627448154542</v>
      </c>
      <c r="BE10" s="43">
        <f t="shared" si="27"/>
        <v>165.77109505649918</v>
      </c>
      <c r="BF10" s="41" t="str">
        <f t="shared" si="28"/>
        <v>-0,40714132020759+0,848181814440806i</v>
      </c>
      <c r="BG10" s="20">
        <f t="shared" si="29"/>
        <v>-0.52970151405783783</v>
      </c>
      <c r="BH10" s="43">
        <f t="shared" si="30"/>
        <v>115.64177715122963</v>
      </c>
      <c r="BI10" s="61" t="str">
        <f t="shared" si="47"/>
        <v>-1,12155178099138+2,00376989055325i</v>
      </c>
      <c r="BJ10" s="20">
        <f t="shared" si="31"/>
        <v>7.2205547933548235</v>
      </c>
      <c r="BK10" s="43">
        <f t="shared" si="32"/>
        <v>119.23664898170608</v>
      </c>
      <c r="BL10" s="41">
        <f t="shared" si="48"/>
        <v>-0.52970151405783783</v>
      </c>
      <c r="BM10" s="43">
        <f t="shared" si="49"/>
        <v>115.64177715122963</v>
      </c>
    </row>
    <row r="11" spans="1:65" ht="15.75" thickBot="1" x14ac:dyDescent="0.3">
      <c r="A11" t="s">
        <v>26</v>
      </c>
      <c r="B11" s="3">
        <f>VIN_nom</f>
        <v>15</v>
      </c>
      <c r="C11" t="s">
        <v>10</v>
      </c>
      <c r="E11" t="s">
        <v>29</v>
      </c>
      <c r="N11" s="180" t="s">
        <v>217</v>
      </c>
      <c r="O11" s="70">
        <f>IF(B31=0,B74,wp_lf/(2*PI()))</f>
        <v>14.442443871869711</v>
      </c>
      <c r="P11" s="59" t="str">
        <f t="shared" si="33"/>
        <v>68,0243543984883</v>
      </c>
      <c r="Q11" s="38" t="str">
        <f t="shared" si="34"/>
        <v>1+i</v>
      </c>
      <c r="R11" s="38">
        <f t="shared" si="0"/>
        <v>1.4142135623730951</v>
      </c>
      <c r="S11" s="38">
        <f t="shared" si="1"/>
        <v>0.78539816339744828</v>
      </c>
      <c r="T11" s="38" t="str">
        <f t="shared" si="35"/>
        <v>1+0,00272233653406493i</v>
      </c>
      <c r="U11" s="38">
        <f t="shared" si="2"/>
        <v>1.0000037055512367</v>
      </c>
      <c r="V11" s="38">
        <f t="shared" si="3"/>
        <v>2.7223298089107005E-3</v>
      </c>
      <c r="W11" s="39" t="str">
        <f t="shared" si="36"/>
        <v>1-0,000196008230452675i</v>
      </c>
      <c r="X11" s="38">
        <f t="shared" si="4"/>
        <v>1.000000019209613</v>
      </c>
      <c r="Y11" s="38">
        <f t="shared" si="5"/>
        <v>-1.9600822794251354E-4</v>
      </c>
      <c r="Z11" s="39" t="str">
        <f t="shared" si="37"/>
        <v>0,999999999165663+0,0000554550034716929i</v>
      </c>
      <c r="AA11" s="38">
        <f t="shared" si="6"/>
        <v>1.0000000007032916</v>
      </c>
      <c r="AB11" s="38">
        <f t="shared" si="7"/>
        <v>5.545500346111493E-5</v>
      </c>
      <c r="AC11" s="42" t="str">
        <f t="shared" si="8"/>
        <v>34,0962398162834-33,9281602576334i</v>
      </c>
      <c r="AD11" s="46">
        <f t="shared" si="9"/>
        <v>33.643020963953973</v>
      </c>
      <c r="AE11" s="45">
        <f t="shared" si="10"/>
        <v>-44.858429773368769</v>
      </c>
      <c r="AF11" s="41" t="str">
        <f t="shared" si="11"/>
        <v>170,937204527894</v>
      </c>
      <c r="AG11" t="str">
        <f t="shared" si="12"/>
        <v>1+1,02746249834063i</v>
      </c>
      <c r="AH11">
        <f t="shared" si="38"/>
        <v>1.4337639922582688</v>
      </c>
      <c r="AI11">
        <f t="shared" si="39"/>
        <v>0.79894259097472442</v>
      </c>
      <c r="AJ11" t="str">
        <f t="shared" si="13"/>
        <v>1+0,00272233653406493i</v>
      </c>
      <c r="AK11">
        <f t="shared" si="40"/>
        <v>1.0000037055512367</v>
      </c>
      <c r="AL11">
        <f t="shared" si="41"/>
        <v>2.7223298089107005E-3</v>
      </c>
      <c r="AM11" t="str">
        <f t="shared" si="14"/>
        <v>1-0,0000801434175550971i</v>
      </c>
      <c r="AN11">
        <f t="shared" si="42"/>
        <v>1.0000000032114835</v>
      </c>
      <c r="AO11">
        <f t="shared" si="43"/>
        <v>-8.0143417383510913E-5</v>
      </c>
      <c r="AP11" s="41" t="str">
        <f t="shared" si="44"/>
        <v>83,3793986677421-85,2175561601386i</v>
      </c>
      <c r="AQ11">
        <f t="shared" si="45"/>
        <v>41.527210775065143</v>
      </c>
      <c r="AR11" s="43">
        <f t="shared" si="46"/>
        <v>-45.624652407177095</v>
      </c>
      <c r="AS11" s="39" t="str">
        <f t="shared" si="15"/>
        <v>-0,0000166666666666667</v>
      </c>
      <c r="AT11" s="39" t="str">
        <f t="shared" si="16"/>
        <v>1,38113206828227E-07i</v>
      </c>
      <c r="AU11" s="39">
        <f t="shared" si="17"/>
        <v>1.3811320682822701E-7</v>
      </c>
      <c r="AV11" s="39">
        <f t="shared" si="18"/>
        <v>1.5707963267948966</v>
      </c>
      <c r="AW11" s="39" t="str">
        <f t="shared" si="19"/>
        <v>1+0,000432855086231086i</v>
      </c>
      <c r="AX11" s="39">
        <f t="shared" si="20"/>
        <v>1.0000000936817584</v>
      </c>
      <c r="AY11" s="39">
        <f t="shared" si="21"/>
        <v>4.3285505919733736E-4</v>
      </c>
      <c r="AZ11" s="39" t="str">
        <f t="shared" si="22"/>
        <v>1+0,0299457018747142i</v>
      </c>
      <c r="BA11" s="39">
        <f t="shared" si="23"/>
        <v>1.0004482720564662</v>
      </c>
      <c r="BB11" s="39">
        <f t="shared" si="24"/>
        <v>2.9936755467726398E-2</v>
      </c>
      <c r="BC11" s="44" t="str">
        <f t="shared" si="25"/>
        <v>-3,56143122691597+120,67549485295i</v>
      </c>
      <c r="BD11" s="39">
        <f t="shared" si="26"/>
        <v>41.636162763845391</v>
      </c>
      <c r="BE11" s="45">
        <f t="shared" si="27"/>
        <v>91.690448972583013</v>
      </c>
      <c r="BF11" s="44" t="str">
        <f t="shared" si="28"/>
        <v>3972,86611533797+4235,4134218682i</v>
      </c>
      <c r="BG11" s="46">
        <f t="shared" si="29"/>
        <v>75.279183727799349</v>
      </c>
      <c r="BH11" s="45">
        <f t="shared" si="30"/>
        <v>46.832019199214287</v>
      </c>
      <c r="BI11" s="61" t="str">
        <f t="shared" si="47"/>
        <v>9986,72076568701+10365,3466603614i</v>
      </c>
      <c r="BJ11" s="46">
        <f t="shared" si="31"/>
        <v>83.163373538910562</v>
      </c>
      <c r="BK11" s="45">
        <f t="shared" si="32"/>
        <v>46.065796565406039</v>
      </c>
      <c r="BL11" s="41">
        <f t="shared" si="48"/>
        <v>75.279183727799349</v>
      </c>
      <c r="BM11" s="43">
        <f t="shared" si="49"/>
        <v>46.832019199214287</v>
      </c>
    </row>
    <row r="12" spans="1:65" ht="15.75" thickBot="1" x14ac:dyDescent="0.3">
      <c r="A12" t="s">
        <v>27</v>
      </c>
      <c r="B12" s="3">
        <f>VIN_max</f>
        <v>24</v>
      </c>
      <c r="C12" t="s">
        <v>10</v>
      </c>
      <c r="E12" t="s">
        <v>30</v>
      </c>
      <c r="N12" s="179" t="s">
        <v>226</v>
      </c>
      <c r="O12" s="58">
        <f>wz_ea/(2*PI())</f>
        <v>482.28770633907675</v>
      </c>
      <c r="P12" s="53" t="str">
        <f t="shared" si="33"/>
        <v>68,0243543984883</v>
      </c>
      <c r="Q12" s="54" t="str">
        <f t="shared" si="34"/>
        <v>1+33,3937739774397i</v>
      </c>
      <c r="R12" s="54">
        <f t="shared" si="0"/>
        <v>33.408743473173736</v>
      </c>
      <c r="S12" s="54">
        <f t="shared" si="1"/>
        <v>1.5408595713271702</v>
      </c>
      <c r="T12" s="54" t="str">
        <f t="shared" si="35"/>
        <v>1+0,090909090909091i</v>
      </c>
      <c r="U12" s="54">
        <f t="shared" si="2"/>
        <v>1.0041237288352056</v>
      </c>
      <c r="V12" s="54">
        <f t="shared" si="3"/>
        <v>9.0659887200745193E-2</v>
      </c>
      <c r="W12" s="55" t="str">
        <f t="shared" si="36"/>
        <v>1-0,00654545454545454i</v>
      </c>
      <c r="X12" s="54">
        <f t="shared" si="4"/>
        <v>1.0000214212581682</v>
      </c>
      <c r="Y12" s="54">
        <f t="shared" si="5"/>
        <v>-6.5453610722750605E-3</v>
      </c>
      <c r="Z12" s="55" t="str">
        <f t="shared" si="37"/>
        <v>0,999999069594273+0,00185185185185185i</v>
      </c>
      <c r="AA12" s="54">
        <f t="shared" si="6"/>
        <v>1.0000007842720389</v>
      </c>
      <c r="AB12" s="54">
        <f t="shared" si="7"/>
        <v>1.8518514579394926E-3</v>
      </c>
      <c r="AC12" s="56" t="str">
        <f t="shared" si="8"/>
        <v>0,228917791088774-2,03170720451871i</v>
      </c>
      <c r="AD12" s="57">
        <f t="shared" si="9"/>
        <v>6.2120095897162884</v>
      </c>
      <c r="AE12" s="58">
        <f t="shared" si="10"/>
        <v>-83.571446189304936</v>
      </c>
      <c r="AF12" s="41" t="str">
        <f t="shared" si="11"/>
        <v>170,937204527894</v>
      </c>
      <c r="AG12" t="str">
        <f t="shared" si="12"/>
        <v>1+34,3108504398827i</v>
      </c>
      <c r="AH12">
        <f t="shared" si="38"/>
        <v>34.325419996090346</v>
      </c>
      <c r="AI12">
        <f t="shared" si="39"/>
        <v>1.5416592759226295</v>
      </c>
      <c r="AJ12" t="str">
        <f t="shared" si="13"/>
        <v>1+0,090909090909091i</v>
      </c>
      <c r="AK12">
        <f t="shared" si="40"/>
        <v>1.0041237288352056</v>
      </c>
      <c r="AL12">
        <f t="shared" si="41"/>
        <v>9.0659887200745193E-2</v>
      </c>
      <c r="AM12" t="str">
        <f t="shared" si="14"/>
        <v>1-0,00267629117161449i</v>
      </c>
      <c r="AN12">
        <f t="shared" si="42"/>
        <v>1.000003581260805</v>
      </c>
      <c r="AO12">
        <f t="shared" si="43"/>
        <v>-2.6762847819660576E-3</v>
      </c>
      <c r="AP12" s="41" t="str">
        <f t="shared" si="44"/>
        <v>0,584318541236755-4,96619794283102i</v>
      </c>
      <c r="AQ12">
        <f t="shared" si="45"/>
        <v>13.980190459418633</v>
      </c>
      <c r="AR12" s="43">
        <f t="shared" si="46"/>
        <v>-83.289480872608067</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6,63137592072508+8,07328988540423i</v>
      </c>
      <c r="BG12" s="57">
        <f t="shared" si="29"/>
        <v>20.380362979003266</v>
      </c>
      <c r="BH12" s="58">
        <f t="shared" si="30"/>
        <v>50.600420189611654</v>
      </c>
      <c r="BI12" s="61" t="str">
        <f t="shared" si="47"/>
        <v>16,1212088234787+19,8246872984601i</v>
      </c>
      <c r="BJ12" s="57">
        <f t="shared" si="31"/>
        <v>28.1485438487056</v>
      </c>
      <c r="BK12" s="58">
        <f t="shared" si="32"/>
        <v>50.882385506308566</v>
      </c>
      <c r="BL12" s="41">
        <f t="shared" si="48"/>
        <v>20.380362979003266</v>
      </c>
      <c r="BM12" s="43">
        <f t="shared" si="49"/>
        <v>50.600420189611654</v>
      </c>
    </row>
    <row r="13" spans="1:65" ht="15.75" thickBot="1" x14ac:dyDescent="0.3">
      <c r="A13" t="s">
        <v>64</v>
      </c>
      <c r="B13" s="3">
        <f>Fsw</f>
        <v>1000000</v>
      </c>
      <c r="C13" t="s">
        <v>65</v>
      </c>
      <c r="E13" t="s">
        <v>66</v>
      </c>
      <c r="N13" s="180" t="s">
        <v>232</v>
      </c>
      <c r="O13" s="45">
        <f>wp1_ea/(2*PI())</f>
        <v>33365.540411276132</v>
      </c>
      <c r="P13" s="59" t="str">
        <f t="shared" si="33"/>
        <v>68,0243543984883</v>
      </c>
      <c r="Q13" s="38" t="str">
        <f t="shared" si="34"/>
        <v>1+2310,24199971197i</v>
      </c>
      <c r="R13" s="38">
        <f t="shared" si="0"/>
        <v>2310.2422161395029</v>
      </c>
      <c r="S13" s="38">
        <f t="shared" si="1"/>
        <v>1.5703634717356993</v>
      </c>
      <c r="T13" s="38" t="str">
        <f t="shared" si="35"/>
        <v>1+6,28925619834712i</v>
      </c>
      <c r="U13" s="38">
        <f t="shared" si="2"/>
        <v>6.3682606360330185</v>
      </c>
      <c r="V13" s="38">
        <f t="shared" si="3"/>
        <v>1.4131149737782551</v>
      </c>
      <c r="W13" s="39" t="str">
        <f t="shared" si="36"/>
        <v>1-0,452826446280992i</v>
      </c>
      <c r="X13" s="38">
        <f t="shared" si="4"/>
        <v>1.0977485096557735</v>
      </c>
      <c r="Y13" s="38">
        <f t="shared" si="5"/>
        <v>-0.42520191339277114</v>
      </c>
      <c r="Z13" s="39" t="str">
        <f t="shared" si="37"/>
        <v>0,995546962852254+0,128114478114478i</v>
      </c>
      <c r="AA13" s="38">
        <f t="shared" si="6"/>
        <v>1.0037564817957054</v>
      </c>
      <c r="AB13" s="38">
        <f t="shared" si="7"/>
        <v>0.12798412877757304</v>
      </c>
      <c r="AC13" s="42" t="str">
        <f t="shared" si="8"/>
        <v>0,155459207027515-0,133739149514817i</v>
      </c>
      <c r="AD13" s="46">
        <f t="shared" si="9"/>
        <v>-13.761955279066777</v>
      </c>
      <c r="AE13" s="45">
        <f t="shared" si="10"/>
        <v>-40.704900769639693</v>
      </c>
      <c r="AF13" s="44" t="str">
        <f t="shared" si="11"/>
        <v>170,937204527894</v>
      </c>
      <c r="AG13" s="39" t="str">
        <f t="shared" si="12"/>
        <v>1+2373,68701679552i</v>
      </c>
      <c r="AH13" s="39">
        <f t="shared" si="38"/>
        <v>2373.6872274382772</v>
      </c>
      <c r="AI13" s="39">
        <f t="shared" si="39"/>
        <v>1.5703750412868394</v>
      </c>
      <c r="AJ13" s="39" t="str">
        <f t="shared" si="13"/>
        <v>1+6,28925619834712i</v>
      </c>
      <c r="AK13" s="39">
        <f t="shared" si="40"/>
        <v>6.3682606360330185</v>
      </c>
      <c r="AL13" s="39">
        <f t="shared" si="41"/>
        <v>1.4131149737782551</v>
      </c>
      <c r="AM13" s="39" t="str">
        <f t="shared" si="14"/>
        <v>1-0,185150689236239i</v>
      </c>
      <c r="AN13" s="39">
        <f t="shared" si="42"/>
        <v>1.0169959575753751</v>
      </c>
      <c r="AO13" s="39">
        <f t="shared" si="43"/>
        <v>-0.18307746487244042</v>
      </c>
      <c r="AP13" s="44" t="str">
        <f t="shared" si="44"/>
        <v>0,43964280435536-0,155684855159881i</v>
      </c>
      <c r="AQ13" s="39">
        <f t="shared" si="45"/>
        <v>-6.6249367861793953</v>
      </c>
      <c r="AR13" s="45">
        <f t="shared" si="46"/>
        <v>-19.499904215329668</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-0,0316914773201904+0,523100433582729i</v>
      </c>
      <c r="BG13" s="46">
        <f t="shared" si="29"/>
        <v>-5.6123871859661003</v>
      </c>
      <c r="BH13" s="45">
        <f t="shared" si="30"/>
        <v>93.466965609276784</v>
      </c>
      <c r="BI13" s="61" t="str">
        <f t="shared" si="47"/>
        <v>-0,497516353645008+1,08307390632846i</v>
      </c>
      <c r="BJ13" s="46">
        <f t="shared" si="31"/>
        <v>1.5246313069212651</v>
      </c>
      <c r="BK13" s="45">
        <f t="shared" si="32"/>
        <v>114.67196216358681</v>
      </c>
      <c r="BL13" s="44">
        <f t="shared" si="48"/>
        <v>-5.6123871859661003</v>
      </c>
      <c r="BM13" s="45">
        <f t="shared" si="49"/>
        <v>93.466965609276784</v>
      </c>
    </row>
    <row r="15" spans="1:65" ht="15.75" thickBot="1" x14ac:dyDescent="0.3">
      <c r="A15" s="49" t="s">
        <v>456</v>
      </c>
      <c r="O15" s="34" t="s">
        <v>196</v>
      </c>
      <c r="P15">
        <f>B16</f>
        <v>15</v>
      </c>
      <c r="Q15" t="s">
        <v>10</v>
      </c>
    </row>
    <row r="16" spans="1:65" ht="15.75" thickBot="1" x14ac:dyDescent="0.3">
      <c r="A16" t="s">
        <v>198</v>
      </c>
      <c r="B16">
        <f>VIN_var</f>
        <v>15</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6</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54</v>
      </c>
      <c r="C19" t="s">
        <v>10</v>
      </c>
      <c r="E19" t="s">
        <v>173</v>
      </c>
      <c r="N19" s="9">
        <v>1</v>
      </c>
      <c r="O19" s="34">
        <f>10^(1+(N19/100))</f>
        <v>10.232929922807543</v>
      </c>
      <c r="P19" s="33" t="str">
        <f t="shared" ref="P19:P82" si="50">COMPLEX(Adc,0)</f>
        <v>68,0243543984883</v>
      </c>
      <c r="Q19" s="4" t="str">
        <f>IMSUM(COMPLEX(1,0),IMDIV(COMPLEX(0,2*PI()*O19),COMPLEX(wp_lf,0)))</f>
        <v>1+0,70853174252169i</v>
      </c>
      <c r="R19" s="4">
        <f>IMABS(Q19)</f>
        <v>1.2255681254670514</v>
      </c>
      <c r="S19" s="4">
        <f>IMARGUMENT(Q19)</f>
        <v>0.61642904490774786</v>
      </c>
      <c r="T19" s="4" t="str">
        <f t="shared" ref="T19:T82" si="51">IMSUM(COMPLEX(1,0),IMDIV(COMPLEX(0,2*PI()*O19),COMPLEX(wz_esr,0)))</f>
        <v>1+0,00192886184821148i</v>
      </c>
      <c r="U19" s="4">
        <f>IMABS(T19)</f>
        <v>1.0000018602522844</v>
      </c>
      <c r="V19" s="4">
        <f>IMARGUMENT(T19)</f>
        <v>1.9288594561014886E-3</v>
      </c>
      <c r="W19" t="str">
        <f t="shared" ref="W19:W82" si="52">IMSUB(COMPLEX(1,0),IMDIV(COMPLEX(0,2*PI()*O19),COMPLEX(wz_rhp,0)))</f>
        <v>1-0,000138878053071227i</v>
      </c>
      <c r="X19" s="4">
        <f>IMABS(W19)</f>
        <v>1.0000000096435568</v>
      </c>
      <c r="Y19" s="4">
        <f>IMARGUMENT(W19)</f>
        <v>-1.3887805217837476E-4</v>
      </c>
      <c r="Z19" t="str">
        <f t="shared" ref="Z19:Z82" si="53">IMSUM(COMPLEX(1,0),IMDIV(COMPLEX(0,2*PI()*O19),COMPLEX(Q*(wsl/2),0)),IMDIV(IMPOWER(COMPLEX(0,2*PI()*O19),2),IMPOWER(COMPLEX(wsl/2,0),2)))</f>
        <v>0,999999999581149+0,0000392916302413449i</v>
      </c>
      <c r="AA19" s="4">
        <f>IMABS(Z19)</f>
        <v>1.0000000003530651</v>
      </c>
      <c r="AB19" s="4">
        <f>IMARGUMENT(Z19)</f>
        <v>3.9291630237582337E-5</v>
      </c>
      <c r="AC19" s="47" t="str">
        <f>(IMDIV(IMPRODUCT(P19,T19,W19),IMPRODUCT(Q19,Z19)))</f>
        <v>45,3448567671398-32,0091806762013i</v>
      </c>
      <c r="AD19" s="20">
        <f>20*LOG(IMABS(AC19))</f>
        <v>34.88655566613344</v>
      </c>
      <c r="AE19" s="43">
        <f>(180/PI())*IMARGUMENT(AC19)</f>
        <v>-35.218475507225307</v>
      </c>
      <c r="AF19" t="str">
        <f t="shared" ref="AF19:AF82" si="54">COMPLEX($B$72,0)</f>
        <v>170,937204527894</v>
      </c>
      <c r="AG19" t="str">
        <f t="shared" ref="AG19:AG82" si="55">IMSUM(COMPLEX(1,0),IMDIV(COMPLEX(0,2*PI()*O19),COMPLEX(wp_lf_DCM,0)))</f>
        <v>1+0,727989794324979i</v>
      </c>
      <c r="AH19">
        <f>IMABS(AG19)</f>
        <v>1.2369192134659908</v>
      </c>
      <c r="AI19">
        <f>IMARGUMENT(AG19)</f>
        <v>0.62926512707612681</v>
      </c>
      <c r="AJ19" t="str">
        <f t="shared" ref="AJ19:AJ82" si="56">IMSUM(COMPLEX(1,0),IMDIV(COMPLEX(0,2*PI()*O19),COMPLEX(wz1_dcm,0)))</f>
        <v>1+0,00192886184821148i</v>
      </c>
      <c r="AK19">
        <f>IMABS(AJ19)</f>
        <v>1.0000018602522844</v>
      </c>
      <c r="AL19">
        <f>IMARGUMENT(AJ19)</f>
        <v>1.9288594561014886E-3</v>
      </c>
      <c r="AM19" t="str">
        <f t="shared" ref="AM19:AM82" si="57">IMSUB(COMPLEX(1,0),IMDIV(COMPLEX(0,2*PI()*O19),COMPLEX(wz2_dcm,0)))</f>
        <v>1-0,0000567841552919563i</v>
      </c>
      <c r="AN19">
        <f>IMABS(AM19)</f>
        <v>1.0000000016122201</v>
      </c>
      <c r="AO19">
        <f>IMARGUMENT(AM19)</f>
        <v>-5.678415523092393E-5</v>
      </c>
      <c r="AP19" s="41" t="str">
        <f>(IMDIV(IMPRODUCT(AF19,AJ19,AM19),IMPRODUCT(AG19)))</f>
        <v>111,878194836272-81,1261763208212i</v>
      </c>
      <c r="AQ19">
        <f>20*LOG(IMABS(AP19))</f>
        <v>42.809921406094695</v>
      </c>
      <c r="AR19" s="43">
        <f>(180/PI())*IMARGUMENT(AP19)</f>
        <v>-35.946973962555028</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5290,20266001471+7836,98096501927i</v>
      </c>
      <c r="BG19" s="20">
        <f>20*LOG(IMABS(BF19))</f>
        <v>79.513594507454769</v>
      </c>
      <c r="BH19" s="43">
        <f>(180/PI())*IMARGUMENT(BF19)</f>
        <v>55.979442060578251</v>
      </c>
      <c r="BI19" s="41" t="str">
        <f>IMPRODUCT(AP19,BC19)</f>
        <v>13418,6891093249+19343,6406295398i</v>
      </c>
      <c r="BJ19" s="20">
        <f>20*LOG(IMABS(BI19))</f>
        <v>87.436960247416025</v>
      </c>
      <c r="BK19" s="43">
        <f>(180/PI())*IMARGUMENT(BI19)</f>
        <v>55.250943605248629</v>
      </c>
      <c r="BL19">
        <f>IF($B$31=0,BJ19,BG19)</f>
        <v>79.513594507454769</v>
      </c>
      <c r="BM19" s="43">
        <f>IF($B$31=0,BK19,BH19)</f>
        <v>55.979442060578251</v>
      </c>
    </row>
    <row r="20" spans="1:65" x14ac:dyDescent="0.25">
      <c r="A20" t="s">
        <v>33</v>
      </c>
      <c r="B20" s="29">
        <f>IOUT</f>
        <v>6</v>
      </c>
      <c r="C20" t="s">
        <v>11</v>
      </c>
      <c r="E20" t="s">
        <v>34</v>
      </c>
      <c r="N20" s="9">
        <v>2</v>
      </c>
      <c r="O20" s="34">
        <f t="shared" ref="O20:O83" si="62">10^(1+(N20/100))</f>
        <v>10.471285480509</v>
      </c>
      <c r="P20" s="33" t="str">
        <f t="shared" si="50"/>
        <v>68,0243543984883</v>
      </c>
      <c r="Q20" s="4" t="str">
        <f t="shared" ref="Q20:Q82" si="63">IMSUM(COMPLEX(1,0),IMDIV(COMPLEX(0,2*PI()*O20),COMPLEX(wp_lf,0)))</f>
        <v>1+0,725035566930917i</v>
      </c>
      <c r="R20" s="4">
        <f t="shared" ref="R20:R83" si="64">IMABS(Q20)</f>
        <v>1.235182809674275</v>
      </c>
      <c r="S20" s="4">
        <f t="shared" ref="S20:S83" si="65">IMARGUMENT(Q20)</f>
        <v>0.62733150490486245</v>
      </c>
      <c r="T20" s="4" t="str">
        <f t="shared" si="51"/>
        <v>1+0,00197379081235252i</v>
      </c>
      <c r="U20" s="4">
        <f t="shared" ref="U20:U83" si="66">IMABS(T20)</f>
        <v>1.0000019479231883</v>
      </c>
      <c r="V20" s="4">
        <f t="shared" ref="V20:V83" si="67">IMARGUMENT(T20)</f>
        <v>1.9737882491607534E-3</v>
      </c>
      <c r="W20" t="str">
        <f t="shared" si="52"/>
        <v>1-0,000142112938489381i</v>
      </c>
      <c r="X20" s="4">
        <f t="shared" ref="X20:X83" si="68">IMABS(W20)</f>
        <v>1.0000000100980435</v>
      </c>
      <c r="Y20" s="4">
        <f t="shared" ref="Y20:Y83" si="69">IMARGUMENT(W20)</f>
        <v>-1.4211293753267257E-4</v>
      </c>
      <c r="Z20" t="str">
        <f t="shared" si="53"/>
        <v>0,999999999561409+0,0000402068498812548i</v>
      </c>
      <c r="AA20" s="4">
        <f t="shared" ref="AA20:AA83" si="70">IMABS(Z20)</f>
        <v>1.0000000003697043</v>
      </c>
      <c r="AB20" s="4">
        <f t="shared" ref="AB20:AB83" si="71">IMARGUMENT(Z20)</f>
        <v>4.0206849877223163E-5</v>
      </c>
      <c r="AC20" s="47" t="str">
        <f t="shared" ref="AC20:AC83" si="72">(IMDIV(IMPRODUCT(P20,T20,W20),IMPRODUCT(Q20,Z20)))</f>
        <v>44,6442811585121-32,246828041067i</v>
      </c>
      <c r="AD20" s="20">
        <f t="shared" ref="AD20:AD83" si="73">20*LOG(IMABS(AC20))</f>
        <v>34.818680800695894</v>
      </c>
      <c r="AE20" s="43">
        <f t="shared" ref="AE20:AE83" si="74">(180/PI())*IMARGUMENT(AC20)</f>
        <v>-35.840804004649961</v>
      </c>
      <c r="AF20" t="str">
        <f t="shared" si="54"/>
        <v>170,937204527894</v>
      </c>
      <c r="AG20" t="str">
        <f t="shared" si="55"/>
        <v>1+0,744946854984658i</v>
      </c>
      <c r="AH20">
        <f t="shared" ref="AH20:AH83" si="75">IMABS(AG20)</f>
        <v>1.2469746656414207</v>
      </c>
      <c r="AI20">
        <f t="shared" ref="AI20:AI83" si="76">IMARGUMENT(AG20)</f>
        <v>0.64025924413909574</v>
      </c>
      <c r="AJ20" t="str">
        <f t="shared" si="56"/>
        <v>1+0,00197379081235252i</v>
      </c>
      <c r="AK20">
        <f t="shared" ref="AK20:AK83" si="77">IMABS(AJ20)</f>
        <v>1.0000019479231883</v>
      </c>
      <c r="AL20">
        <f t="shared" ref="AL20:AL83" si="78">IMARGUMENT(AJ20)</f>
        <v>1.9737882491607534E-3</v>
      </c>
      <c r="AM20" t="str">
        <f t="shared" si="57"/>
        <v>1-0,000058106828182841i</v>
      </c>
      <c r="AN20">
        <f t="shared" ref="AN20:AN83" si="79">IMABS(AM20)</f>
        <v>1.0000000016882016</v>
      </c>
      <c r="AO20">
        <f t="shared" ref="AO20:AO83" si="80">IMARGUMENT(AM20)</f>
        <v>-5.8106828117443633E-5</v>
      </c>
      <c r="AP20" s="41" t="str">
        <f t="shared" ref="AP20:AP83" si="81">(IMDIV(IMPRODUCT(AF20,AJ20,AM20),IMPRODUCT(AG20)))</f>
        <v>110,088186884803-81,6823869257844i</v>
      </c>
      <c r="AQ20">
        <f t="shared" ref="AQ20:AQ83" si="82">20*LOG(IMABS(AP20))</f>
        <v>42.739596277343992</v>
      </c>
      <c r="AR20" s="43">
        <f t="shared" ref="AR20:AR83" si="83">(180/PI())*IMARGUMENT(AP20)</f>
        <v>-36.574392023088961</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5208,15756454887+7545,42941368293i</v>
      </c>
      <c r="BG20" s="20">
        <f t="shared" ref="BG20:BG83" si="94">20*LOG(IMABS(BF20))</f>
        <v>79.245811721977645</v>
      </c>
      <c r="BH20" s="43">
        <f t="shared" ref="BH20:BH83" si="95">(180/PI())*IMARGUMENT(BF20)</f>
        <v>55.385007855048535</v>
      </c>
      <c r="BI20" s="41" t="str">
        <f t="shared" ref="BI20:BI49" si="96">IMPRODUCT(AP20,BC20)</f>
        <v>13203,1273505741+18613,960350026i</v>
      </c>
      <c r="BJ20" s="20">
        <f t="shared" ref="BJ20:BJ83" si="97">20*LOG(IMABS(BI20))</f>
        <v>87.16672719862575</v>
      </c>
      <c r="BK20" s="43">
        <f t="shared" ref="BK20:BK49" si="98">(180/PI())*IMARGUMENT(BI20)</f>
        <v>54.651419836609612</v>
      </c>
      <c r="BL20">
        <f t="shared" ref="BL20:BL83" si="99">IF($B$31=0,BJ20,BG20)</f>
        <v>79.245811721977645</v>
      </c>
      <c r="BM20" s="43">
        <f t="shared" ref="BM20:BM83" si="100">IF($B$31=0,BK20,BH20)</f>
        <v>55.385007855048535</v>
      </c>
    </row>
    <row r="21" spans="1:65" x14ac:dyDescent="0.25">
      <c r="N21" s="9">
        <v>3</v>
      </c>
      <c r="O21" s="34">
        <f t="shared" si="62"/>
        <v>10.715193052376069</v>
      </c>
      <c r="P21" s="33" t="str">
        <f t="shared" si="50"/>
        <v>68,0243543984883</v>
      </c>
      <c r="Q21" s="4" t="str">
        <f t="shared" si="63"/>
        <v>1+0,741923814794711i</v>
      </c>
      <c r="R21" s="4">
        <f t="shared" si="64"/>
        <v>1.2451710512855398</v>
      </c>
      <c r="S21" s="4">
        <f t="shared" si="65"/>
        <v>0.63831228180441435</v>
      </c>
      <c r="T21" s="4" t="str">
        <f t="shared" si="51"/>
        <v>1+0,00201976630650847i</v>
      </c>
      <c r="U21" s="4">
        <f t="shared" si="66"/>
        <v>1.0000020397258862</v>
      </c>
      <c r="V21" s="4">
        <f t="shared" si="67"/>
        <v>2.0197635599993121E-3</v>
      </c>
      <c r="W21" t="str">
        <f t="shared" si="52"/>
        <v>1-0,000145423174068609i</v>
      </c>
      <c r="X21" s="4">
        <f t="shared" si="68"/>
        <v>1.0000000105739497</v>
      </c>
      <c r="Y21" s="4">
        <f t="shared" si="69"/>
        <v>-1.4542317304347744E-4</v>
      </c>
      <c r="Z21" t="str">
        <f t="shared" si="53"/>
        <v>0,999999999540739+0,0000411433877251723i</v>
      </c>
      <c r="AA21" s="4">
        <f t="shared" si="70"/>
        <v>1.0000000003871281</v>
      </c>
      <c r="AB21" s="4">
        <f t="shared" si="71"/>
        <v>4.11433877208523E-5</v>
      </c>
      <c r="AC21" s="47" t="str">
        <f t="shared" si="72"/>
        <v>43,9336047534847-32,4706854082479i</v>
      </c>
      <c r="AD21" s="20">
        <f t="shared" si="73"/>
        <v>34.748726073024514</v>
      </c>
      <c r="AE21" s="43">
        <f t="shared" si="74"/>
        <v>-36.467565307685994</v>
      </c>
      <c r="AF21" t="str">
        <f t="shared" si="54"/>
        <v>170,937204527894</v>
      </c>
      <c r="AG21" t="str">
        <f t="shared" si="55"/>
        <v>1+0,762298896327388i</v>
      </c>
      <c r="AH21">
        <f t="shared" si="75"/>
        <v>1.25741783323681</v>
      </c>
      <c r="AI21">
        <f t="shared" si="76"/>
        <v>0.6513260474971847</v>
      </c>
      <c r="AJ21" t="str">
        <f t="shared" si="56"/>
        <v>1+0,00201976630650847i</v>
      </c>
      <c r="AK21">
        <f t="shared" si="77"/>
        <v>1.0000020397258862</v>
      </c>
      <c r="AL21">
        <f t="shared" si="78"/>
        <v>2.0197635599993121E-3</v>
      </c>
      <c r="AM21" t="str">
        <f t="shared" si="57"/>
        <v>1-0,000059460310083163i</v>
      </c>
      <c r="AN21">
        <f t="shared" si="79"/>
        <v>1.0000000017677642</v>
      </c>
      <c r="AO21">
        <f t="shared" si="80"/>
        <v>-5.9460310013088459E-5</v>
      </c>
      <c r="AP21" s="41" t="str">
        <f t="shared" si="81"/>
        <v>108,274432812304-82,2023914062453i</v>
      </c>
      <c r="AQ21">
        <f t="shared" si="82"/>
        <v>42.6671573703766</v>
      </c>
      <c r="AR21" s="43">
        <f t="shared" si="83"/>
        <v>-37.20591650573617</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5124,92955492725+7261,49583683804i</v>
      </c>
      <c r="BG21" s="20">
        <f t="shared" si="94"/>
        <v>78.975953411768259</v>
      </c>
      <c r="BH21" s="43">
        <f t="shared" si="95"/>
        <v>54.786789956826212</v>
      </c>
      <c r="BI21" s="41" t="str">
        <f t="shared" si="96"/>
        <v>12984,7059645195+17903,7250597814i</v>
      </c>
      <c r="BJ21" s="20">
        <f t="shared" si="97"/>
        <v>86.894384709120317</v>
      </c>
      <c r="BK21" s="43">
        <f t="shared" si="98"/>
        <v>54.048438758776108</v>
      </c>
      <c r="BL21">
        <f t="shared" si="99"/>
        <v>78.975953411768259</v>
      </c>
      <c r="BM21" s="43">
        <f t="shared" si="100"/>
        <v>54.786789956826212</v>
      </c>
    </row>
    <row r="22" spans="1:65" x14ac:dyDescent="0.25">
      <c r="A22" t="s">
        <v>174</v>
      </c>
      <c r="N22" s="9">
        <v>4</v>
      </c>
      <c r="O22" s="34">
        <f t="shared" si="62"/>
        <v>10.964781961431854</v>
      </c>
      <c r="P22" s="33" t="str">
        <f t="shared" si="50"/>
        <v>68,0243543984883</v>
      </c>
      <c r="Q22" s="4" t="str">
        <f t="shared" si="63"/>
        <v>1+0,759205440485632i</v>
      </c>
      <c r="R22" s="4">
        <f t="shared" si="64"/>
        <v>1.2555448621467027</v>
      </c>
      <c r="S22" s="4">
        <f t="shared" si="65"/>
        <v>0.64936660578822869</v>
      </c>
      <c r="T22" s="4" t="str">
        <f t="shared" si="51"/>
        <v>1+0,00206681270749489i</v>
      </c>
      <c r="U22" s="4">
        <f t="shared" si="66"/>
        <v>1.000002135855103</v>
      </c>
      <c r="V22" s="4">
        <f t="shared" si="67"/>
        <v>2.0668097645576444E-3</v>
      </c>
      <c r="W22" t="str">
        <f t="shared" si="52"/>
        <v>1-0,000148810514939632i</v>
      </c>
      <c r="X22" s="4">
        <f t="shared" si="68"/>
        <v>1.0000000110722846</v>
      </c>
      <c r="Y22" s="4">
        <f t="shared" si="69"/>
        <v>-1.4881051384118377E-4</v>
      </c>
      <c r="Z22" t="str">
        <f t="shared" si="53"/>
        <v>0,999999999519094+0,0000421017403378588i</v>
      </c>
      <c r="AA22" s="4">
        <f t="shared" si="70"/>
        <v>1.0000000004053722</v>
      </c>
      <c r="AB22" s="4">
        <f t="shared" si="71"/>
        <v>4.2101740333229876E-5</v>
      </c>
      <c r="AC22" s="47" t="str">
        <f t="shared" si="72"/>
        <v>43,2133769145742-32,68022393917i</v>
      </c>
      <c r="AD22" s="20">
        <f t="shared" si="73"/>
        <v>34.676662514397364</v>
      </c>
      <c r="AE22" s="43">
        <f t="shared" si="74"/>
        <v>-37.098484858256882</v>
      </c>
      <c r="AF22" t="str">
        <f t="shared" si="54"/>
        <v>170,937204527894</v>
      </c>
      <c r="AG22" t="str">
        <f t="shared" si="55"/>
        <v>1+0,780055118635169i</v>
      </c>
      <c r="AH22">
        <f t="shared" si="75"/>
        <v>1.2682610094570153</v>
      </c>
      <c r="AI22">
        <f t="shared" si="76"/>
        <v>0.6624605621506503</v>
      </c>
      <c r="AJ22" t="str">
        <f t="shared" si="56"/>
        <v>1+0,00206681270749489i</v>
      </c>
      <c r="AK22">
        <f t="shared" si="77"/>
        <v>1.000002135855103</v>
      </c>
      <c r="AL22">
        <f t="shared" si="78"/>
        <v>2.0668097645576444E-3</v>
      </c>
      <c r="AM22" t="str">
        <f t="shared" si="57"/>
        <v>1-0,0000608453186269414i</v>
      </c>
      <c r="AN22">
        <f t="shared" si="79"/>
        <v>1.0000000018510764</v>
      </c>
      <c r="AO22">
        <f t="shared" si="80"/>
        <v>-6.0845318551855173E-5</v>
      </c>
      <c r="AP22" s="41" t="str">
        <f t="shared" si="81"/>
        <v>106,43841716179-82,6849376686524i</v>
      </c>
      <c r="AQ22">
        <f t="shared" si="82"/>
        <v>42.592577694065817</v>
      </c>
      <c r="AR22" s="43">
        <f t="shared" si="83"/>
        <v>-37.841261008486761</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5040,58296753199+6985,10552209963i</v>
      </c>
      <c r="BG22" s="20">
        <f t="shared" si="94"/>
        <v>78.7039908123228</v>
      </c>
      <c r="BH22" s="43">
        <f t="shared" si="95"/>
        <v>54.185077998842402</v>
      </c>
      <c r="BI22" s="41" t="str">
        <f t="shared" si="96"/>
        <v>12763,6037272958+17212,7421688329i</v>
      </c>
      <c r="BJ22" s="20">
        <f t="shared" si="97"/>
        <v>86.61990599199126</v>
      </c>
      <c r="BK22" s="43">
        <f t="shared" si="98"/>
        <v>53.442301848612509</v>
      </c>
      <c r="BL22">
        <f t="shared" si="99"/>
        <v>78.7039908123228</v>
      </c>
      <c r="BM22" s="43">
        <f t="shared" si="100"/>
        <v>54.185077998842402</v>
      </c>
    </row>
    <row r="23" spans="1:65" x14ac:dyDescent="0.25">
      <c r="A23" t="s">
        <v>175</v>
      </c>
      <c r="B23" s="29">
        <f>Lm</f>
        <v>1.5E-6</v>
      </c>
      <c r="C23" t="s">
        <v>87</v>
      </c>
      <c r="E23" t="s">
        <v>176</v>
      </c>
      <c r="N23" s="9">
        <v>5</v>
      </c>
      <c r="O23" s="34">
        <f t="shared" si="62"/>
        <v>11.220184543019636</v>
      </c>
      <c r="P23" s="33" t="str">
        <f t="shared" si="50"/>
        <v>68,0243543984883</v>
      </c>
      <c r="Q23" s="4" t="str">
        <f t="shared" si="63"/>
        <v>1+0,77688960695037i</v>
      </c>
      <c r="R23" s="4">
        <f t="shared" si="64"/>
        <v>1.2663164933726088</v>
      </c>
      <c r="S23" s="4">
        <f t="shared" si="65"/>
        <v>0.66048953186379811</v>
      </c>
      <c r="T23" s="4" t="str">
        <f t="shared" si="51"/>
        <v>1+0,00211495495993634i</v>
      </c>
      <c r="U23" s="4">
        <f t="shared" si="66"/>
        <v>1.0000022365147403</v>
      </c>
      <c r="V23" s="4">
        <f t="shared" si="67"/>
        <v>2.1149518065226485E-3</v>
      </c>
      <c r="W23" t="str">
        <f t="shared" si="52"/>
        <v>1-0,000152276757115416i</v>
      </c>
      <c r="X23" s="4">
        <f t="shared" si="68"/>
        <v>1.0000000115941052</v>
      </c>
      <c r="Y23" s="4">
        <f t="shared" si="69"/>
        <v>-1.5227675593840751E-4</v>
      </c>
      <c r="Z23" t="str">
        <f t="shared" si="53"/>
        <v>0,99999999949643+0,0000430824158505549i</v>
      </c>
      <c r="AA23" s="4">
        <f t="shared" si="70"/>
        <v>1.0000000004244771</v>
      </c>
      <c r="AB23" s="4">
        <f t="shared" si="71"/>
        <v>4.3082415845594889E-5</v>
      </c>
      <c r="AC23" s="47" t="str">
        <f t="shared" si="72"/>
        <v>42,4841823750983-32,8749404840052i</v>
      </c>
      <c r="AD23" s="20">
        <f t="shared" si="73"/>
        <v>34.602462827828113</v>
      </c>
      <c r="AE23" s="43">
        <f t="shared" si="74"/>
        <v>-37.733278032012244</v>
      </c>
      <c r="AF23" t="str">
        <f t="shared" si="54"/>
        <v>170,937204527894</v>
      </c>
      <c r="AG23" t="str">
        <f t="shared" si="55"/>
        <v>1+0,798224936492101i</v>
      </c>
      <c r="AH23">
        <f t="shared" si="75"/>
        <v>1.2795167248761616</v>
      </c>
      <c r="AI23">
        <f t="shared" si="76"/>
        <v>0.67365764884234647</v>
      </c>
      <c r="AJ23" t="str">
        <f t="shared" si="56"/>
        <v>1+0,00211495495993634i</v>
      </c>
      <c r="AK23">
        <f t="shared" si="77"/>
        <v>1.0000022365147403</v>
      </c>
      <c r="AL23">
        <f t="shared" si="78"/>
        <v>2.1149518065226485E-3</v>
      </c>
      <c r="AM23" t="str">
        <f t="shared" si="57"/>
        <v>1-0,0000622625881640388i</v>
      </c>
      <c r="AN23">
        <f t="shared" si="79"/>
        <v>1.0000000019383148</v>
      </c>
      <c r="AO23">
        <f t="shared" si="80"/>
        <v>-6.2262588083582463E-5</v>
      </c>
      <c r="AP23" s="41" t="str">
        <f t="shared" si="81"/>
        <v>104,581708875451-83,1288464295554i</v>
      </c>
      <c r="AQ23">
        <f t="shared" si="82"/>
        <v>42.515832048699806</v>
      </c>
      <c r="AR23" s="43">
        <f t="shared" si="83"/>
        <v>-38.480129686503822</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4955,18628105464+6716,18385907532i</v>
      </c>
      <c r="BG23" s="20">
        <f t="shared" si="94"/>
        <v>78.429896840478492</v>
      </c>
      <c r="BH23" s="43">
        <f t="shared" si="95"/>
        <v>53.580172028230969</v>
      </c>
      <c r="BI23" s="41" t="str">
        <f t="shared" si="96"/>
        <v>12540,0095788114+16540,8181351835i</v>
      </c>
      <c r="BJ23" s="20">
        <f t="shared" si="97"/>
        <v>86.343266061350178</v>
      </c>
      <c r="BK23" s="43">
        <f t="shared" si="98"/>
        <v>52.833320373739504</v>
      </c>
      <c r="BL23">
        <f t="shared" si="99"/>
        <v>78.429896840478492</v>
      </c>
      <c r="BM23" s="43">
        <f t="shared" si="100"/>
        <v>53.580172028230969</v>
      </c>
    </row>
    <row r="24" spans="1:65" x14ac:dyDescent="0.25">
      <c r="N24" s="9">
        <v>6</v>
      </c>
      <c r="O24" s="34">
        <f t="shared" si="62"/>
        <v>11.481536214968834</v>
      </c>
      <c r="P24" s="33" t="str">
        <f t="shared" si="50"/>
        <v>68,0243543984883</v>
      </c>
      <c r="Q24" s="4" t="str">
        <f t="shared" si="63"/>
        <v>1+0,794985690568063i</v>
      </c>
      <c r="R24" s="4">
        <f t="shared" si="64"/>
        <v>1.2774984337399322</v>
      </c>
      <c r="S24" s="4">
        <f t="shared" si="65"/>
        <v>0.6716759490592521</v>
      </c>
      <c r="T24" s="4" t="str">
        <f t="shared" si="51"/>
        <v>1+0,00216421858949228i</v>
      </c>
      <c r="U24" s="4">
        <f t="shared" si="66"/>
        <v>1.0000023419183093</v>
      </c>
      <c r="V24" s="4">
        <f t="shared" si="67"/>
        <v>2.1642152105490592E-3</v>
      </c>
      <c r="W24" t="str">
        <f t="shared" si="52"/>
        <v>1-0,000155823738443444i</v>
      </c>
      <c r="X24" s="4">
        <f t="shared" si="68"/>
        <v>1.0000000121405186</v>
      </c>
      <c r="Y24" s="4">
        <f t="shared" si="69"/>
        <v>-1.5582373718225667E-4</v>
      </c>
      <c r="Z24" t="str">
        <f t="shared" si="53"/>
        <v>0,999999999472697+0,0000440859342303981i</v>
      </c>
      <c r="AA24" s="4">
        <f t="shared" si="70"/>
        <v>1.0000000004444816</v>
      </c>
      <c r="AB24" s="4">
        <f t="shared" si="71"/>
        <v>4.4085934225083384E-5</v>
      </c>
      <c r="AC24" s="47" t="str">
        <f t="shared" si="72"/>
        <v>41,7466397486728-33,0543603847912i</v>
      </c>
      <c r="AD24" s="20">
        <f t="shared" si="73"/>
        <v>34.52610149018971</v>
      </c>
      <c r="AE24" s="43">
        <f t="shared" si="74"/>
        <v>-38.371650664472234</v>
      </c>
      <c r="AF24" t="str">
        <f t="shared" si="54"/>
        <v>170,937204527894</v>
      </c>
      <c r="AG24" t="str">
        <f t="shared" si="55"/>
        <v>1+0,816817983776117i</v>
      </c>
      <c r="AH24">
        <f t="shared" si="75"/>
        <v>1.2911977457462049</v>
      </c>
      <c r="AI24">
        <f t="shared" si="76"/>
        <v>0.6849120143498949</v>
      </c>
      <c r="AJ24" t="str">
        <f t="shared" si="56"/>
        <v>1+0,00216421858949228i</v>
      </c>
      <c r="AK24">
        <f t="shared" si="77"/>
        <v>1.0000023419183093</v>
      </c>
      <c r="AL24">
        <f t="shared" si="78"/>
        <v>2.1642152105490592E-3</v>
      </c>
      <c r="AM24" t="str">
        <f t="shared" si="57"/>
        <v>1-0,0000637128701495235i</v>
      </c>
      <c r="AN24">
        <f t="shared" si="79"/>
        <v>1.0000000020296649</v>
      </c>
      <c r="AO24">
        <f t="shared" si="80"/>
        <v>-6.3712870063312984E-5</v>
      </c>
      <c r="AP24" s="41" t="str">
        <f t="shared" si="81"/>
        <v>102,705956784107-83,5330179664319i</v>
      </c>
      <c r="AQ24">
        <f t="shared" si="82"/>
        <v>42.436897122405952</v>
      </c>
      <c r="AR24" s="43">
        <f t="shared" si="83"/>
        <v>-39.122217841085444</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4868,81194194137+6454,65594028689i</v>
      </c>
      <c r="BG24" s="20">
        <f t="shared" si="94"/>
        <v>78.15364619698741</v>
      </c>
      <c r="BH24" s="43">
        <f t="shared" si="95"/>
        <v>52.972381988059524</v>
      </c>
      <c r="BI24" s="41" t="str">
        <f t="shared" si="96"/>
        <v>12314,1220795651+15887,7574739261i</v>
      </c>
      <c r="BJ24" s="20">
        <f t="shared" si="97"/>
        <v>86.064441829203645</v>
      </c>
      <c r="BK24" s="43">
        <f t="shared" si="98"/>
        <v>52.221814811446286</v>
      </c>
      <c r="BL24">
        <f t="shared" si="99"/>
        <v>78.15364619698741</v>
      </c>
      <c r="BM24" s="43">
        <f t="shared" si="100"/>
        <v>52.972381988059524</v>
      </c>
    </row>
    <row r="25" spans="1:65" x14ac:dyDescent="0.25">
      <c r="A25" t="s">
        <v>137</v>
      </c>
      <c r="B25" s="29">
        <f>R_cs</f>
        <v>1.5E-3</v>
      </c>
      <c r="C25" s="2" t="s">
        <v>36</v>
      </c>
      <c r="E25" t="s">
        <v>177</v>
      </c>
      <c r="N25" s="9">
        <v>7</v>
      </c>
      <c r="O25" s="34">
        <f t="shared" si="62"/>
        <v>11.748975549395301</v>
      </c>
      <c r="P25" s="33" t="str">
        <f t="shared" si="50"/>
        <v>68,0243543984883</v>
      </c>
      <c r="Q25" s="4" t="str">
        <f t="shared" si="63"/>
        <v>1+0,813503286121776i</v>
      </c>
      <c r="R25" s="4">
        <f t="shared" si="64"/>
        <v>1.289103408005319</v>
      </c>
      <c r="S25" s="4">
        <f t="shared" si="65"/>
        <v>0.68292059055392451</v>
      </c>
      <c r="T25" s="4" t="str">
        <f t="shared" si="51"/>
        <v>1+0,00221462971639119i</v>
      </c>
      <c r="U25" s="4">
        <f t="shared" si="66"/>
        <v>1.0000024522893836</v>
      </c>
      <c r="V25" s="4">
        <f t="shared" si="67"/>
        <v>2.214626095788777E-3</v>
      </c>
      <c r="W25" t="str">
        <f t="shared" si="52"/>
        <v>1-0,000159453339580165i</v>
      </c>
      <c r="X25" s="4">
        <f t="shared" si="68"/>
        <v>1.0000000127126838</v>
      </c>
      <c r="Y25" s="4">
        <f t="shared" si="69"/>
        <v>-1.5945333822877845E-4</v>
      </c>
      <c r="Z25" t="str">
        <f t="shared" si="53"/>
        <v>0,999999999447846+0,0000451128275561166i</v>
      </c>
      <c r="AA25" s="4">
        <f t="shared" si="70"/>
        <v>1.0000000004654295</v>
      </c>
      <c r="AB25" s="4">
        <f t="shared" si="71"/>
        <v>4.5112827550421782E-5</v>
      </c>
      <c r="AC25" s="47" t="str">
        <f t="shared" si="72"/>
        <v>41,0013997792723-33,2180401820808i</v>
      </c>
      <c r="AD25" s="20">
        <f t="shared" si="73"/>
        <v>34.447554849561669</v>
      </c>
      <c r="AE25" s="43">
        <f t="shared" si="74"/>
        <v>-39.013299630763697</v>
      </c>
      <c r="AF25" t="str">
        <f t="shared" si="54"/>
        <v>170,937204527894</v>
      </c>
      <c r="AG25" t="str">
        <f t="shared" si="55"/>
        <v>1+0,835844118766995i</v>
      </c>
      <c r="AH25">
        <f t="shared" si="75"/>
        <v>1.3033170722726586</v>
      </c>
      <c r="AI25">
        <f t="shared" si="76"/>
        <v>0.69621822266850275</v>
      </c>
      <c r="AJ25" t="str">
        <f t="shared" si="56"/>
        <v>1+0,00221462971639119i</v>
      </c>
      <c r="AK25">
        <f t="shared" si="77"/>
        <v>1.0000024522893836</v>
      </c>
      <c r="AL25">
        <f t="shared" si="78"/>
        <v>2.214626095788777E-3</v>
      </c>
      <c r="AM25" t="str">
        <f t="shared" si="57"/>
        <v>1-0,0000651969335421011i</v>
      </c>
      <c r="AN25">
        <f t="shared" si="79"/>
        <v>1.0000000021253199</v>
      </c>
      <c r="AO25">
        <f t="shared" si="80"/>
        <v>-6.5196933449724868E-5</v>
      </c>
      <c r="AP25" s="41" t="str">
        <f t="shared" si="81"/>
        <v>100,812884465506-83,8964385452092i</v>
      </c>
      <c r="AQ25">
        <f t="shared" si="82"/>
        <v>42.355751581912074</v>
      </c>
      <c r="AR25" s="43">
        <f t="shared" si="83"/>
        <v>-39.767212559640313</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4781,53615945627+6200,44617500203i</v>
      </c>
      <c r="BG25" s="20">
        <f t="shared" si="94"/>
        <v>77.875215464335966</v>
      </c>
      <c r="BH25" s="43">
        <f t="shared" si="95"/>
        <v>52.362027145635267</v>
      </c>
      <c r="BI25" s="41" t="str">
        <f t="shared" si="96"/>
        <v>12086,1487914563+15253,3618093429i</v>
      </c>
      <c r="BJ25" s="20">
        <f t="shared" si="97"/>
        <v>85.783412196686356</v>
      </c>
      <c r="BK25" s="43">
        <f t="shared" si="98"/>
        <v>51.608114216758679</v>
      </c>
      <c r="BL25">
        <f t="shared" si="99"/>
        <v>77.875215464335966</v>
      </c>
      <c r="BM25" s="43">
        <f t="shared" si="100"/>
        <v>52.362027145635267</v>
      </c>
    </row>
    <row r="26" spans="1:65" x14ac:dyDescent="0.25">
      <c r="A26" t="s">
        <v>138</v>
      </c>
      <c r="B26" s="29">
        <f>R_sl</f>
        <v>0</v>
      </c>
      <c r="C26" s="2" t="s">
        <v>36</v>
      </c>
      <c r="E26" t="s">
        <v>493</v>
      </c>
      <c r="N26" s="9">
        <v>8</v>
      </c>
      <c r="O26" s="34">
        <f t="shared" si="62"/>
        <v>12.022644346174133</v>
      </c>
      <c r="P26" s="33" t="str">
        <f t="shared" si="50"/>
        <v>68,0243543984883</v>
      </c>
      <c r="Q26" s="4" t="str">
        <f t="shared" si="63"/>
        <v>1+0,832452211885777i</v>
      </c>
      <c r="R26" s="4">
        <f t="shared" si="64"/>
        <v>1.3011443751842156</v>
      </c>
      <c r="S26" s="4">
        <f t="shared" si="65"/>
        <v>0.69421804470712756</v>
      </c>
      <c r="T26" s="4" t="str">
        <f t="shared" si="51"/>
        <v>1+0,00226621506927981i</v>
      </c>
      <c r="U26" s="4">
        <f t="shared" si="66"/>
        <v>1.0000025678620732</v>
      </c>
      <c r="V26" s="4">
        <f t="shared" si="67"/>
        <v>2.2662111897349662E-3</v>
      </c>
      <c r="W26" t="str">
        <f t="shared" si="52"/>
        <v>1-0,000163167484988146i</v>
      </c>
      <c r="X26" s="4">
        <f t="shared" si="68"/>
        <v>1.0000000133118141</v>
      </c>
      <c r="Y26" s="4">
        <f t="shared" si="69"/>
        <v>-1.6316748354010922E-4</v>
      </c>
      <c r="Z26" t="str">
        <f t="shared" si="53"/>
        <v>0,999999999421824+0,0000461636403001442i</v>
      </c>
      <c r="AA26" s="4">
        <f t="shared" si="70"/>
        <v>1.0000000004873648</v>
      </c>
      <c r="AB26" s="4">
        <f t="shared" si="71"/>
        <v>4.6163640294042083E-5</v>
      </c>
      <c r="AC26" s="47" t="str">
        <f t="shared" si="72"/>
        <v>40,2491433385728-33,3655701977203i</v>
      </c>
      <c r="AD26" s="20">
        <f t="shared" si="73"/>
        <v>34.366801217045065</v>
      </c>
      <c r="AE26" s="43">
        <f t="shared" si="74"/>
        <v>-39.657913476802044</v>
      </c>
      <c r="AF26" t="str">
        <f t="shared" si="54"/>
        <v>170,937204527894</v>
      </c>
      <c r="AG26" t="str">
        <f t="shared" si="55"/>
        <v>1+0,855313429373348i</v>
      </c>
      <c r="AH26">
        <f t="shared" si="75"/>
        <v>1.3158879368952348</v>
      </c>
      <c r="AI26">
        <f t="shared" si="76"/>
        <v>0.70757070703618541</v>
      </c>
      <c r="AJ26" t="str">
        <f t="shared" si="56"/>
        <v>1+0,00226621506927981i</v>
      </c>
      <c r="AK26">
        <f t="shared" si="77"/>
        <v>1.0000025678620732</v>
      </c>
      <c r="AL26">
        <f t="shared" si="78"/>
        <v>2.2662111897349662E-3</v>
      </c>
      <c r="AM26" t="str">
        <f t="shared" si="57"/>
        <v>1-0,000066715565211826i</v>
      </c>
      <c r="AN26">
        <f t="shared" si="79"/>
        <v>1.0000000022254834</v>
      </c>
      <c r="AO26">
        <f t="shared" si="80"/>
        <v>-6.6715565112843091E-5</v>
      </c>
      <c r="AP26" s="41" t="str">
        <f t="shared" si="81"/>
        <v>98,9042844979776-84,2181864570966i</v>
      </c>
      <c r="AQ26">
        <f t="shared" si="82"/>
        <v>42.272376156918526</v>
      </c>
      <c r="AR26" s="43">
        <f t="shared" si="83"/>
        <v>-40.414793403912711</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4693,43867114797+5953,47791914719i</v>
      </c>
      <c r="BG26" s="20">
        <f t="shared" si="94"/>
        <v>77.59458319905373</v>
      </c>
      <c r="BH26" s="43">
        <f t="shared" si="95"/>
        <v>51.749435469535577</v>
      </c>
      <c r="BI26" s="41" t="str">
        <f t="shared" si="96"/>
        <v>11856,3055857816+14637,4289780097i</v>
      </c>
      <c r="BJ26" s="20">
        <f t="shared" si="97"/>
        <v>85.500158138927162</v>
      </c>
      <c r="BK26" s="43">
        <f t="shared" si="98"/>
        <v>50.992555542424839</v>
      </c>
      <c r="BL26">
        <f t="shared" si="99"/>
        <v>77.59458319905373</v>
      </c>
      <c r="BM26" s="43">
        <f t="shared" si="100"/>
        <v>51.749435469535577</v>
      </c>
    </row>
    <row r="27" spans="1:65" x14ac:dyDescent="0.25">
      <c r="A27" t="s">
        <v>129</v>
      </c>
      <c r="B27" s="12">
        <f>Rsl_int</f>
        <v>3000</v>
      </c>
      <c r="C27" s="2" t="s">
        <v>36</v>
      </c>
      <c r="E27" t="s">
        <v>178</v>
      </c>
      <c r="N27" s="9">
        <v>9</v>
      </c>
      <c r="O27" s="34">
        <f t="shared" si="62"/>
        <v>12.302687708123818</v>
      </c>
      <c r="P27" s="33" t="str">
        <f t="shared" si="50"/>
        <v>68,0243543984883</v>
      </c>
      <c r="Q27" s="4" t="str">
        <f t="shared" si="63"/>
        <v>1+0,85184251483133i</v>
      </c>
      <c r="R27" s="4">
        <f t="shared" si="64"/>
        <v>1.3136345268278253</v>
      </c>
      <c r="S27" s="4">
        <f t="shared" si="65"/>
        <v>0.70556276693852304</v>
      </c>
      <c r="T27" s="4" t="str">
        <f t="shared" si="51"/>
        <v>1+0,00231900199939508i</v>
      </c>
      <c r="U27" s="4">
        <f t="shared" si="66"/>
        <v>1.0000026888815214</v>
      </c>
      <c r="V27" s="4">
        <f t="shared" si="67"/>
        <v>2.3189978423884881E-3</v>
      </c>
      <c r="W27" t="str">
        <f t="shared" si="52"/>
        <v>1-0,000166968143956445i</v>
      </c>
      <c r="X27" s="4">
        <f t="shared" si="68"/>
        <v>1.0000000139391805</v>
      </c>
      <c r="Y27" s="4">
        <f t="shared" si="69"/>
        <v>-1.6696814240484562E-4</v>
      </c>
      <c r="Z27" t="str">
        <f t="shared" si="53"/>
        <v>0,999999999394576+0,000047238929617307i</v>
      </c>
      <c r="AA27" s="4">
        <f t="shared" si="70"/>
        <v>1.000000000510334</v>
      </c>
      <c r="AB27" s="4">
        <f t="shared" si="71"/>
        <v>4.7238929610768433E-5</v>
      </c>
      <c r="AC27" s="47" t="str">
        <f t="shared" si="72"/>
        <v>39,4905791805535-33,4965769668172i</v>
      </c>
      <c r="AD27" s="20">
        <f t="shared" si="73"/>
        <v>34.283820952314549</v>
      </c>
      <c r="AE27" s="43">
        <f t="shared" si="74"/>
        <v>-40.305173099249423</v>
      </c>
      <c r="AF27" t="str">
        <f t="shared" si="54"/>
        <v>170,937204527894</v>
      </c>
      <c r="AG27" t="str">
        <f t="shared" si="55"/>
        <v>1+0,875236238481367i</v>
      </c>
      <c r="AH27">
        <f t="shared" si="75"/>
        <v>1.3289238026128558</v>
      </c>
      <c r="AI27">
        <f t="shared" si="76"/>
        <v>0.71896378274421624</v>
      </c>
      <c r="AJ27" t="str">
        <f t="shared" si="56"/>
        <v>1+0,00231900199939508i</v>
      </c>
      <c r="AK27">
        <f t="shared" si="77"/>
        <v>1.0000026888815214</v>
      </c>
      <c r="AL27">
        <f t="shared" si="78"/>
        <v>2.3189978423884881E-3</v>
      </c>
      <c r="AM27" t="str">
        <f t="shared" si="57"/>
        <v>1-0,0000682695703573113i</v>
      </c>
      <c r="AN27">
        <f t="shared" si="79"/>
        <v>1.000000002330367</v>
      </c>
      <c r="AO27">
        <f t="shared" si="80"/>
        <v>-6.8269570251249195E-5</v>
      </c>
      <c r="AP27" s="41" t="str">
        <f t="shared" si="81"/>
        <v>96,9820121440696-84,4974375997697i</v>
      </c>
      <c r="AQ27">
        <f t="shared" si="82"/>
        <v>42.186753717392087</v>
      </c>
      <c r="AR27" s="43">
        <f t="shared" si="83"/>
        <v>-41.064633143179989</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4604,60247988898+5713,67312442129i</v>
      </c>
      <c r="BG27" s="20">
        <f t="shared" si="94"/>
        <v>77.311730017782452</v>
      </c>
      <c r="BH27" s="43">
        <f t="shared" si="95"/>
        <v>51.134942958034159</v>
      </c>
      <c r="BI27" s="41" t="str">
        <f t="shared" si="96"/>
        <v>11624,8158825865+14039,7521906407i</v>
      </c>
      <c r="BJ27" s="20">
        <f t="shared" si="97"/>
        <v>85.214662782859989</v>
      </c>
      <c r="BK27" s="43">
        <f t="shared" si="98"/>
        <v>50.375482914103756</v>
      </c>
      <c r="BL27">
        <f t="shared" si="99"/>
        <v>77.311730017782452</v>
      </c>
      <c r="BM27" s="43">
        <f t="shared" si="100"/>
        <v>51.134942958034159</v>
      </c>
    </row>
    <row r="28" spans="1:65" x14ac:dyDescent="0.25">
      <c r="A28" t="s">
        <v>127</v>
      </c>
      <c r="B28" s="12">
        <f>Isl</f>
        <v>2.9999999999999997E-5</v>
      </c>
      <c r="C28" s="2" t="s">
        <v>11</v>
      </c>
      <c r="E28" t="s">
        <v>179</v>
      </c>
      <c r="N28" s="9">
        <v>10</v>
      </c>
      <c r="O28" s="34">
        <f t="shared" si="62"/>
        <v>12.58925411794168</v>
      </c>
      <c r="P28" s="33" t="str">
        <f t="shared" si="50"/>
        <v>68,0243543984883</v>
      </c>
      <c r="Q28" s="4" t="str">
        <f t="shared" si="63"/>
        <v>1+0,871684475953715i</v>
      </c>
      <c r="R28" s="4">
        <f t="shared" si="64"/>
        <v>1.3265872853373437</v>
      </c>
      <c r="S28" s="4">
        <f t="shared" si="65"/>
        <v>0.7169490924044335</v>
      </c>
      <c r="T28" s="4" t="str">
        <f t="shared" si="51"/>
        <v>1+0,00237301849506604i</v>
      </c>
      <c r="U28" s="4">
        <f t="shared" si="66"/>
        <v>1.0000028156044252</v>
      </c>
      <c r="V28" s="4">
        <f t="shared" si="67"/>
        <v>2.3730140407539021E-3</v>
      </c>
      <c r="W28" t="str">
        <f t="shared" si="52"/>
        <v>1-0,000170857331644755i</v>
      </c>
      <c r="X28" s="4">
        <f t="shared" si="68"/>
        <v>1.0000000145961139</v>
      </c>
      <c r="Y28" s="4">
        <f t="shared" si="69"/>
        <v>-1.708573299821863E-4</v>
      </c>
      <c r="Z28" t="str">
        <f t="shared" si="53"/>
        <v>0,999999999366043+0,000048339265640234i</v>
      </c>
      <c r="AA28" s="4">
        <f t="shared" si="70"/>
        <v>1.0000000005343852</v>
      </c>
      <c r="AB28" s="4">
        <f t="shared" si="71"/>
        <v>4.8339265633227809E-5</v>
      </c>
      <c r="AC28" s="47" t="str">
        <f t="shared" si="72"/>
        <v>38,7264414665728-33,6107254928406i</v>
      </c>
      <c r="AD28" s="20">
        <f t="shared" si="73"/>
        <v>34.198596542210765</v>
      </c>
      <c r="AE28" s="43">
        <f t="shared" si="74"/>
        <v>-40.954752471060807</v>
      </c>
      <c r="AF28" t="str">
        <f t="shared" si="54"/>
        <v>170,937204527894</v>
      </c>
      <c r="AG28" t="str">
        <f t="shared" si="55"/>
        <v>1+0,89562310942815i</v>
      </c>
      <c r="AH28">
        <f t="shared" si="75"/>
        <v>1.3424383613938287</v>
      </c>
      <c r="AI28">
        <f t="shared" si="76"/>
        <v>0.73039166066706751</v>
      </c>
      <c r="AJ28" t="str">
        <f t="shared" si="56"/>
        <v>1+0,00237301849506604i</v>
      </c>
      <c r="AK28">
        <f t="shared" si="77"/>
        <v>1.0000028156044252</v>
      </c>
      <c r="AL28">
        <f t="shared" si="78"/>
        <v>2.3730140407539021E-3</v>
      </c>
      <c r="AM28" t="str">
        <f t="shared" si="57"/>
        <v>1-0,0000698597729326546i</v>
      </c>
      <c r="AN28">
        <f t="shared" si="79"/>
        <v>1.0000000024401938</v>
      </c>
      <c r="AO28">
        <f t="shared" si="80"/>
        <v>-6.9859772819007014E-5</v>
      </c>
      <c r="AP28" s="41" t="str">
        <f t="shared" si="81"/>
        <v>95,0479785066498-84,7334705414402i</v>
      </c>
      <c r="AQ28">
        <f t="shared" si="82"/>
        <v>42.0988693431363</v>
      </c>
      <c r="AR28" s="43">
        <f t="shared" si="83"/>
        <v>-41.716398528654146</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4515,11356403485+5480,95200962675i</v>
      </c>
      <c r="BG28" s="20">
        <f t="shared" si="94"/>
        <v>77.026638676409533</v>
      </c>
      <c r="BH28" s="43">
        <f t="shared" si="95"/>
        <v>50.518892922115491</v>
      </c>
      <c r="BI28" s="41" t="str">
        <f t="shared" si="96"/>
        <v>11391,9098264886+13460,1192599845i</v>
      </c>
      <c r="BJ28" s="20">
        <f t="shared" si="97"/>
        <v>84.926911477335082</v>
      </c>
      <c r="BK28" s="43">
        <f t="shared" si="98"/>
        <v>49.757246864522102</v>
      </c>
      <c r="BL28">
        <f t="shared" si="99"/>
        <v>77.026638676409533</v>
      </c>
      <c r="BM28" s="43">
        <f t="shared" si="100"/>
        <v>50.518892922115491</v>
      </c>
    </row>
    <row r="29" spans="1:65" x14ac:dyDescent="0.25">
      <c r="A29" t="s">
        <v>491</v>
      </c>
      <c r="B29" s="12">
        <f>Vsl</f>
        <v>4.4999999999999998E-2</v>
      </c>
      <c r="C29" s="2"/>
      <c r="N29" s="9">
        <v>11</v>
      </c>
      <c r="O29" s="34">
        <f t="shared" si="62"/>
        <v>12.882495516931346</v>
      </c>
      <c r="P29" s="33" t="str">
        <f t="shared" si="50"/>
        <v>68,0243543984883</v>
      </c>
      <c r="Q29" s="4" t="str">
        <f t="shared" si="63"/>
        <v>1+0,891988615723357i</v>
      </c>
      <c r="R29" s="4">
        <f t="shared" si="64"/>
        <v>1.3400163023560834</v>
      </c>
      <c r="S29" s="4">
        <f t="shared" si="65"/>
        <v>0.72837124940586995</v>
      </c>
      <c r="T29" s="4" t="str">
        <f t="shared" si="51"/>
        <v>1+0,0024282931965537i</v>
      </c>
      <c r="U29" s="4">
        <f t="shared" si="66"/>
        <v>1.000002948299578</v>
      </c>
      <c r="V29" s="4">
        <f t="shared" si="67"/>
        <v>2.4282884236730127E-3</v>
      </c>
      <c r="W29" t="str">
        <f t="shared" si="52"/>
        <v>1-0,000174837110151866i</v>
      </c>
      <c r="X29" s="4">
        <f t="shared" si="68"/>
        <v>1.0000000152840074</v>
      </c>
      <c r="Y29" s="4">
        <f t="shared" si="69"/>
        <v>-1.7483710837039155E-4</v>
      </c>
      <c r="Z29" t="str">
        <f t="shared" si="53"/>
        <v>0,999999999336165+0,0000494652317816493i</v>
      </c>
      <c r="AA29" s="4">
        <f t="shared" si="70"/>
        <v>1.0000000005595695</v>
      </c>
      <c r="AB29" s="4">
        <f t="shared" si="71"/>
        <v>4.9465231774142056E-5</v>
      </c>
      <c r="AC29" s="47" t="str">
        <f t="shared" si="72"/>
        <v>37,9574870772836-33,7077213011158i</v>
      </c>
      <c r="AD29" s="20">
        <f t="shared" si="73"/>
        <v>34.111112671719525</v>
      </c>
      <c r="AE29" s="43">
        <f t="shared" si="74"/>
        <v>-41.606319408935256</v>
      </c>
      <c r="AF29" t="str">
        <f t="shared" si="54"/>
        <v>170,937204527894</v>
      </c>
      <c r="AG29" t="str">
        <f t="shared" si="55"/>
        <v>1+0,916484851602525i</v>
      </c>
      <c r="AH29">
        <f t="shared" si="75"/>
        <v>1.3564455327129439</v>
      </c>
      <c r="AI29">
        <f t="shared" si="76"/>
        <v>0.74184846143811312</v>
      </c>
      <c r="AJ29" t="str">
        <f t="shared" si="56"/>
        <v>1+0,0024282931965537i</v>
      </c>
      <c r="AK29">
        <f t="shared" si="77"/>
        <v>1.000002948299578</v>
      </c>
      <c r="AL29">
        <f t="shared" si="78"/>
        <v>2.4282884236730127E-3</v>
      </c>
      <c r="AM29" t="str">
        <f t="shared" si="57"/>
        <v>1-0,00007148701608431i</v>
      </c>
      <c r="AN29">
        <f t="shared" si="79"/>
        <v>1.0000000025551967</v>
      </c>
      <c r="AO29">
        <f t="shared" si="80"/>
        <v>-7.148701596253441E-5</v>
      </c>
      <c r="AP29" s="41" t="str">
        <f t="shared" si="81"/>
        <v>93,104143207427-84,9256710109354i</v>
      </c>
      <c r="AQ29">
        <f t="shared" si="82"/>
        <v>42.008710385049177</v>
      </c>
      <c r="AR29" s="43">
        <f t="shared" si="83"/>
        <v>-42.369751104865159</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4425,06056261994+5255,23275708028i</v>
      </c>
      <c r="BG29" s="20">
        <f t="shared" si="94"/>
        <v>76.739294141613556</v>
      </c>
      <c r="BH29" s="43">
        <f t="shared" si="95"/>
        <v>49.901635226760781</v>
      </c>
      <c r="BI29" s="41" t="str">
        <f t="shared" si="96"/>
        <v>11157,8234049881+12898,3119015391i</v>
      </c>
      <c r="BJ29" s="20">
        <f t="shared" si="97"/>
        <v>84.636891854943187</v>
      </c>
      <c r="BK29" s="43">
        <f t="shared" si="98"/>
        <v>49.138203530830893</v>
      </c>
      <c r="BL29">
        <f t="shared" si="99"/>
        <v>76.739294141613556</v>
      </c>
      <c r="BM29" s="43">
        <f t="shared" si="100"/>
        <v>49.901635226760781</v>
      </c>
    </row>
    <row r="30" spans="1:65" x14ac:dyDescent="0.25">
      <c r="A30" t="s">
        <v>201</v>
      </c>
      <c r="B30" s="12">
        <f>Gcomp</f>
        <v>1</v>
      </c>
      <c r="C30" s="2"/>
      <c r="E30" t="s">
        <v>202</v>
      </c>
      <c r="N30" s="9">
        <v>12</v>
      </c>
      <c r="O30" s="34">
        <f t="shared" si="62"/>
        <v>13.182567385564075</v>
      </c>
      <c r="P30" s="33" t="str">
        <f t="shared" si="50"/>
        <v>68,0243543984883</v>
      </c>
      <c r="Q30" s="4" t="str">
        <f t="shared" si="63"/>
        <v>1+0,912765699663922i</v>
      </c>
      <c r="R30" s="4">
        <f t="shared" si="64"/>
        <v>1.3539354572810953</v>
      </c>
      <c r="S30" s="4">
        <f t="shared" si="65"/>
        <v>0.73982337345588955</v>
      </c>
      <c r="T30" s="4" t="str">
        <f t="shared" si="51"/>
        <v>1+0,00248485541123643i</v>
      </c>
      <c r="U30" s="4">
        <f t="shared" si="66"/>
        <v>1.0000030872484418</v>
      </c>
      <c r="V30" s="4">
        <f t="shared" si="67"/>
        <v>2.4848502970034846E-3</v>
      </c>
      <c r="W30" t="str">
        <f t="shared" si="52"/>
        <v>1-0,000178909589609023i</v>
      </c>
      <c r="X30" s="4">
        <f t="shared" si="68"/>
        <v>1.0000000160043205</v>
      </c>
      <c r="Y30" s="4">
        <f t="shared" si="69"/>
        <v>-1.7890958770013874E-4</v>
      </c>
      <c r="Z30" t="str">
        <f t="shared" si="53"/>
        <v>0,99999999930488+0,0000506174250437049i</v>
      </c>
      <c r="AA30" s="4">
        <f t="shared" si="70"/>
        <v>1.0000000005859417</v>
      </c>
      <c r="AB30" s="4">
        <f t="shared" si="71"/>
        <v>5.0617425035660706E-5</v>
      </c>
      <c r="AC30" s="47" t="str">
        <f t="shared" si="72"/>
        <v>37,1844927307581-33,7873122677238i</v>
      </c>
      <c r="AD30" s="20">
        <f t="shared" si="73"/>
        <v>34.021356286737863</v>
      </c>
      <c r="AE30" s="43">
        <f t="shared" si="74"/>
        <v>-42.25953637852728</v>
      </c>
      <c r="AF30" t="str">
        <f t="shared" si="54"/>
        <v>170,937204527894</v>
      </c>
      <c r="AG30" t="str">
        <f t="shared" si="55"/>
        <v>1+0,93783252617633i</v>
      </c>
      <c r="AH30">
        <f t="shared" si="75"/>
        <v>1.3709594622578294</v>
      </c>
      <c r="AI30">
        <f t="shared" si="76"/>
        <v>0.75332823019003636</v>
      </c>
      <c r="AJ30" t="str">
        <f t="shared" si="56"/>
        <v>1+0,00248485541123643i</v>
      </c>
      <c r="AK30">
        <f t="shared" si="77"/>
        <v>1.0000030872484418</v>
      </c>
      <c r="AL30">
        <f t="shared" si="78"/>
        <v>2.4848502970034846E-3</v>
      </c>
      <c r="AM30" t="str">
        <f t="shared" si="57"/>
        <v>1-0,000073152162598136i</v>
      </c>
      <c r="AN30">
        <f t="shared" si="79"/>
        <v>1.0000000026756193</v>
      </c>
      <c r="AO30">
        <f t="shared" si="80"/>
        <v>-7.3152162467651102E-5</v>
      </c>
      <c r="AP30" s="41" t="str">
        <f t="shared" si="81"/>
        <v>91,1525066447278-85,0735357624567i</v>
      </c>
      <c r="AQ30">
        <f t="shared" si="82"/>
        <v>41.91626651753932</v>
      </c>
      <c r="AR30" s="43">
        <f t="shared" si="83"/>
        <v>-43.024348053380372</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4334,5344378582+5036,43123676288i</v>
      </c>
      <c r="BG30" s="20">
        <f t="shared" si="94"/>
        <v>76.449683654222909</v>
      </c>
      <c r="BH30" s="43">
        <f t="shared" si="95"/>
        <v>49.283525494655237</v>
      </c>
      <c r="BI30" s="41" t="str">
        <f t="shared" si="96"/>
        <v>10922,7975161108+12354,1051131774i</v>
      </c>
      <c r="BJ30" s="20">
        <f t="shared" si="97"/>
        <v>84.344593885024352</v>
      </c>
      <c r="BK30" s="43">
        <f t="shared" si="98"/>
        <v>48.518713819802123</v>
      </c>
      <c r="BL30">
        <f t="shared" si="99"/>
        <v>76.449683654222909</v>
      </c>
      <c r="BM30" s="43">
        <f t="shared" si="100"/>
        <v>49.283525494655237</v>
      </c>
    </row>
    <row r="31" spans="1:65" x14ac:dyDescent="0.25">
      <c r="A31" t="s">
        <v>481</v>
      </c>
      <c r="B31">
        <f>IF(Variable_Management!B20=3,1,IF((VOUT*IOUT)/(VIN_var*Np)&lt;((VIN_var*(1-(VIN_var/VOUT)))/(2*Lm*Fsw)),0,1))</f>
        <v>1</v>
      </c>
      <c r="E31" t="s">
        <v>482</v>
      </c>
      <c r="N31" s="9">
        <v>13</v>
      </c>
      <c r="O31" s="34">
        <f t="shared" si="62"/>
        <v>13.489628825916535</v>
      </c>
      <c r="P31" s="33" t="str">
        <f t="shared" si="50"/>
        <v>68,0243543984883</v>
      </c>
      <c r="Q31" s="4" t="str">
        <f t="shared" si="63"/>
        <v>1+0,934026744060331i</v>
      </c>
      <c r="R31" s="4">
        <f t="shared" si="64"/>
        <v>1.3683588559365349</v>
      </c>
      <c r="S31" s="4">
        <f t="shared" si="65"/>
        <v>0.75129952192646499</v>
      </c>
      <c r="T31" s="4" t="str">
        <f t="shared" si="51"/>
        <v>1+0,00254273512914915i</v>
      </c>
      <c r="U31" s="4">
        <f t="shared" si="66"/>
        <v>1.0000032327457431</v>
      </c>
      <c r="V31" s="4">
        <f t="shared" si="67"/>
        <v>2.5427296491507744E-3</v>
      </c>
      <c r="W31" t="str">
        <f t="shared" si="52"/>
        <v>1-0,000183076929298739i</v>
      </c>
      <c r="X31" s="4">
        <f t="shared" si="68"/>
        <v>1.0000000167585807</v>
      </c>
      <c r="Y31" s="4">
        <f t="shared" si="69"/>
        <v>-1.8307692725333266E-4</v>
      </c>
      <c r="Z31" t="str">
        <f t="shared" si="53"/>
        <v>0,99999999927212+0,0000517964563345196i</v>
      </c>
      <c r="AA31" s="4">
        <f t="shared" si="70"/>
        <v>1.0000000006135563</v>
      </c>
      <c r="AB31" s="4">
        <f t="shared" si="71"/>
        <v>5.1796456325900105E-5</v>
      </c>
      <c r="AC31" s="47" t="str">
        <f t="shared" si="72"/>
        <v>36,4082519289802-33,8492902029597i</v>
      </c>
      <c r="AD31" s="20">
        <f t="shared" si="73"/>
        <v>33.929316648087472</v>
      </c>
      <c r="AE31" s="43">
        <f t="shared" si="74"/>
        <v>-42.914061332842827</v>
      </c>
      <c r="AF31" t="str">
        <f t="shared" si="54"/>
        <v>170,937204527894</v>
      </c>
      <c r="AG31" t="str">
        <f t="shared" si="55"/>
        <v>1+0,959677451969196i</v>
      </c>
      <c r="AH31">
        <f t="shared" si="75"/>
        <v>1.3859945208470661</v>
      </c>
      <c r="AI31">
        <f t="shared" si="76"/>
        <v>0.76482495177239374</v>
      </c>
      <c r="AJ31" t="str">
        <f t="shared" si="56"/>
        <v>1+0,00254273512914915i</v>
      </c>
      <c r="AK31">
        <f t="shared" si="77"/>
        <v>1.0000032327457431</v>
      </c>
      <c r="AL31">
        <f t="shared" si="78"/>
        <v>2.5427296491507744E-3</v>
      </c>
      <c r="AM31" t="str">
        <f t="shared" si="57"/>
        <v>1-0,0000748560953568549i</v>
      </c>
      <c r="AN31">
        <f t="shared" si="79"/>
        <v>1.0000000028017175</v>
      </c>
      <c r="AO31">
        <f t="shared" si="80"/>
        <v>-7.4856095217037816E-5</v>
      </c>
      <c r="AP31" s="41" t="str">
        <f t="shared" si="81"/>
        <v>89,1951018935818-85,1766757702159i</v>
      </c>
      <c r="AQ31">
        <f t="shared" si="82"/>
        <v>41.821529781644969</v>
      </c>
      <c r="AR31" s="43">
        <f t="shared" si="83"/>
        <v>-43.679843063842526</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4243,62811754402+4824,46076061742i</v>
      </c>
      <c r="BG31" s="20">
        <f t="shared" si="94"/>
        <v>76.157796783849989</v>
      </c>
      <c r="BH31" s="43">
        <f t="shared" si="95"/>
        <v>48.664924276893437</v>
      </c>
      <c r="BI31" s="41" t="str">
        <f t="shared" si="96"/>
        <v>10687,0769929754+11827,2666390028i</v>
      </c>
      <c r="BJ31" s="20">
        <f t="shared" si="97"/>
        <v>84.050009917407493</v>
      </c>
      <c r="BK31" s="43">
        <f t="shared" si="98"/>
        <v>47.899142545893682</v>
      </c>
      <c r="BL31">
        <f t="shared" si="99"/>
        <v>76.157796783849989</v>
      </c>
      <c r="BM31" s="43">
        <f t="shared" si="100"/>
        <v>48.664924276893437</v>
      </c>
    </row>
    <row r="32" spans="1:65" ht="15.75" x14ac:dyDescent="0.25">
      <c r="A32" s="35" t="s">
        <v>476</v>
      </c>
      <c r="E32" s="31" t="s">
        <v>500</v>
      </c>
      <c r="N32" s="9">
        <v>14</v>
      </c>
      <c r="O32" s="34">
        <f t="shared" si="62"/>
        <v>13.803842646028857</v>
      </c>
      <c r="P32" s="33" t="str">
        <f t="shared" si="50"/>
        <v>68,0243543984883</v>
      </c>
      <c r="Q32" s="4" t="str">
        <f t="shared" si="63"/>
        <v>1+0,955783021799746i</v>
      </c>
      <c r="R32" s="4">
        <f t="shared" si="64"/>
        <v>1.3833008294512996</v>
      </c>
      <c r="S32" s="4">
        <f t="shared" si="65"/>
        <v>0.76279368918840895</v>
      </c>
      <c r="T32" s="4" t="str">
        <f t="shared" si="51"/>
        <v>1+0,00260196303888443i</v>
      </c>
      <c r="U32" s="4">
        <f t="shared" si="66"/>
        <v>1.0000033851000985</v>
      </c>
      <c r="V32" s="4">
        <f t="shared" si="67"/>
        <v>2.6019571669614514E-3</v>
      </c>
      <c r="W32" t="str">
        <f t="shared" si="52"/>
        <v>1-0,000187341338799679i</v>
      </c>
      <c r="X32" s="4">
        <f t="shared" si="68"/>
        <v>1.0000000175483885</v>
      </c>
      <c r="Y32" s="4">
        <f t="shared" si="69"/>
        <v>-1.8734133660798665E-4</v>
      </c>
      <c r="Z32" t="str">
        <f t="shared" si="53"/>
        <v>0,999999999237816+0,00005300295079209i</v>
      </c>
      <c r="AA32" s="4">
        <f t="shared" si="70"/>
        <v>1.0000000006424723</v>
      </c>
      <c r="AB32" s="4">
        <f t="shared" si="71"/>
        <v>5.3002950782854051E-5</v>
      </c>
      <c r="AC32" s="47" t="str">
        <f t="shared" si="72"/>
        <v>35,629571757382-33,8934921710346i</v>
      </c>
      <c r="AD32" s="20">
        <f t="shared" si="73"/>
        <v>33.834985376305582</v>
      </c>
      <c r="AE32" s="43">
        <f t="shared" si="74"/>
        <v>-43.569548578866609</v>
      </c>
      <c r="AF32" t="str">
        <f t="shared" si="54"/>
        <v>170,937204527894</v>
      </c>
      <c r="AG32" t="str">
        <f t="shared" si="55"/>
        <v>1+0,982031211449928i</v>
      </c>
      <c r="AH32">
        <f t="shared" si="75"/>
        <v>1.4015653036023021</v>
      </c>
      <c r="AI32">
        <f t="shared" si="76"/>
        <v>0.77633256635320702</v>
      </c>
      <c r="AJ32" t="str">
        <f t="shared" si="56"/>
        <v>1+0,00260196303888443i</v>
      </c>
      <c r="AK32">
        <f t="shared" si="77"/>
        <v>1.0000033851000985</v>
      </c>
      <c r="AL32">
        <f t="shared" si="78"/>
        <v>2.6019571669614514E-3</v>
      </c>
      <c r="AM32" t="str">
        <f t="shared" si="57"/>
        <v>1-0,0000765997178081695i</v>
      </c>
      <c r="AN32">
        <f t="shared" si="79"/>
        <v>1.0000000029337583</v>
      </c>
      <c r="AO32">
        <f t="shared" si="80"/>
        <v>-7.6599717658352792E-5</v>
      </c>
      <c r="AP32" s="41" t="str">
        <f t="shared" si="81"/>
        <v>87,2339863164752-85,2348187154525i</v>
      </c>
      <c r="AQ32">
        <f t="shared" si="82"/>
        <v>41.724494618474459</v>
      </c>
      <c r="AR32" s="43">
        <f t="shared" si="83"/>
        <v>-44.335887226991701</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4152,43612024258+4619,23186910644i</v>
      </c>
      <c r="BG32" s="20">
        <f t="shared" si="94"/>
        <v>75.863625474330846</v>
      </c>
      <c r="BH32" s="43">
        <f t="shared" si="95"/>
        <v>48.046196195639119</v>
      </c>
      <c r="BI32" s="41" t="str">
        <f t="shared" si="96"/>
        <v>10450,9095935181+11317,556521864i</v>
      </c>
      <c r="BJ32" s="20">
        <f t="shared" si="97"/>
        <v>83.753134716499687</v>
      </c>
      <c r="BK32" s="43">
        <f t="shared" si="98"/>
        <v>47.279857547514027</v>
      </c>
      <c r="BL32">
        <f t="shared" si="99"/>
        <v>75.863625474330846</v>
      </c>
      <c r="BM32" s="43">
        <f t="shared" si="100"/>
        <v>48.046196195639119</v>
      </c>
    </row>
    <row r="33" spans="1:65" x14ac:dyDescent="0.25">
      <c r="N33" s="9">
        <v>15</v>
      </c>
      <c r="O33" s="34">
        <f t="shared" si="62"/>
        <v>14.125375446227544</v>
      </c>
      <c r="P33" s="33" t="str">
        <f t="shared" si="50"/>
        <v>68,0243543984883</v>
      </c>
      <c r="Q33" s="4" t="str">
        <f t="shared" si="63"/>
        <v>1+0,978046068348603i</v>
      </c>
      <c r="R33" s="4">
        <f t="shared" si="64"/>
        <v>1.3987759333832421</v>
      </c>
      <c r="S33" s="4">
        <f t="shared" si="65"/>
        <v>0.77429982215213555</v>
      </c>
      <c r="T33" s="4" t="str">
        <f t="shared" si="51"/>
        <v>1+0,00266257054386397i</v>
      </c>
      <c r="U33" s="4">
        <f t="shared" si="66"/>
        <v>1.0000035446346682</v>
      </c>
      <c r="V33" s="4">
        <f t="shared" si="67"/>
        <v>2.6625642519863438E-3</v>
      </c>
      <c r="W33" t="str">
        <f t="shared" si="52"/>
        <v>1-0,000191705079158206i</v>
      </c>
      <c r="X33" s="4">
        <f t="shared" si="68"/>
        <v>1.0000000183754185</v>
      </c>
      <c r="Y33" s="4">
        <f t="shared" si="69"/>
        <v>-1.9170507680976533E-4</v>
      </c>
      <c r="Z33" t="str">
        <f t="shared" si="53"/>
        <v>0,999999999201895+0,0000542375481157473i</v>
      </c>
      <c r="AA33" s="4">
        <f t="shared" si="70"/>
        <v>1.0000000006727505</v>
      </c>
      <c r="AB33" s="4">
        <f t="shared" si="71"/>
        <v>5.4237548105850816E-5</v>
      </c>
      <c r="AC33" s="47" t="str">
        <f t="shared" si="72"/>
        <v>34,8492695642879-33,9198015305636i</v>
      </c>
      <c r="AD33" s="20">
        <f t="shared" si="73"/>
        <v>33.738356486819107</v>
      </c>
      <c r="AE33" s="43">
        <f t="shared" si="74"/>
        <v>-44.225649667136466</v>
      </c>
      <c r="AF33" t="str">
        <f t="shared" si="54"/>
        <v>170,937204527894</v>
      </c>
      <c r="AG33" t="str">
        <f t="shared" si="55"/>
        <v>1+1,00490565687769i</v>
      </c>
      <c r="AH33">
        <f t="shared" si="75"/>
        <v>1.4176866294159587</v>
      </c>
      <c r="AI33">
        <f t="shared" si="76"/>
        <v>0.78784498530695013</v>
      </c>
      <c r="AJ33" t="str">
        <f t="shared" si="56"/>
        <v>1+0,00266257054386397i</v>
      </c>
      <c r="AK33">
        <f t="shared" si="77"/>
        <v>1.0000035446346682</v>
      </c>
      <c r="AL33">
        <f t="shared" si="78"/>
        <v>2.6625642519863438E-3</v>
      </c>
      <c r="AM33" t="str">
        <f t="shared" si="57"/>
        <v>1-0,0000783839544437831i</v>
      </c>
      <c r="AN33">
        <f t="shared" si="79"/>
        <v>1.0000000030720222</v>
      </c>
      <c r="AO33">
        <f t="shared" si="80"/>
        <v>-7.8383954283251593E-5</v>
      </c>
      <c r="AP33" s="41" t="str">
        <f t="shared" si="81"/>
        <v>85,2712329575344-85,2478107363876i</v>
      </c>
      <c r="AQ33">
        <f t="shared" si="82"/>
        <v>41.625157892672206</v>
      </c>
      <c r="AR33" s="43">
        <f t="shared" si="83"/>
        <v>-44.99212994407533</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4061,05416641645+4420,65215180967i</v>
      </c>
      <c r="BG33" s="20">
        <f t="shared" si="94"/>
        <v>75.567164079578959</v>
      </c>
      <c r="BH33" s="43">
        <f t="shared" si="95"/>
        <v>47.427709064025784</v>
      </c>
      <c r="BI33" s="41" t="str">
        <f t="shared" si="96"/>
        <v>10214,5449641372+10824,7267480012i</v>
      </c>
      <c r="BJ33" s="20">
        <f t="shared" si="97"/>
        <v>83.453965485432079</v>
      </c>
      <c r="BK33" s="43">
        <f t="shared" si="98"/>
        <v>46.66122878708687</v>
      </c>
      <c r="BL33">
        <f t="shared" si="99"/>
        <v>75.567164079578959</v>
      </c>
      <c r="BM33" s="43">
        <f t="shared" si="100"/>
        <v>47.427709064025784</v>
      </c>
    </row>
    <row r="34" spans="1:65" x14ac:dyDescent="0.25">
      <c r="A34" t="s">
        <v>494</v>
      </c>
      <c r="B34">
        <f>(R_cs*Acs/(2*Lm*Fsw))*(1-(VIN_var/VOUT))*(VIN_var/VOUT)</f>
        <v>1.0030864197530865E-3</v>
      </c>
      <c r="E34" t="s">
        <v>497</v>
      </c>
      <c r="N34" s="9">
        <v>16</v>
      </c>
      <c r="O34" s="34">
        <f t="shared" si="62"/>
        <v>14.454397707459275</v>
      </c>
      <c r="P34" s="33" t="str">
        <f t="shared" si="50"/>
        <v>68,0243543984883</v>
      </c>
      <c r="Q34" s="4" t="str">
        <f t="shared" si="63"/>
        <v>1+1,00082768786887i</v>
      </c>
      <c r="R34" s="4">
        <f t="shared" si="64"/>
        <v>1.4147989471316935</v>
      </c>
      <c r="S34" s="4">
        <f t="shared" si="65"/>
        <v>0.78581183611233307</v>
      </c>
      <c r="T34" s="4" t="str">
        <f t="shared" si="51"/>
        <v>1+0,00272458977898915i</v>
      </c>
      <c r="U34" s="4">
        <f t="shared" si="66"/>
        <v>1.0000037116878435</v>
      </c>
      <c r="V34" s="4">
        <f t="shared" si="67"/>
        <v>2.7245830371221591E-3</v>
      </c>
      <c r="W34" t="str">
        <f t="shared" si="52"/>
        <v>1-0,000196170464087219i</v>
      </c>
      <c r="X34" s="4">
        <f t="shared" si="68"/>
        <v>1.0000000192414253</v>
      </c>
      <c r="Y34" s="4">
        <f t="shared" si="69"/>
        <v>-1.9617046157081948E-4</v>
      </c>
      <c r="Z34" t="str">
        <f t="shared" si="53"/>
        <v>0,999999999164282+0,0000555009029053345i</v>
      </c>
      <c r="AA34" s="4">
        <f t="shared" si="70"/>
        <v>1.0000000007044569</v>
      </c>
      <c r="AB34" s="4">
        <f t="shared" si="71"/>
        <v>5.5500902894730194E-5</v>
      </c>
      <c r="AC34" s="47" t="str">
        <f t="shared" si="72"/>
        <v>34,0681695489431-33,9281486835359i</v>
      </c>
      <c r="AD34" s="20">
        <f t="shared" si="73"/>
        <v>33.639426415190087</v>
      </c>
      <c r="AE34" s="43">
        <f t="shared" si="74"/>
        <v>-44.882014298710835</v>
      </c>
      <c r="AF34" t="str">
        <f t="shared" si="54"/>
        <v>170,937204527894</v>
      </c>
      <c r="AG34" t="str">
        <f t="shared" si="55"/>
        <v>1+1,02831291658623i</v>
      </c>
      <c r="AH34">
        <f t="shared" si="75"/>
        <v>1.4343735407550151</v>
      </c>
      <c r="AI34">
        <f t="shared" si="76"/>
        <v>0.79935610728787054</v>
      </c>
      <c r="AJ34" t="str">
        <f t="shared" si="56"/>
        <v>1+0,00272458977898915i</v>
      </c>
      <c r="AK34">
        <f t="shared" si="77"/>
        <v>1.0000037116878435</v>
      </c>
      <c r="AL34">
        <f t="shared" si="78"/>
        <v>2.7245830371221591E-3</v>
      </c>
      <c r="AM34" t="str">
        <f t="shared" si="57"/>
        <v>1-0,0000802097512895771i</v>
      </c>
      <c r="AN34">
        <f t="shared" si="79"/>
        <v>1.0000000032168019</v>
      </c>
      <c r="AO34">
        <f t="shared" si="80"/>
        <v>-8.0209751117564512E-5</v>
      </c>
      <c r="AP34" s="41" t="str">
        <f t="shared" si="81"/>
        <v>83,30892179618-85,2156174202397i</v>
      </c>
      <c r="AQ34">
        <f t="shared" si="82"/>
        <v>41.523518905699731</v>
      </c>
      <c r="AR34" s="43">
        <f t="shared" si="83"/>
        <v>-45.648219846856421</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3969,57877884627+4228,62610347147i</v>
      </c>
      <c r="BG34" s="20">
        <f t="shared" si="94"/>
        <v>75.268409389541858</v>
      </c>
      <c r="BH34" s="43">
        <f t="shared" si="95"/>
        <v>46.809832988854744</v>
      </c>
      <c r="BI34" s="41" t="str">
        <f t="shared" si="96"/>
        <v>9978,23358641374+10348,5209862577i</v>
      </c>
      <c r="BJ34" s="20">
        <f t="shared" si="97"/>
        <v>83.152501880051531</v>
      </c>
      <c r="BK34" s="43">
        <f t="shared" si="98"/>
        <v>46.043627440709322</v>
      </c>
      <c r="BL34">
        <f t="shared" si="99"/>
        <v>75.268409389541858</v>
      </c>
      <c r="BM34" s="43">
        <f t="shared" si="100"/>
        <v>46.809832988854744</v>
      </c>
    </row>
    <row r="35" spans="1:65" x14ac:dyDescent="0.25">
      <c r="A35" t="s">
        <v>495</v>
      </c>
      <c r="B35">
        <f>1/((0.5-(1-(VIN_var/VOUT)))*(R_cs*Acs/(Lm*Fsw))+(Vsl*Acs/VOUT))</f>
        <v>163.63636363636365</v>
      </c>
      <c r="E35" t="s">
        <v>497</v>
      </c>
      <c r="N35" s="9">
        <v>17</v>
      </c>
      <c r="O35" s="34">
        <f t="shared" si="62"/>
        <v>14.791083881682074</v>
      </c>
      <c r="P35" s="33" t="str">
        <f t="shared" si="50"/>
        <v>68,0243543984883</v>
      </c>
      <c r="Q35" s="4" t="str">
        <f t="shared" si="63"/>
        <v>1+1,02413995947676i</v>
      </c>
      <c r="R35" s="4">
        <f t="shared" si="64"/>
        <v>1.4313848736790045</v>
      </c>
      <c r="S35" s="4">
        <f t="shared" si="65"/>
        <v>0.79732363079601032</v>
      </c>
      <c r="T35" s="4" t="str">
        <f t="shared" si="51"/>
        <v>1+0,00278805362767937i</v>
      </c>
      <c r="U35" s="4">
        <f t="shared" si="66"/>
        <v>1.0000038866139624</v>
      </c>
      <c r="V35" s="4">
        <f t="shared" si="67"/>
        <v>2.7880464036402521E-3</v>
      </c>
      <c r="W35" t="str">
        <f t="shared" si="52"/>
        <v>1-0,000200739861192914i</v>
      </c>
      <c r="X35" s="4">
        <f t="shared" si="68"/>
        <v>1.0000000201482457</v>
      </c>
      <c r="Y35" s="4">
        <f t="shared" si="69"/>
        <v>-2.0073985849654335E-4</v>
      </c>
      <c r="Z35" t="str">
        <f t="shared" si="53"/>
        <v>0,999999999124895+0,0000567936850082833i</v>
      </c>
      <c r="AA35" s="4">
        <f t="shared" si="70"/>
        <v>1.0000000007376562</v>
      </c>
      <c r="AB35" s="4">
        <f t="shared" si="71"/>
        <v>5.6793684996920632E-5</v>
      </c>
      <c r="AC35" s="47" t="str">
        <f t="shared" si="72"/>
        <v>33,2870992881952-33,9185115238464i</v>
      </c>
      <c r="AD35" s="20">
        <f t="shared" si="73"/>
        <v>33.538194032207343</v>
      </c>
      <c r="AE35" s="43">
        <f t="shared" si="74"/>
        <v>-45.538291243768512</v>
      </c>
      <c r="AF35" t="str">
        <f t="shared" si="54"/>
        <v>170,937204527894</v>
      </c>
      <c r="AG35" t="str">
        <f t="shared" si="55"/>
        <v>1+1,05226540141447i</v>
      </c>
      <c r="AH35">
        <f t="shared" si="75"/>
        <v>1.451641303839883</v>
      </c>
      <c r="AI35">
        <f t="shared" si="76"/>
        <v>0.81085983438537634</v>
      </c>
      <c r="AJ35" t="str">
        <f t="shared" si="56"/>
        <v>1+0,00278805362767937i</v>
      </c>
      <c r="AK35">
        <f t="shared" si="77"/>
        <v>1.0000038866139624</v>
      </c>
      <c r="AL35">
        <f t="shared" si="78"/>
        <v>2.7880464036402521E-3</v>
      </c>
      <c r="AM35" t="str">
        <f t="shared" si="57"/>
        <v>1-0,0000820780764072065i</v>
      </c>
      <c r="AN35">
        <f t="shared" si="79"/>
        <v>1.0000000033684053</v>
      </c>
      <c r="AO35">
        <f t="shared" si="80"/>
        <v>-8.2078076222891682E-5</v>
      </c>
      <c r="AP35" s="41" t="str">
        <f t="shared" si="81"/>
        <v>81,3491309384645-85,1383240254264i</v>
      </c>
      <c r="AQ35">
        <f t="shared" si="82"/>
        <v>41.419579398813234</v>
      </c>
      <c r="AR35" s="43">
        <f t="shared" si="83"/>
        <v>-46.303805722301909</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3878,10687586703+4043,05501651344i</v>
      </c>
      <c r="BG35" s="20">
        <f t="shared" si="94"/>
        <v>74.967360646037065</v>
      </c>
      <c r="BH35" s="43">
        <f t="shared" si="95"/>
        <v>46.192939461853356</v>
      </c>
      <c r="BI35" s="41" t="str">
        <f t="shared" si="96"/>
        <v>9742,22571632882+9888,67442321453i</v>
      </c>
      <c r="BJ35" s="20">
        <f t="shared" si="97"/>
        <v>82.848746012642948</v>
      </c>
      <c r="BK35" s="43">
        <f t="shared" si="98"/>
        <v>45.427424983320002</v>
      </c>
      <c r="BL35">
        <f t="shared" si="99"/>
        <v>74.967360646037065</v>
      </c>
      <c r="BM35" s="43">
        <f t="shared" si="100"/>
        <v>46.192939461853356</v>
      </c>
    </row>
    <row r="36" spans="1:65" x14ac:dyDescent="0.25">
      <c r="A36" t="s">
        <v>496</v>
      </c>
      <c r="B36">
        <f>2+((VOUT*((VIN_var/VOUT)^2))/(IOUT_VAR*R_cs*Acs))*((1/Km)+(Kex/(VIN_var/VOUT)))</f>
        <v>2.4501028806584362</v>
      </c>
      <c r="E36" t="s">
        <v>497</v>
      </c>
      <c r="N36" s="9">
        <v>18</v>
      </c>
      <c r="O36" s="34">
        <f t="shared" si="62"/>
        <v>15.135612484362087</v>
      </c>
      <c r="P36" s="33" t="str">
        <f t="shared" si="50"/>
        <v>68,0243543984883</v>
      </c>
      <c r="Q36" s="4" t="str">
        <f t="shared" si="63"/>
        <v>1+1,04799524364727i</v>
      </c>
      <c r="R36" s="4">
        <f t="shared" si="64"/>
        <v>1.448548939700451</v>
      </c>
      <c r="S36" s="4">
        <f t="shared" si="65"/>
        <v>0.80882910651098061</v>
      </c>
      <c r="T36" s="4" t="str">
        <f t="shared" si="51"/>
        <v>1+0,00285299573930724i</v>
      </c>
      <c r="U36" s="4">
        <f t="shared" si="66"/>
        <v>1.0000040697840626</v>
      </c>
      <c r="V36" s="4">
        <f t="shared" si="67"/>
        <v>2.8529879986115649E-3</v>
      </c>
      <c r="W36" t="str">
        <f t="shared" si="52"/>
        <v>1-0,000205415693230121i</v>
      </c>
      <c r="X36" s="4">
        <f t="shared" si="68"/>
        <v>1.0000000210978033</v>
      </c>
      <c r="Y36" s="4">
        <f t="shared" si="69"/>
        <v>-2.0541569034090778E-4</v>
      </c>
      <c r="Z36" t="str">
        <f t="shared" si="53"/>
        <v>0,999999999083653+0,0000581165798747769i</v>
      </c>
      <c r="AA36" s="4">
        <f t="shared" si="70"/>
        <v>1.0000000007724215</v>
      </c>
      <c r="AB36" s="4">
        <f t="shared" si="71"/>
        <v>5.8116579862601556E-5</v>
      </c>
      <c r="AC36" s="47" t="str">
        <f t="shared" si="72"/>
        <v>32,5068862328302-33,8909155800162i</v>
      </c>
      <c r="AD36" s="20">
        <f t="shared" si="73"/>
        <v>33.434660648687959</v>
      </c>
      <c r="AE36" s="43">
        <f t="shared" si="74"/>
        <v>-46.194129265942856</v>
      </c>
      <c r="AF36" t="str">
        <f t="shared" si="54"/>
        <v>170,937204527894</v>
      </c>
      <c r="AG36" t="str">
        <f t="shared" si="55"/>
        <v>1+1,07677581128692i</v>
      </c>
      <c r="AH36">
        <f t="shared" si="75"/>
        <v>1.4695054092355717</v>
      </c>
      <c r="AI36">
        <f t="shared" si="76"/>
        <v>0.82235008825726574</v>
      </c>
      <c r="AJ36" t="str">
        <f t="shared" si="56"/>
        <v>1+0,00285299573930724i</v>
      </c>
      <c r="AK36">
        <f t="shared" si="77"/>
        <v>1.0000040697840626</v>
      </c>
      <c r="AL36">
        <f t="shared" si="78"/>
        <v>2.8529879986115649E-3</v>
      </c>
      <c r="AM36" t="str">
        <f t="shared" si="57"/>
        <v>1-0,0000839899204073787i</v>
      </c>
      <c r="AN36">
        <f t="shared" si="79"/>
        <v>1.0000000035271532</v>
      </c>
      <c r="AO36">
        <f t="shared" si="80"/>
        <v>-8.3989920209881817E-5</v>
      </c>
      <c r="AP36" s="41" t="str">
        <f t="shared" si="81"/>
        <v>79,393927825249-85,0161349312834i</v>
      </c>
      <c r="AQ36">
        <f t="shared" si="82"/>
        <v>41.313343545710339</v>
      </c>
      <c r="AR36" s="43">
        <f t="shared" si="83"/>
        <v>-46.958537435979821</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3786,73536105051+3863,83691061084i</v>
      </c>
      <c r="BG36" s="20">
        <f t="shared" si="94"/>
        <v>74.664019548331709</v>
      </c>
      <c r="BH36" s="43">
        <f t="shared" si="95"/>
        <v>45.577400445394353</v>
      </c>
      <c r="BI36" s="41" t="str">
        <f t="shared" si="96"/>
        <v>9506,77032550712+9444,91369449358i</v>
      </c>
      <c r="BJ36" s="20">
        <f t="shared" si="97"/>
        <v>82.542702445354081</v>
      </c>
      <c r="BK36" s="43">
        <f t="shared" si="98"/>
        <v>44.812992275357395</v>
      </c>
      <c r="BL36">
        <f t="shared" si="99"/>
        <v>74.664019548331709</v>
      </c>
      <c r="BM36" s="43">
        <f t="shared" si="100"/>
        <v>45.577400445394353</v>
      </c>
    </row>
    <row r="37" spans="1:65" x14ac:dyDescent="0.25">
      <c r="N37" s="9">
        <v>19</v>
      </c>
      <c r="O37" s="34">
        <f t="shared" si="62"/>
        <v>15.488166189124817</v>
      </c>
      <c r="P37" s="33" t="str">
        <f t="shared" si="50"/>
        <v>68,0243543984883</v>
      </c>
      <c r="Q37" s="4" t="str">
        <f t="shared" si="63"/>
        <v>1+1,07240618876781i</v>
      </c>
      <c r="R37" s="4">
        <f t="shared" si="64"/>
        <v>1.4663065960799262</v>
      </c>
      <c r="S37" s="4">
        <f t="shared" si="65"/>
        <v>0.82032218029055015</v>
      </c>
      <c r="T37" s="4" t="str">
        <f t="shared" si="51"/>
        <v>1+0,00291945054703994i</v>
      </c>
      <c r="U37" s="4">
        <f t="shared" si="66"/>
        <v>1.0000042615866678</v>
      </c>
      <c r="V37" s="4">
        <f t="shared" si="67"/>
        <v>2.9194422527369971E-3</v>
      </c>
      <c r="W37" t="str">
        <f t="shared" si="52"/>
        <v>1-0,000210200439386876i</v>
      </c>
      <c r="X37" s="4">
        <f t="shared" si="68"/>
        <v>1.0000000220921121</v>
      </c>
      <c r="Y37" s="4">
        <f t="shared" si="69"/>
        <v>-2.1020043629102825E-4</v>
      </c>
      <c r="Z37" t="str">
        <f t="shared" si="53"/>
        <v>0,999999999040467+0,0000594702889211839i</v>
      </c>
      <c r="AA37" s="4">
        <f t="shared" si="70"/>
        <v>1.0000000008088246</v>
      </c>
      <c r="AB37" s="4">
        <f t="shared" si="71"/>
        <v>5.9470288908137781E-5</v>
      </c>
      <c r="AC37" s="47" t="str">
        <f t="shared" si="72"/>
        <v>31,728354205049-33,8454338503953i</v>
      </c>
      <c r="AD37" s="20">
        <f t="shared" si="73"/>
        <v>33.328830009947339</v>
      </c>
      <c r="AE37" s="43">
        <f t="shared" si="74"/>
        <v>-46.849178046416469</v>
      </c>
      <c r="AF37" t="str">
        <f t="shared" si="54"/>
        <v>170,937204527894</v>
      </c>
      <c r="AG37" t="str">
        <f t="shared" si="55"/>
        <v>1+1,10185714194733i</v>
      </c>
      <c r="AH37">
        <f t="shared" si="75"/>
        <v>1.487981572890047</v>
      </c>
      <c r="AI37">
        <f t="shared" si="76"/>
        <v>0.83382082613677733</v>
      </c>
      <c r="AJ37" t="str">
        <f t="shared" si="56"/>
        <v>1+0,00291945054703994i</v>
      </c>
      <c r="AK37">
        <f t="shared" si="77"/>
        <v>1.0000042615866678</v>
      </c>
      <c r="AL37">
        <f t="shared" si="78"/>
        <v>2.9194422527369971E-3</v>
      </c>
      <c r="AM37" t="str">
        <f t="shared" si="57"/>
        <v>1-0,0000859462969750889i</v>
      </c>
      <c r="AN37">
        <f t="shared" si="79"/>
        <v>1.0000000036933829</v>
      </c>
      <c r="AO37">
        <f t="shared" si="80"/>
        <v>-8.5946296763467174E-5</v>
      </c>
      <c r="AP37" s="41" t="str">
        <f t="shared" si="81"/>
        <v>77,4453605361331-84,8493723219002i</v>
      </c>
      <c r="AQ37">
        <f t="shared" si="82"/>
        <v>41.204817934912647</v>
      </c>
      <c r="AR37" s="43">
        <f t="shared" si="83"/>
        <v>-47.612066848204293</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3695,56071302131+3690,86649950688i</v>
      </c>
      <c r="BG37" s="20">
        <f t="shared" si="94"/>
        <v>74.358390248428194</v>
      </c>
      <c r="BH37" s="43">
        <f t="shared" si="95"/>
        <v>44.963587458650565</v>
      </c>
      <c r="BI37" s="41" t="str">
        <f t="shared" si="96"/>
        <v>9272,11405399329+9016,95691136535i</v>
      </c>
      <c r="BJ37" s="20">
        <f t="shared" si="97"/>
        <v>82.234378173393509</v>
      </c>
      <c r="BK37" s="43">
        <f t="shared" si="98"/>
        <v>44.200698656862777</v>
      </c>
      <c r="BL37">
        <f t="shared" si="99"/>
        <v>74.358390248428194</v>
      </c>
      <c r="BM37" s="43">
        <f t="shared" si="100"/>
        <v>44.963587458650565</v>
      </c>
    </row>
    <row r="38" spans="1:65" x14ac:dyDescent="0.25">
      <c r="A38" t="s">
        <v>200</v>
      </c>
      <c r="B38" s="16">
        <f>(Gcomp*(VIN_var/VOUT)*(VOUT/IOUT))/(Kd*R_cs*Acs/Np)</f>
        <v>68.024354398488342</v>
      </c>
      <c r="C38" t="s">
        <v>150</v>
      </c>
      <c r="E38" t="s">
        <v>204</v>
      </c>
      <c r="N38" s="9">
        <v>20</v>
      </c>
      <c r="O38" s="34">
        <f t="shared" si="62"/>
        <v>15.848931924611136</v>
      </c>
      <c r="P38" s="33" t="str">
        <f t="shared" si="50"/>
        <v>68,0243543984883</v>
      </c>
      <c r="Q38" s="4" t="str">
        <f t="shared" si="63"/>
        <v>1+1,09738573784461i</v>
      </c>
      <c r="R38" s="4">
        <f t="shared" si="64"/>
        <v>1.4846735188669458</v>
      </c>
      <c r="S38" s="4">
        <f t="shared" si="65"/>
        <v>0.83179680193039796</v>
      </c>
      <c r="T38" s="4" t="str">
        <f t="shared" si="51"/>
        <v>1+0,00298745328609619i</v>
      </c>
      <c r="U38" s="4">
        <f t="shared" si="66"/>
        <v>1.0000044624286117</v>
      </c>
      <c r="V38" s="4">
        <f t="shared" si="67"/>
        <v>2.9874443985926052E-3</v>
      </c>
      <c r="W38" t="str">
        <f t="shared" si="52"/>
        <v>1-0,000215096636598925i</v>
      </c>
      <c r="X38" s="4">
        <f t="shared" si="68"/>
        <v>1.0000000231332813</v>
      </c>
      <c r="Y38" s="4">
        <f t="shared" si="69"/>
        <v>-2.150966332816644E-4</v>
      </c>
      <c r="Z38" t="str">
        <f t="shared" si="53"/>
        <v>0,999999998995245+0,0000608555299019592i</v>
      </c>
      <c r="AA38" s="4">
        <f t="shared" si="70"/>
        <v>1.0000000008469427</v>
      </c>
      <c r="AB38" s="4">
        <f t="shared" si="71"/>
        <v>6.0855529887980065E-5</v>
      </c>
      <c r="AC38" s="47" t="str">
        <f t="shared" si="72"/>
        <v>30,9523199285267-33,7821863328195i</v>
      </c>
      <c r="AD38" s="20">
        <f t="shared" si="73"/>
        <v>33.220708279985416</v>
      </c>
      <c r="AE38" s="43">
        <f t="shared" si="74"/>
        <v>-47.503089101818887</v>
      </c>
      <c r="AF38" t="str">
        <f t="shared" si="54"/>
        <v>170,937204527894</v>
      </c>
      <c r="AG38" t="str">
        <f t="shared" si="55"/>
        <v>1+1,12752269184921i</v>
      </c>
      <c r="AH38">
        <f t="shared" si="75"/>
        <v>1.5070857376522708</v>
      </c>
      <c r="AI38">
        <f t="shared" si="76"/>
        <v>0.84526605661102183</v>
      </c>
      <c r="AJ38" t="str">
        <f t="shared" si="56"/>
        <v>1+0,00298745328609619i</v>
      </c>
      <c r="AK38">
        <f t="shared" si="77"/>
        <v>1.0000044624286117</v>
      </c>
      <c r="AL38">
        <f t="shared" si="78"/>
        <v>2.9874443985926052E-3</v>
      </c>
      <c r="AM38" t="str">
        <f t="shared" si="57"/>
        <v>1-0,0000879482434070891i</v>
      </c>
      <c r="AN38">
        <f t="shared" si="79"/>
        <v>1.0000000038674468</v>
      </c>
      <c r="AO38">
        <f t="shared" si="80"/>
        <v>-8.7948243180332336E-5</v>
      </c>
      <c r="AP38" s="41" t="str">
        <f t="shared" si="81"/>
        <v>75,5054492665693-84,6384741198143i</v>
      </c>
      <c r="AQ38">
        <f t="shared" si="82"/>
        <v>41.094011542042168</v>
      </c>
      <c r="AR38" s="43">
        <f t="shared" si="83"/>
        <v>-48.26404871705811</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3604,67857908874+3524,03519480283i</v>
      </c>
      <c r="BG38" s="20">
        <f t="shared" si="94"/>
        <v>74.050479336102399</v>
      </c>
      <c r="BH38" s="43">
        <f t="shared" si="95"/>
        <v>44.351870670146887</v>
      </c>
      <c r="BI38" s="41" t="str">
        <f t="shared" si="96"/>
        <v>9038,5001838823+8604,51378069452i</v>
      </c>
      <c r="BJ38" s="20">
        <f t="shared" si="97"/>
        <v>81.923782598159136</v>
      </c>
      <c r="BK38" s="43">
        <f t="shared" si="98"/>
        <v>43.590911054907664</v>
      </c>
      <c r="BL38">
        <f t="shared" si="99"/>
        <v>74.050479336102399</v>
      </c>
      <c r="BM38" s="43">
        <f t="shared" si="100"/>
        <v>44.351870670146887</v>
      </c>
    </row>
    <row r="39" spans="1:65" x14ac:dyDescent="0.25">
      <c r="A39" t="s">
        <v>217</v>
      </c>
      <c r="B39" s="18">
        <f>Kd/(Cout*(VOUT/IOUT_VAR))</f>
        <v>90.74455113549763</v>
      </c>
      <c r="C39" t="s">
        <v>216</v>
      </c>
      <c r="E39" t="s">
        <v>207</v>
      </c>
      <c r="N39" s="9">
        <v>21</v>
      </c>
      <c r="O39" s="34">
        <f t="shared" si="62"/>
        <v>16.218100973589298</v>
      </c>
      <c r="P39" s="33" t="str">
        <f t="shared" si="50"/>
        <v>68,0243543984883</v>
      </c>
      <c r="Q39" s="4" t="str">
        <f t="shared" si="63"/>
        <v>1+1,12294713536523i</v>
      </c>
      <c r="R39" s="4">
        <f t="shared" si="64"/>
        <v>1.5036656107077051</v>
      </c>
      <c r="S39" s="4">
        <f t="shared" si="65"/>
        <v>0.84324696981470448</v>
      </c>
      <c r="T39" s="4" t="str">
        <f t="shared" si="51"/>
        <v>1+0,00305704001242833i</v>
      </c>
      <c r="U39" s="4">
        <f t="shared" si="66"/>
        <v>1.0000046727359015</v>
      </c>
      <c r="V39" s="4">
        <f t="shared" si="67"/>
        <v>3.0570304892990671E-3</v>
      </c>
      <c r="W39" t="str">
        <f t="shared" si="52"/>
        <v>1-0,00022010688089484i</v>
      </c>
      <c r="X39" s="4">
        <f t="shared" si="68"/>
        <v>1.0000000242235192</v>
      </c>
      <c r="Y39" s="4">
        <f t="shared" si="69"/>
        <v>-2.2010687734033121E-4</v>
      </c>
      <c r="Z39" t="str">
        <f t="shared" si="53"/>
        <v>0,999999998947893+0,0000622730372902066i</v>
      </c>
      <c r="AA39" s="4">
        <f t="shared" si="70"/>
        <v>1.0000000008868584</v>
      </c>
      <c r="AB39" s="4">
        <f t="shared" si="71"/>
        <v>6.2273037275227642E-5</v>
      </c>
      <c r="AC39" s="47" t="str">
        <f t="shared" si="72"/>
        <v>30,1795896220248-33,701339254353i</v>
      </c>
      <c r="AD39" s="20">
        <f t="shared" si="73"/>
        <v>33.110304015533032</v>
      </c>
      <c r="AE39" s="43">
        <f t="shared" si="74"/>
        <v>-48.155516690025181</v>
      </c>
      <c r="AF39" t="str">
        <f t="shared" si="54"/>
        <v>170,937204527894</v>
      </c>
      <c r="AG39" t="str">
        <f t="shared" si="55"/>
        <v>1+1,15378606920682i</v>
      </c>
      <c r="AH39">
        <f t="shared" si="75"/>
        <v>1.5268340752995149</v>
      </c>
      <c r="AI39">
        <f t="shared" si="76"/>
        <v>0.85667985507102307</v>
      </c>
      <c r="AJ39" t="str">
        <f t="shared" si="56"/>
        <v>1+0,00305704001242833i</v>
      </c>
      <c r="AK39">
        <f t="shared" si="77"/>
        <v>1.0000046727359015</v>
      </c>
      <c r="AL39">
        <f t="shared" si="78"/>
        <v>3.0570304892990671E-3</v>
      </c>
      <c r="AM39" t="str">
        <f t="shared" si="57"/>
        <v>1-0,0000899968211618761i</v>
      </c>
      <c r="AN39">
        <f t="shared" si="79"/>
        <v>1.0000000040497139</v>
      </c>
      <c r="AO39">
        <f t="shared" si="80"/>
        <v>-8.999682091890185E-5</v>
      </c>
      <c r="AP39" s="41" t="str">
        <f t="shared" si="81"/>
        <v>73,5761780529396-84,3839911941337i</v>
      </c>
      <c r="AQ39">
        <f t="shared" si="82"/>
        <v>40.980935692238354</v>
      </c>
      <c r="AR39" s="43">
        <f t="shared" si="83"/>
        <v>-48.914141582577265</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3514,18337632144+3363,23114604038i</v>
      </c>
      <c r="BG39" s="20">
        <f t="shared" si="94"/>
        <v>73.740295813842849</v>
      </c>
      <c r="BH39" s="43">
        <f t="shared" si="95"/>
        <v>43.74261800261084</v>
      </c>
      <c r="BI39" s="41" t="str">
        <f t="shared" si="96"/>
        <v>8806,16764281232+8207,28581519677i</v>
      </c>
      <c r="BJ39" s="20">
        <f t="shared" si="97"/>
        <v>81.610927490548178</v>
      </c>
      <c r="BK39" s="43">
        <f t="shared" si="98"/>
        <v>42.983993110058769</v>
      </c>
      <c r="BL39">
        <f t="shared" si="99"/>
        <v>73.740295813842849</v>
      </c>
      <c r="BM39" s="43">
        <f t="shared" si="100"/>
        <v>43.74261800261084</v>
      </c>
    </row>
    <row r="40" spans="1:65" x14ac:dyDescent="0.25">
      <c r="B40" s="17">
        <f>wp_lf/(2*PI())</f>
        <v>14.442443871869711</v>
      </c>
      <c r="C40" t="s">
        <v>65</v>
      </c>
      <c r="N40" s="9">
        <v>22</v>
      </c>
      <c r="O40" s="34">
        <f t="shared" si="62"/>
        <v>16.595869074375614</v>
      </c>
      <c r="P40" s="33" t="str">
        <f t="shared" si="50"/>
        <v>68,0243543984883</v>
      </c>
      <c r="Q40" s="4" t="str">
        <f t="shared" si="63"/>
        <v>1+1,149103934321i</v>
      </c>
      <c r="R40" s="4">
        <f t="shared" si="64"/>
        <v>1.5232990027804789</v>
      </c>
      <c r="S40" s="4">
        <f t="shared" si="65"/>
        <v>0.85466674643130625</v>
      </c>
      <c r="T40" s="4" t="str">
        <f t="shared" si="51"/>
        <v>1+0,00312824762183979i</v>
      </c>
      <c r="U40" s="4">
        <f t="shared" si="66"/>
        <v>1.0000048929546212</v>
      </c>
      <c r="V40" s="4">
        <f t="shared" si="67"/>
        <v>3.1282374176256349E-3</v>
      </c>
      <c r="W40" t="str">
        <f t="shared" si="52"/>
        <v>1-0,000225233828772465i</v>
      </c>
      <c r="X40" s="4">
        <f t="shared" si="68"/>
        <v>1.0000000253651384</v>
      </c>
      <c r="Y40" s="4">
        <f t="shared" si="69"/>
        <v>-2.2523382496374023E-4</v>
      </c>
      <c r="Z40" t="str">
        <f t="shared" si="53"/>
        <v>0,999999998898308+0,0000637235626671067i</v>
      </c>
      <c r="AA40" s="4">
        <f t="shared" si="70"/>
        <v>1.000000000928654</v>
      </c>
      <c r="AB40" s="4">
        <f t="shared" si="71"/>
        <v>6.3723562651056496E-5</v>
      </c>
      <c r="AC40" s="47" t="str">
        <f t="shared" si="72"/>
        <v>29,4109556865266-33,6031040102859i</v>
      </c>
      <c r="AD40" s="20">
        <f t="shared" si="73"/>
        <v>32.997628130188424</v>
      </c>
      <c r="AE40" s="43">
        <f t="shared" si="74"/>
        <v>-48.806118698116173</v>
      </c>
      <c r="AF40" t="str">
        <f t="shared" si="54"/>
        <v>170,937204527894</v>
      </c>
      <c r="AG40" t="str">
        <f t="shared" si="55"/>
        <v>1+1,1806611992105i</v>
      </c>
      <c r="AH40">
        <f t="shared" si="75"/>
        <v>1.5472429891006698</v>
      </c>
      <c r="AI40">
        <f t="shared" si="76"/>
        <v>0.86805637873757246</v>
      </c>
      <c r="AJ40" t="str">
        <f t="shared" si="56"/>
        <v>1+0,00312824762183979i</v>
      </c>
      <c r="AK40">
        <f t="shared" si="77"/>
        <v>1.0000048929546212</v>
      </c>
      <c r="AL40">
        <f t="shared" si="78"/>
        <v>3.1282374176256349E-3</v>
      </c>
      <c r="AM40" t="str">
        <f t="shared" si="57"/>
        <v>1-0,0000920931164224924i</v>
      </c>
      <c r="AN40">
        <f t="shared" si="79"/>
        <v>1.000000004240571</v>
      </c>
      <c r="AO40">
        <f t="shared" si="80"/>
        <v>-9.2093116162140807E-5</v>
      </c>
      <c r="AP40" s="41" t="str">
        <f t="shared" si="81"/>
        <v>71,65948681661-84,0865838760369i</v>
      </c>
      <c r="AQ40">
        <f t="shared" si="82"/>
        <v>40.865604013049037</v>
      </c>
      <c r="AR40" s="43">
        <f t="shared" si="83"/>
        <v>-49.562008626606058</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3424,16790357446+3208,3393159732i</v>
      </c>
      <c r="BG40" s="20">
        <f t="shared" si="94"/>
        <v>73.427851061920165</v>
      </c>
      <c r="BH40" s="43">
        <f t="shared" si="95"/>
        <v>43.136194255865021</v>
      </c>
      <c r="BI40" s="41" t="str">
        <f t="shared" si="96"/>
        <v>8575,35004586931+7824,96662997018i</v>
      </c>
      <c r="BJ40" s="20">
        <f t="shared" si="97"/>
        <v>81.295826944780771</v>
      </c>
      <c r="BK40" s="43">
        <f t="shared" si="98"/>
        <v>42.38030432737515</v>
      </c>
      <c r="BL40">
        <f t="shared" si="99"/>
        <v>73.427851061920165</v>
      </c>
      <c r="BM40" s="43">
        <f t="shared" si="100"/>
        <v>43.136194255865021</v>
      </c>
    </row>
    <row r="41" spans="1:65" x14ac:dyDescent="0.25">
      <c r="B41" s="1"/>
      <c r="C41" t="s">
        <v>237</v>
      </c>
      <c r="E41" t="s">
        <v>236</v>
      </c>
      <c r="N41" s="9">
        <v>23</v>
      </c>
      <c r="O41" s="34">
        <f t="shared" si="62"/>
        <v>16.982436524617448</v>
      </c>
      <c r="P41" s="33" t="str">
        <f t="shared" si="50"/>
        <v>68,0243543984883</v>
      </c>
      <c r="Q41" s="4" t="str">
        <f t="shared" si="63"/>
        <v>1+1,17587000339291i</v>
      </c>
      <c r="R41" s="4">
        <f t="shared" si="64"/>
        <v>1.5435900572623684</v>
      </c>
      <c r="S41" s="4">
        <f t="shared" si="65"/>
        <v>0.86605027347916164</v>
      </c>
      <c r="T41" s="4" t="str">
        <f t="shared" si="51"/>
        <v>1+0,00320111386954758i</v>
      </c>
      <c r="U41" s="4">
        <f t="shared" si="66"/>
        <v>1.0000051235518774</v>
      </c>
      <c r="V41" s="4">
        <f t="shared" si="67"/>
        <v>3.2011029355381439E-3</v>
      </c>
      <c r="W41" t="str">
        <f t="shared" si="52"/>
        <v>1-0,000230480198607426i</v>
      </c>
      <c r="X41" s="4">
        <f t="shared" si="68"/>
        <v>1.0000000265605606</v>
      </c>
      <c r="Y41" s="4">
        <f t="shared" si="69"/>
        <v>-2.3048019452630389E-4</v>
      </c>
      <c r="Z41" t="str">
        <f t="shared" si="53"/>
        <v>0,999999998846387+0,0000652078751204135i</v>
      </c>
      <c r="AA41" s="4">
        <f t="shared" si="70"/>
        <v>1.0000000009724204</v>
      </c>
      <c r="AB41" s="4">
        <f t="shared" si="71"/>
        <v>6.5207875103215411E-5</v>
      </c>
      <c r="AC41" s="47" t="str">
        <f t="shared" si="72"/>
        <v>28,6471935144653-33,4877358249284i</v>
      </c>
      <c r="AD41" s="20">
        <f t="shared" si="73"/>
        <v>32.882693848963775</v>
      </c>
      <c r="AE41" s="43">
        <f t="shared" si="74"/>
        <v>-49.454557506955517</v>
      </c>
      <c r="AF41" t="str">
        <f t="shared" si="54"/>
        <v>170,937204527894</v>
      </c>
      <c r="AG41" t="str">
        <f t="shared" si="55"/>
        <v>1+1,20816233140989i</v>
      </c>
      <c r="AH41">
        <f t="shared" si="75"/>
        <v>1.5683291169387186</v>
      </c>
      <c r="AI41">
        <f t="shared" si="76"/>
        <v>0.87938988117190209</v>
      </c>
      <c r="AJ41" t="str">
        <f t="shared" si="56"/>
        <v>1+0,00320111386954758i</v>
      </c>
      <c r="AK41">
        <f t="shared" si="77"/>
        <v>1.0000051235518774</v>
      </c>
      <c r="AL41">
        <f t="shared" si="78"/>
        <v>3.2011029355381439E-3</v>
      </c>
      <c r="AM41" t="str">
        <f t="shared" si="57"/>
        <v>1-0,0000942382406724317i</v>
      </c>
      <c r="AN41">
        <f t="shared" si="79"/>
        <v>1.0000000044404229</v>
      </c>
      <c r="AO41">
        <f t="shared" si="80"/>
        <v>-9.4238240393459941E-5</v>
      </c>
      <c r="AP41" s="41" t="str">
        <f t="shared" si="81"/>
        <v>69,7572637931952-83,7470178223457i</v>
      </c>
      <c r="AQ41">
        <f t="shared" si="82"/>
        <v>40.748032378209437</v>
      </c>
      <c r="AR41" s="43">
        <f t="shared" si="83"/>
        <v>-50.20731850311099</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3334,72296781483+3059,24158953536i</v>
      </c>
      <c r="BG41" s="20">
        <f t="shared" si="94"/>
        <v>73.113158793910998</v>
      </c>
      <c r="BH41" s="43">
        <f t="shared" si="95"/>
        <v>42.532960253305468</v>
      </c>
      <c r="BI41" s="41" t="str">
        <f t="shared" si="96"/>
        <v>8346,27478388126+7457,24232033982i</v>
      </c>
      <c r="BJ41" s="20">
        <f t="shared" si="97"/>
        <v>80.97849732315666</v>
      </c>
      <c r="BK41" s="43">
        <f t="shared" si="98"/>
        <v>41.780199257150024</v>
      </c>
      <c r="BL41">
        <f t="shared" si="99"/>
        <v>73.113158793910998</v>
      </c>
      <c r="BM41" s="43">
        <f t="shared" si="100"/>
        <v>42.532960253305468</v>
      </c>
    </row>
    <row r="42" spans="1:65" x14ac:dyDescent="0.25">
      <c r="A42" t="s">
        <v>218</v>
      </c>
      <c r="B42" s="18">
        <f>((VOUT/IOUT)*((VIN_var/VOUT)^2))/(Lm)</f>
        <v>462962.96296296304</v>
      </c>
      <c r="C42" t="s">
        <v>216</v>
      </c>
      <c r="E42" t="s">
        <v>208</v>
      </c>
      <c r="N42" s="9">
        <v>24</v>
      </c>
      <c r="O42" s="34">
        <f t="shared" si="62"/>
        <v>17.378008287493756</v>
      </c>
      <c r="P42" s="33" t="str">
        <f t="shared" si="50"/>
        <v>68,0243543984883</v>
      </c>
      <c r="Q42" s="4" t="str">
        <f t="shared" si="63"/>
        <v>1+1,20325953430512i</v>
      </c>
      <c r="R42" s="4">
        <f t="shared" si="64"/>
        <v>1.5645553703516455</v>
      </c>
      <c r="S42" s="4">
        <f t="shared" si="65"/>
        <v>0.8773917864764551</v>
      </c>
      <c r="T42" s="4" t="str">
        <f t="shared" si="51"/>
        <v>1+0,00327567739020078i</v>
      </c>
      <c r="U42" s="4">
        <f t="shared" si="66"/>
        <v>1.0000053650167906</v>
      </c>
      <c r="V42" s="4">
        <f t="shared" si="67"/>
        <v>3.2756656742019799E-3</v>
      </c>
      <c r="W42" t="str">
        <f t="shared" si="52"/>
        <v>1-0,000235848772094456i</v>
      </c>
      <c r="X42" s="4">
        <f t="shared" si="68"/>
        <v>1.0000000278123213</v>
      </c>
      <c r="Y42" s="4">
        <f t="shared" si="69"/>
        <v>-2.3584876772145489E-4</v>
      </c>
      <c r="Z42" t="str">
        <f t="shared" si="53"/>
        <v>0,999999998792019+0,000066726761652238i</v>
      </c>
      <c r="AA42" s="4">
        <f t="shared" si="70"/>
        <v>1.0000000010182493</v>
      </c>
      <c r="AB42" s="4">
        <f t="shared" si="71"/>
        <v>6.6726761633809892E-5</v>
      </c>
      <c r="AC42" s="47" t="str">
        <f t="shared" si="72"/>
        <v>27,8890584477506-33,3555321498708i</v>
      </c>
      <c r="AD42" s="20">
        <f t="shared" si="73"/>
        <v>32.765516653639303</v>
      </c>
      <c r="AE42" s="43">
        <f t="shared" si="74"/>
        <v>-50.100500827132727</v>
      </c>
      <c r="AF42" t="str">
        <f t="shared" si="54"/>
        <v>170,937204527894</v>
      </c>
      <c r="AG42" t="str">
        <f t="shared" si="55"/>
        <v>1+1,23630404726933i</v>
      </c>
      <c r="AH42">
        <f t="shared" si="75"/>
        <v>1.5901093350126985</v>
      </c>
      <c r="AI42">
        <f t="shared" si="76"/>
        <v>0.89067472618643961</v>
      </c>
      <c r="AJ42" t="str">
        <f t="shared" si="56"/>
        <v>1+0,00327567739020078i</v>
      </c>
      <c r="AK42">
        <f t="shared" si="77"/>
        <v>1.0000053650167906</v>
      </c>
      <c r="AL42">
        <f t="shared" si="78"/>
        <v>3.2756656742019799E-3</v>
      </c>
      <c r="AM42" t="str">
        <f t="shared" si="57"/>
        <v>1-0,0000964333312849669i</v>
      </c>
      <c r="AN42">
        <f t="shared" si="79"/>
        <v>1.0000000046496937</v>
      </c>
      <c r="AO42">
        <f t="shared" si="80"/>
        <v>-9.6433330986043264E-5</v>
      </c>
      <c r="AP42" s="41" t="str">
        <f t="shared" si="81"/>
        <v>67,87133840751-83,3661592748479i</v>
      </c>
      <c r="AQ42">
        <f t="shared" si="82"/>
        <v>40.628238842795632</v>
      </c>
      <c r="AR42" s="43">
        <f t="shared" si="83"/>
        <v>-50.849746134095433</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3245,93702787336+2915,81691464355i</v>
      </c>
      <c r="BG42" s="20">
        <f t="shared" si="94"/>
        <v>72.796235003073534</v>
      </c>
      <c r="BH42" s="43">
        <f t="shared" si="95"/>
        <v>41.933272017220446</v>
      </c>
      <c r="BI42" s="41" t="str">
        <f t="shared" si="96"/>
        <v>8119,16216538395+7103,79191520376i</v>
      </c>
      <c r="BJ42" s="20">
        <f t="shared" si="97"/>
        <v>80.658957192229863</v>
      </c>
      <c r="BK42" s="43">
        <f t="shared" si="98"/>
        <v>41.184026710257704</v>
      </c>
      <c r="BL42">
        <f t="shared" si="99"/>
        <v>72.796235003073534</v>
      </c>
      <c r="BM42" s="43">
        <f t="shared" si="100"/>
        <v>41.933272017220446</v>
      </c>
    </row>
    <row r="43" spans="1:65" x14ac:dyDescent="0.25">
      <c r="B43" s="1">
        <f>wz_rhp/(2*PI())</f>
        <v>73682.844024025631</v>
      </c>
      <c r="C43" t="s">
        <v>65</v>
      </c>
      <c r="N43" s="9">
        <v>25</v>
      </c>
      <c r="O43" s="34">
        <f t="shared" si="62"/>
        <v>17.782794100389236</v>
      </c>
      <c r="P43" s="33" t="str">
        <f t="shared" si="50"/>
        <v>68,0243543984883</v>
      </c>
      <c r="Q43" s="4" t="str">
        <f t="shared" si="63"/>
        <v>1+1,23128704934943i</v>
      </c>
      <c r="R43" s="4">
        <f t="shared" si="64"/>
        <v>1.5862117758658916</v>
      </c>
      <c r="S43" s="4">
        <f t="shared" si="65"/>
        <v>0.888685628783075</v>
      </c>
      <c r="T43" s="4" t="str">
        <f t="shared" si="51"/>
        <v>1+0,00335197771836495i</v>
      </c>
      <c r="U43" s="4">
        <f t="shared" si="66"/>
        <v>1.000005617861532</v>
      </c>
      <c r="V43" s="4">
        <f t="shared" si="67"/>
        <v>3.3519651644498649E-3</v>
      </c>
      <c r="W43" t="str">
        <f t="shared" si="52"/>
        <v>1-0,000241342395722276i</v>
      </c>
      <c r="X43" s="4">
        <f t="shared" si="68"/>
        <v>1.0000000291230755</v>
      </c>
      <c r="Y43" s="4">
        <f t="shared" si="69"/>
        <v>-2.4134239103652087E-4</v>
      </c>
      <c r="Z43" t="str">
        <f t="shared" si="53"/>
        <v>0,999999998735089+0,0000682810275963229i</v>
      </c>
      <c r="AA43" s="4">
        <f t="shared" si="70"/>
        <v>1.0000000010662382</v>
      </c>
      <c r="AB43" s="4">
        <f t="shared" si="71"/>
        <v>6.8281027576576797E-5</v>
      </c>
      <c r="AC43" s="47" t="str">
        <f t="shared" si="72"/>
        <v>27,1372829091181-33,2068308182233i</v>
      </c>
      <c r="AD43" s="20">
        <f t="shared" si="73"/>
        <v>32.646114219403188</v>
      </c>
      <c r="AE43" s="43">
        <f t="shared" si="74"/>
        <v>-50.743622501327145</v>
      </c>
      <c r="AF43" t="str">
        <f t="shared" si="54"/>
        <v>170,937204527894</v>
      </c>
      <c r="AG43" t="str">
        <f t="shared" si="55"/>
        <v>1+1,26510126789903i</v>
      </c>
      <c r="AH43">
        <f t="shared" si="75"/>
        <v>1.6126007621354188</v>
      </c>
      <c r="AI43">
        <f t="shared" si="76"/>
        <v>0.90190540107743611</v>
      </c>
      <c r="AJ43" t="str">
        <f t="shared" si="56"/>
        <v>1+0,00335197771836495i</v>
      </c>
      <c r="AK43">
        <f t="shared" si="77"/>
        <v>1.000005617861532</v>
      </c>
      <c r="AL43">
        <f t="shared" si="78"/>
        <v>3.3519651644498649E-3</v>
      </c>
      <c r="AM43" t="str">
        <f t="shared" si="57"/>
        <v>1-0,0000986795521261945i</v>
      </c>
      <c r="AN43">
        <f t="shared" si="79"/>
        <v>1.0000000048688269</v>
      </c>
      <c r="AO43">
        <f t="shared" si="80"/>
        <v>-9.8679551805892058E-5</v>
      </c>
      <c r="AP43" s="41" t="str">
        <f t="shared" si="81"/>
        <v>66,0034746482318-82,944969769187i</v>
      </c>
      <c r="AQ43">
        <f t="shared" si="82"/>
        <v>40.506243570309898</v>
      </c>
      <c r="AR43" s="43">
        <f t="shared" si="83"/>
        <v>-51.488973466635734</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3157,8958584937+2777,94147264309i</v>
      </c>
      <c r="BG43" s="20">
        <f t="shared" si="94"/>
        <v>72.477097900056762</v>
      </c>
      <c r="BH43" s="43">
        <f t="shared" si="95"/>
        <v>41.337479977893281</v>
      </c>
      <c r="BI43" s="41" t="str">
        <f t="shared" si="96"/>
        <v>7894,22461876411+6764,28789934398i</v>
      </c>
      <c r="BJ43" s="20">
        <f t="shared" si="97"/>
        <v>80.33722725096348</v>
      </c>
      <c r="BK43" s="43">
        <f t="shared" si="98"/>
        <v>40.592129012584628</v>
      </c>
      <c r="BL43">
        <f t="shared" si="99"/>
        <v>72.477097900056762</v>
      </c>
      <c r="BM43" s="43">
        <f t="shared" si="100"/>
        <v>41.337479977893281</v>
      </c>
    </row>
    <row r="44" spans="1:65" x14ac:dyDescent="0.25">
      <c r="B44" s="1"/>
      <c r="N44" s="9">
        <v>26</v>
      </c>
      <c r="O44" s="34">
        <f t="shared" si="62"/>
        <v>18.197008586099841</v>
      </c>
      <c r="P44" s="33" t="str">
        <f t="shared" si="50"/>
        <v>68,0243543984883</v>
      </c>
      <c r="Q44" s="4" t="str">
        <f t="shared" si="63"/>
        <v>1+1,25996740908532i</v>
      </c>
      <c r="R44" s="4">
        <f t="shared" si="64"/>
        <v>1.6085763494336145</v>
      </c>
      <c r="S44" s="4">
        <f t="shared" si="65"/>
        <v>0.89992626495843009</v>
      </c>
      <c r="T44" s="4" t="str">
        <f t="shared" si="51"/>
        <v>1+0,00343005530948409i</v>
      </c>
      <c r="U44" s="4">
        <f t="shared" si="66"/>
        <v>1.0000058826224103</v>
      </c>
      <c r="V44" s="4">
        <f t="shared" si="67"/>
        <v>3.4300418577259935E-3</v>
      </c>
      <c r="W44" t="str">
        <f t="shared" si="52"/>
        <v>1-0,000246963982282855i</v>
      </c>
      <c r="X44" s="4">
        <f t="shared" si="68"/>
        <v>1.0000000304956038</v>
      </c>
      <c r="Y44" s="4">
        <f t="shared" si="69"/>
        <v>-2.4696397726197794E-4</v>
      </c>
      <c r="Z44" t="str">
        <f t="shared" si="53"/>
        <v>0,999999998675476+0,0000698714970450461i</v>
      </c>
      <c r="AA44" s="4">
        <f t="shared" si="70"/>
        <v>1.0000000011164889</v>
      </c>
      <c r="AB44" s="4">
        <f t="shared" si="71"/>
        <v>6.9871497023887754E-5</v>
      </c>
      <c r="AC44" s="47" t="str">
        <f t="shared" si="72"/>
        <v>26,3925737287478-33,0420079758427i</v>
      </c>
      <c r="AD44" s="20">
        <f t="shared" si="73"/>
        <v>32.524506343318009</v>
      </c>
      <c r="AE44" s="43">
        <f t="shared" si="74"/>
        <v>-51.383603268565679</v>
      </c>
      <c r="AF44" t="str">
        <f t="shared" si="54"/>
        <v>170,937204527894</v>
      </c>
      <c r="AG44" t="str">
        <f t="shared" si="55"/>
        <v>1+1,29456926196658i</v>
      </c>
      <c r="AH44">
        <f t="shared" si="75"/>
        <v>1.6358207646403977</v>
      </c>
      <c r="AI44">
        <f t="shared" si="76"/>
        <v>0.91307652910925141</v>
      </c>
      <c r="AJ44" t="str">
        <f t="shared" si="56"/>
        <v>1+0,00343005530948409i</v>
      </c>
      <c r="AK44">
        <f t="shared" si="77"/>
        <v>1.0000058826224103</v>
      </c>
      <c r="AL44">
        <f t="shared" si="78"/>
        <v>3.4300418577259935E-3</v>
      </c>
      <c r="AM44" t="str">
        <f t="shared" si="57"/>
        <v>1-0,000100978094172138i</v>
      </c>
      <c r="AN44">
        <f t="shared" si="79"/>
        <v>1.0000000050982878</v>
      </c>
      <c r="AO44">
        <f t="shared" si="80"/>
        <v>-1.0097809382892775E-4</v>
      </c>
      <c r="AP44" s="41" t="str">
        <f t="shared" si="81"/>
        <v>64,1553649890743-82,4845003522595i</v>
      </c>
      <c r="AQ44">
        <f t="shared" si="82"/>
        <v>40.382068752309323</v>
      </c>
      <c r="AR44" s="43">
        <f t="shared" si="83"/>
        <v>-52.124690187012909</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3070,68223725044+2645,48887591059i</v>
      </c>
      <c r="BG44" s="20">
        <f t="shared" si="94"/>
        <v>72.155767842485631</v>
      </c>
      <c r="BH44" s="43">
        <f t="shared" si="95"/>
        <v>40.745928221019746</v>
      </c>
      <c r="BI44" s="41" t="str">
        <f t="shared" si="96"/>
        <v>7671,66596021744+6438,39679753683i</v>
      </c>
      <c r="BJ44" s="20">
        <f t="shared" si="97"/>
        <v>80.013330251476944</v>
      </c>
      <c r="BK44" s="43">
        <f t="shared" si="98"/>
        <v>40.004841302572537</v>
      </c>
      <c r="BL44">
        <f t="shared" si="99"/>
        <v>72.155767842485631</v>
      </c>
      <c r="BM44" s="43">
        <f t="shared" si="100"/>
        <v>40.745928221019746</v>
      </c>
    </row>
    <row r="45" spans="1:65" x14ac:dyDescent="0.25">
      <c r="A45" t="s">
        <v>219</v>
      </c>
      <c r="B45" s="18">
        <f>1/(Cout*Resr)</f>
        <v>33333.333333333336</v>
      </c>
      <c r="C45" t="s">
        <v>216</v>
      </c>
      <c r="E45" t="s">
        <v>209</v>
      </c>
      <c r="N45" s="9">
        <v>27</v>
      </c>
      <c r="O45" s="34">
        <f t="shared" si="62"/>
        <v>18.62087136662868</v>
      </c>
      <c r="P45" s="33" t="str">
        <f t="shared" si="50"/>
        <v>68,0243543984883</v>
      </c>
      <c r="Q45" s="4" t="str">
        <f t="shared" si="63"/>
        <v>1+1,28931582021914i</v>
      </c>
      <c r="R45" s="4">
        <f t="shared" si="64"/>
        <v>1.6316664132926659</v>
      </c>
      <c r="S45" s="4">
        <f t="shared" si="65"/>
        <v>0.91110829338258237</v>
      </c>
      <c r="T45" s="4" t="str">
        <f t="shared" si="51"/>
        <v>1+0,00350995156133046i</v>
      </c>
      <c r="U45" s="4">
        <f t="shared" si="66"/>
        <v>1.0000061598610095</v>
      </c>
      <c r="V45" s="4">
        <f t="shared" si="67"/>
        <v>3.5099371475167656E-3</v>
      </c>
      <c r="W45" t="str">
        <f t="shared" si="52"/>
        <v>1-0,000252716512415793i</v>
      </c>
      <c r="X45" s="4">
        <f t="shared" si="68"/>
        <v>1.0000000319328173</v>
      </c>
      <c r="Y45" s="4">
        <f t="shared" si="69"/>
        <v>-2.527165070358263E-4</v>
      </c>
      <c r="Z45" t="str">
        <f t="shared" si="53"/>
        <v>0,999999998613053+0,0000714990132863611i</v>
      </c>
      <c r="AA45" s="4">
        <f t="shared" si="70"/>
        <v>1.0000000011691075</v>
      </c>
      <c r="AB45" s="4">
        <f t="shared" si="71"/>
        <v>7.1499013263689518E-5</v>
      </c>
      <c r="AC45" s="47" t="str">
        <f t="shared" si="72"/>
        <v>25,6556096853271-32,8614758126801i</v>
      </c>
      <c r="AD45" s="20">
        <f t="shared" si="73"/>
        <v>32.400714865220756</v>
      </c>
      <c r="AE45" s="43">
        <f t="shared" si="74"/>
        <v>-52.020131486245972</v>
      </c>
      <c r="AF45" t="str">
        <f t="shared" si="54"/>
        <v>170,937204527894</v>
      </c>
      <c r="AG45" t="str">
        <f t="shared" si="55"/>
        <v>1+1,32472365379246i</v>
      </c>
      <c r="AH45">
        <f t="shared" si="75"/>
        <v>1.6597869619072336</v>
      </c>
      <c r="AI45">
        <f t="shared" si="76"/>
        <v>0.92418288118792591</v>
      </c>
      <c r="AJ45" t="str">
        <f t="shared" si="56"/>
        <v>1+0,00350995156133046i</v>
      </c>
      <c r="AK45">
        <f t="shared" si="77"/>
        <v>1.0000061598610095</v>
      </c>
      <c r="AL45">
        <f t="shared" si="78"/>
        <v>3.5099371475167656E-3</v>
      </c>
      <c r="AM45" t="str">
        <f t="shared" si="57"/>
        <v>1-0,000103330176140215i</v>
      </c>
      <c r="AN45">
        <f t="shared" si="79"/>
        <v>1.0000000053385627</v>
      </c>
      <c r="AO45">
        <f t="shared" si="80"/>
        <v>-1.0333017577245859E-4</v>
      </c>
      <c r="AP45" s="41" t="str">
        <f t="shared" si="81"/>
        <v>62,3286248956974-81,9858853712186i</v>
      </c>
      <c r="AQ45">
        <f t="shared" si="82"/>
        <v>40.255738521246172</v>
      </c>
      <c r="AR45" s="43">
        <f t="shared" si="83"/>
        <v>-52.756594388367773</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2984,37565658029+2518,33038988213i</v>
      </c>
      <c r="BG45" s="20">
        <f t="shared" si="94"/>
        <v>71.83226725703075</v>
      </c>
      <c r="BH45" s="43">
        <f t="shared" si="95"/>
        <v>40.158953777567064</v>
      </c>
      <c r="BI45" s="41" t="str">
        <f t="shared" si="96"/>
        <v>7451,68073224211+6125,77981281121i</v>
      </c>
      <c r="BJ45" s="20">
        <f t="shared" si="97"/>
        <v>79.68729091305616</v>
      </c>
      <c r="BK45" s="43">
        <f t="shared" si="98"/>
        <v>39.422490875445284</v>
      </c>
      <c r="BL45">
        <f t="shared" si="99"/>
        <v>71.83226725703075</v>
      </c>
      <c r="BM45" s="43">
        <f t="shared" si="100"/>
        <v>40.158953777567064</v>
      </c>
    </row>
    <row r="46" spans="1:65" x14ac:dyDescent="0.25">
      <c r="B46" s="18">
        <f>wz_esr/(2*PI())</f>
        <v>5305.1647697298449</v>
      </c>
      <c r="C46" t="s">
        <v>65</v>
      </c>
      <c r="N46" s="9">
        <v>28</v>
      </c>
      <c r="O46" s="34">
        <f t="shared" si="62"/>
        <v>19.054607179632477</v>
      </c>
      <c r="P46" s="33" t="str">
        <f t="shared" si="50"/>
        <v>68,0243543984883</v>
      </c>
      <c r="Q46" s="4" t="str">
        <f t="shared" si="63"/>
        <v>1+1,31934784366696i</v>
      </c>
      <c r="R46" s="4">
        <f t="shared" si="64"/>
        <v>1.6554995417059639</v>
      </c>
      <c r="S46" s="4">
        <f t="shared" si="65"/>
        <v>0.92222645807718351</v>
      </c>
      <c r="T46" s="4" t="str">
        <f t="shared" si="51"/>
        <v>1+0,00359170883595435i</v>
      </c>
      <c r="U46" s="4">
        <f t="shared" si="66"/>
        <v>1.0000064501653789</v>
      </c>
      <c r="V46" s="4">
        <f t="shared" si="67"/>
        <v>3.5916933912800947E-3</v>
      </c>
      <c r="W46" t="str">
        <f t="shared" si="52"/>
        <v>1-0,000258603036188713i</v>
      </c>
      <c r="X46" s="4">
        <f t="shared" si="68"/>
        <v>1.0000000334377646</v>
      </c>
      <c r="Y46" s="4">
        <f t="shared" si="69"/>
        <v>-2.586030304239748E-4</v>
      </c>
      <c r="Z46" t="str">
        <f t="shared" si="53"/>
        <v>0,999999998547688+0,0000731644392509218i</v>
      </c>
      <c r="AA46" s="4">
        <f t="shared" si="70"/>
        <v>1.0000000012242054</v>
      </c>
      <c r="AB46" s="4">
        <f t="shared" si="71"/>
        <v>7.3164439226628802E-5</v>
      </c>
      <c r="AC46" s="47" t="str">
        <f t="shared" si="72"/>
        <v>24,9270392776926-32,6656801190945i</v>
      </c>
      <c r="AD46" s="20">
        <f t="shared" si="73"/>
        <v>32.274763581711532</v>
      </c>
      <c r="AE46" s="43">
        <f t="shared" si="74"/>
        <v>-52.652903806286609</v>
      </c>
      <c r="AF46" t="str">
        <f t="shared" si="54"/>
        <v>170,937204527894</v>
      </c>
      <c r="AG46" t="str">
        <f t="shared" si="55"/>
        <v>1+1,35558043163438i</v>
      </c>
      <c r="AH46">
        <f t="shared" si="75"/>
        <v>1.684517232512049</v>
      </c>
      <c r="AI46">
        <f t="shared" si="76"/>
        <v>0.93521938667083049</v>
      </c>
      <c r="AJ46" t="str">
        <f t="shared" si="56"/>
        <v>1+0,00359170883595435i</v>
      </c>
      <c r="AK46">
        <f t="shared" si="77"/>
        <v>1.0000064501653789</v>
      </c>
      <c r="AL46">
        <f t="shared" si="78"/>
        <v>3.5916933912800947E-3</v>
      </c>
      <c r="AM46" t="str">
        <f t="shared" si="57"/>
        <v>1-0,000105737045135418i</v>
      </c>
      <c r="AN46">
        <f t="shared" si="79"/>
        <v>1.0000000055901612</v>
      </c>
      <c r="AO46">
        <f t="shared" si="80"/>
        <v>-1.057370447413599E-4</v>
      </c>
      <c r="AP46" s="41" t="str">
        <f t="shared" si="81"/>
        <v>60,5247879495109-81,4503359001917i</v>
      </c>
      <c r="AQ46">
        <f t="shared" si="82"/>
        <v>40.127278857222926</v>
      </c>
      <c r="AR46" s="43">
        <f t="shared" si="83"/>
        <v>-53.38439318882849</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2899,05206281712+2396,33517657333i</v>
      </c>
      <c r="BG46" s="20">
        <f t="shared" si="94"/>
        <v>71.506620554621321</v>
      </c>
      <c r="BH46" s="43">
        <f t="shared" si="95"/>
        <v>39.576885959713891</v>
      </c>
      <c r="BI46" s="41" t="str">
        <f t="shared" si="96"/>
        <v>7234,45361642347+5826,09351083011i</v>
      </c>
      <c r="BJ46" s="20">
        <f t="shared" si="97"/>
        <v>79.359135830132729</v>
      </c>
      <c r="BK46" s="43">
        <f t="shared" si="98"/>
        <v>38.845396577172039</v>
      </c>
      <c r="BL46">
        <f t="shared" si="99"/>
        <v>71.506620554621321</v>
      </c>
      <c r="BM46" s="43">
        <f t="shared" si="100"/>
        <v>39.576885959713891</v>
      </c>
    </row>
    <row r="47" spans="1:65" x14ac:dyDescent="0.25">
      <c r="B47" s="1"/>
      <c r="N47" s="9">
        <v>29</v>
      </c>
      <c r="O47" s="34">
        <f t="shared" si="62"/>
        <v>19.498445997580465</v>
      </c>
      <c r="P47" s="33" t="str">
        <f t="shared" si="50"/>
        <v>68,0243543984883</v>
      </c>
      <c r="Q47" s="4" t="str">
        <f t="shared" si="63"/>
        <v>1+1,35007940280513i</v>
      </c>
      <c r="R47" s="4">
        <f t="shared" si="64"/>
        <v>1.6800935670011528</v>
      </c>
      <c r="S47" s="4">
        <f t="shared" si="65"/>
        <v>0.93327565967113357</v>
      </c>
      <c r="T47" s="4" t="str">
        <f t="shared" si="51"/>
        <v>1+0,00367537048214496i</v>
      </c>
      <c r="U47" s="4">
        <f t="shared" si="66"/>
        <v>1.0000067541512812</v>
      </c>
      <c r="V47" s="4">
        <f t="shared" si="67"/>
        <v>3.6753539328843693E-3</v>
      </c>
      <c r="W47" t="str">
        <f t="shared" si="52"/>
        <v>1-0,000264626674714437i</v>
      </c>
      <c r="X47" s="4">
        <f t="shared" si="68"/>
        <v>1.0000000350136378</v>
      </c>
      <c r="Y47" s="4">
        <f t="shared" si="69"/>
        <v>-2.6462666853740877E-4</v>
      </c>
      <c r="Z47" t="str">
        <f t="shared" si="53"/>
        <v>0,999999998479242+0,0000748686579696194i</v>
      </c>
      <c r="AA47" s="4">
        <f t="shared" si="70"/>
        <v>1.0000000012818999</v>
      </c>
      <c r="AB47" s="4">
        <f t="shared" si="71"/>
        <v>7.4868657943589017E-5</v>
      </c>
      <c r="AC47" s="47" t="str">
        <f t="shared" si="72"/>
        <v>24,207478740042-32,4550976932658i</v>
      </c>
      <c r="AD47" s="20">
        <f t="shared" si="73"/>
        <v>32.146678153931404</v>
      </c>
      <c r="AE47" s="43">
        <f t="shared" si="74"/>
        <v>-53.281625802244491</v>
      </c>
      <c r="AF47" t="str">
        <f t="shared" si="54"/>
        <v>170,937204527894</v>
      </c>
      <c r="AG47" t="str">
        <f t="shared" si="55"/>
        <v>1+1,38715595616439i</v>
      </c>
      <c r="AH47">
        <f t="shared" si="75"/>
        <v>1.7100297210055571</v>
      </c>
      <c r="AI47">
        <f t="shared" si="76"/>
        <v>0.94618114326787583</v>
      </c>
      <c r="AJ47" t="str">
        <f t="shared" si="56"/>
        <v>1+0,00367537048214496i</v>
      </c>
      <c r="AK47">
        <f t="shared" si="77"/>
        <v>1.0000067541512812</v>
      </c>
      <c r="AL47">
        <f t="shared" si="78"/>
        <v>3.6753539328843693E-3</v>
      </c>
      <c r="AM47" t="str">
        <f t="shared" si="57"/>
        <v>1-0,000108199977311547i</v>
      </c>
      <c r="AN47">
        <f t="shared" si="79"/>
        <v>1.0000000058536176</v>
      </c>
      <c r="AO47">
        <f t="shared" si="80"/>
        <v>-1.0819997688930614E-4</v>
      </c>
      <c r="AP47" s="41" t="str">
        <f t="shared" si="81"/>
        <v>58,7453016114314-80,8791328728i</v>
      </c>
      <c r="AQ47">
        <f t="shared" si="82"/>
        <v>39.99671748940176</v>
      </c>
      <c r="AR47" s="43">
        <f t="shared" si="83"/>
        <v>-54.007803297560443</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2814,78362375117+2279,37055650867i</v>
      </c>
      <c r="BG47" s="20">
        <f t="shared" si="94"/>
        <v>71.178854039503193</v>
      </c>
      <c r="BH47" s="43">
        <f t="shared" si="95"/>
        <v>39.000045746031169</v>
      </c>
      <c r="BI47" s="41" t="str">
        <f t="shared" si="96"/>
        <v>7020,15892328373+5538,99054214178i</v>
      </c>
      <c r="BJ47" s="20">
        <f t="shared" si="97"/>
        <v>79.028893374973563</v>
      </c>
      <c r="BK47" s="43">
        <f t="shared" si="98"/>
        <v>38.273868250715246</v>
      </c>
      <c r="BL47">
        <f t="shared" si="99"/>
        <v>71.178854039503193</v>
      </c>
      <c r="BM47" s="43">
        <f t="shared" si="100"/>
        <v>39.000045746031169</v>
      </c>
    </row>
    <row r="48" spans="1:65" x14ac:dyDescent="0.25">
      <c r="A48" t="s">
        <v>212</v>
      </c>
      <c r="B48" s="1">
        <f>(Vsl*Fsw)</f>
        <v>45000</v>
      </c>
      <c r="C48" t="s">
        <v>150</v>
      </c>
      <c r="E48" t="s">
        <v>213</v>
      </c>
      <c r="N48" s="9">
        <v>30</v>
      </c>
      <c r="O48" s="34">
        <f t="shared" si="62"/>
        <v>19.952623149688804</v>
      </c>
      <c r="P48" s="33" t="str">
        <f t="shared" si="50"/>
        <v>68,0243543984883</v>
      </c>
      <c r="Q48" s="4" t="str">
        <f t="shared" si="63"/>
        <v>1+1,38152679191308i</v>
      </c>
      <c r="R48" s="4">
        <f t="shared" si="64"/>
        <v>1.7054665862378091</v>
      </c>
      <c r="S48" s="4">
        <f t="shared" si="65"/>
        <v>0.94425096546505716</v>
      </c>
      <c r="T48" s="4" t="str">
        <f t="shared" si="51"/>
        <v>1+0,00376098085841448i</v>
      </c>
      <c r="U48" s="4">
        <f t="shared" si="66"/>
        <v>1.0000070724634988</v>
      </c>
      <c r="V48" s="4">
        <f t="shared" si="67"/>
        <v>3.760963125569043E-3</v>
      </c>
      <c r="W48" t="str">
        <f t="shared" si="52"/>
        <v>1-0,000270790621805843i</v>
      </c>
      <c r="X48" s="4">
        <f t="shared" si="68"/>
        <v>1.0000000366637798</v>
      </c>
      <c r="Y48" s="4">
        <f t="shared" si="69"/>
        <v>-2.7079061518703806E-4</v>
      </c>
      <c r="Z48" t="str">
        <f t="shared" si="53"/>
        <v>0,999999998407571+0,0000766125730417763i</v>
      </c>
      <c r="AA48" s="4">
        <f t="shared" si="70"/>
        <v>1.000000001342314</v>
      </c>
      <c r="AB48" s="4">
        <f t="shared" si="71"/>
        <v>7.6612573013884217E-5</v>
      </c>
      <c r="AC48" s="47" t="str">
        <f t="shared" si="72"/>
        <v>23,4975103104517-32,2302336266987i</v>
      </c>
      <c r="AD48" s="20">
        <f t="shared" si="73"/>
        <v>32.016486009861808</v>
      </c>
      <c r="AE48" s="43">
        <f t="shared" si="74"/>
        <v>-53.906012544774896</v>
      </c>
      <c r="AF48" t="str">
        <f t="shared" si="54"/>
        <v>170,937204527894</v>
      </c>
      <c r="AG48" t="str">
        <f t="shared" si="55"/>
        <v>1+1,41946696914353i</v>
      </c>
      <c r="AH48">
        <f t="shared" si="75"/>
        <v>1.7363428453187228</v>
      </c>
      <c r="AI48">
        <f t="shared" si="76"/>
        <v>0.95706342599930816</v>
      </c>
      <c r="AJ48" t="str">
        <f t="shared" si="56"/>
        <v>1+0,00376098085841448i</v>
      </c>
      <c r="AK48">
        <f t="shared" si="77"/>
        <v>1.0000070724634988</v>
      </c>
      <c r="AL48">
        <f t="shared" si="78"/>
        <v>3.760963125569043E-3</v>
      </c>
      <c r="AM48" t="str">
        <f t="shared" si="57"/>
        <v>1-0,000110720278547843i</v>
      </c>
      <c r="AN48">
        <f t="shared" si="79"/>
        <v>1.00000000612949</v>
      </c>
      <c r="AO48">
        <f t="shared" si="80"/>
        <v>-1.1072027809540378E-4</v>
      </c>
      <c r="AP48" s="41" t="str">
        <f t="shared" si="81"/>
        <v>56,9915236404357-80,2736199894403i</v>
      </c>
      <c r="AQ48">
        <f t="shared" si="82"/>
        <v>39.864083792828687</v>
      </c>
      <c r="AR48" s="43">
        <f t="shared" si="83"/>
        <v>-54.626551526733472</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2731,63852585378+2167,30228587661i</v>
      </c>
      <c r="BG48" s="20">
        <f t="shared" si="94"/>
        <v>70.848995812877746</v>
      </c>
      <c r="BH48" s="43">
        <f t="shared" si="95"/>
        <v>38.428745218528547</v>
      </c>
      <c r="BI48" s="41" t="str">
        <f t="shared" si="96"/>
        <v>6808,9601609866+5264,12039394099i</v>
      </c>
      <c r="BJ48" s="20">
        <f t="shared" si="97"/>
        <v>78.696593595844618</v>
      </c>
      <c r="BK48" s="43">
        <f t="shared" si="98"/>
        <v>37.708206236569872</v>
      </c>
      <c r="BL48">
        <f t="shared" si="99"/>
        <v>70.848995812877746</v>
      </c>
      <c r="BM48" s="43">
        <f t="shared" si="100"/>
        <v>38.428745218528547</v>
      </c>
    </row>
    <row r="49" spans="1:65" x14ac:dyDescent="0.25">
      <c r="A49" t="s">
        <v>215</v>
      </c>
      <c r="B49" s="1">
        <f>(R_cs*VIN_var)/Lm</f>
        <v>14999.999999999998</v>
      </c>
      <c r="C49" t="s">
        <v>150</v>
      </c>
      <c r="E49" t="s">
        <v>214</v>
      </c>
      <c r="J49">
        <f>(0.5-(1-(VIN_var/VOUT)))</f>
        <v>-0.22222222222222221</v>
      </c>
      <c r="N49" s="9">
        <v>31</v>
      </c>
      <c r="O49" s="34">
        <f t="shared" si="62"/>
        <v>20.4173794466953</v>
      </c>
      <c r="P49" s="33" t="str">
        <f t="shared" si="50"/>
        <v>68,0243543984883</v>
      </c>
      <c r="Q49" s="4" t="str">
        <f t="shared" si="63"/>
        <v>1+1,41370668481276i</v>
      </c>
      <c r="R49" s="4">
        <f t="shared" si="64"/>
        <v>1.7316369685024295</v>
      </c>
      <c r="S49" s="4">
        <f t="shared" si="65"/>
        <v>0.95514761855784391</v>
      </c>
      <c r="T49" s="4" t="str">
        <f t="shared" si="51"/>
        <v>1+0,00384858535651758i</v>
      </c>
      <c r="U49" s="4">
        <f t="shared" si="66"/>
        <v>1.0000074057772004</v>
      </c>
      <c r="V49" s="4">
        <f t="shared" si="67"/>
        <v>3.8485663554389577E-3</v>
      </c>
      <c r="W49" t="str">
        <f t="shared" si="52"/>
        <v>1-0,000277098145669266i</v>
      </c>
      <c r="X49" s="4">
        <f t="shared" si="68"/>
        <v>1.0000000383916905</v>
      </c>
      <c r="Y49" s="4">
        <f t="shared" si="69"/>
        <v>-2.7709813857708875E-4</v>
      </c>
      <c r="Z49" t="str">
        <f t="shared" si="53"/>
        <v>0,999999998332523+0,0000783971091142468i</v>
      </c>
      <c r="AA49" s="4">
        <f t="shared" si="70"/>
        <v>1.0000000014055763</v>
      </c>
      <c r="AB49" s="4">
        <f t="shared" si="71"/>
        <v>7.839710908435986E-5</v>
      </c>
      <c r="AC49" s="47" t="str">
        <f t="shared" si="72"/>
        <v>22,7976807591898-31,9916184952279i</v>
      </c>
      <c r="AD49" s="20">
        <f t="shared" si="73"/>
        <v>31.884216241902795</v>
      </c>
      <c r="AE49" s="43">
        <f t="shared" si="74"/>
        <v>-54.525789123321111</v>
      </c>
      <c r="AF49" t="str">
        <f t="shared" si="54"/>
        <v>170,937204527894</v>
      </c>
      <c r="AG49" t="str">
        <f t="shared" si="55"/>
        <v>1+1,45253060229857i</v>
      </c>
      <c r="AH49">
        <f t="shared" si="75"/>
        <v>1.7634753047927398</v>
      </c>
      <c r="AI49">
        <f t="shared" si="76"/>
        <v>0.96786169518430076</v>
      </c>
      <c r="AJ49" t="str">
        <f t="shared" si="56"/>
        <v>1+0,00384858535651758i</v>
      </c>
      <c r="AK49">
        <f t="shared" si="77"/>
        <v>1.0000074057772004</v>
      </c>
      <c r="AL49">
        <f t="shared" si="78"/>
        <v>3.8485663554389577E-3</v>
      </c>
      <c r="AM49" t="str">
        <f t="shared" si="57"/>
        <v>1-0,000113299285141381i</v>
      </c>
      <c r="AN49">
        <f t="shared" si="79"/>
        <v>1.0000000064183638</v>
      </c>
      <c r="AO49">
        <f t="shared" si="80"/>
        <v>-1.1329928465658362E-4</v>
      </c>
      <c r="AP49" s="41" t="str">
        <f t="shared" si="81"/>
        <v>55,2647191737128-79,6351964681013i</v>
      </c>
      <c r="AQ49">
        <f t="shared" si="82"/>
        <v>39.729408681443928</v>
      </c>
      <c r="AR49" s="43">
        <f t="shared" si="83"/>
        <v>-55.240375247927744</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2649,68080192645+2059,9948456787i</v>
      </c>
      <c r="BG49" s="20">
        <f t="shared" si="94"/>
        <v>70.517075671880306</v>
      </c>
      <c r="BH49" s="43">
        <f t="shared" si="95"/>
        <v>37.863287053676721</v>
      </c>
      <c r="BI49" s="41" t="str">
        <f t="shared" si="96"/>
        <v>6601,00968371426+5001,13016300101i</v>
      </c>
      <c r="BJ49" s="20">
        <f t="shared" si="97"/>
        <v>78.362268111421457</v>
      </c>
      <c r="BK49" s="43">
        <f t="shared" si="98"/>
        <v>37.148700929070145</v>
      </c>
      <c r="BL49">
        <f t="shared" si="99"/>
        <v>70.517075671880306</v>
      </c>
      <c r="BM49" s="43">
        <f t="shared" si="100"/>
        <v>37.863287053676721</v>
      </c>
    </row>
    <row r="50" spans="1:65" x14ac:dyDescent="0.25">
      <c r="B50" s="1"/>
      <c r="J50">
        <f>Lm*Fsw</f>
        <v>1.5</v>
      </c>
      <c r="N50" s="9">
        <v>32</v>
      </c>
      <c r="O50" s="34">
        <f t="shared" si="62"/>
        <v>20.8929613085404</v>
      </c>
      <c r="P50" s="33" t="str">
        <f t="shared" si="50"/>
        <v>68,0243543984883</v>
      </c>
      <c r="Q50" s="4" t="str">
        <f t="shared" si="63"/>
        <v>1+1,44663614370936i</v>
      </c>
      <c r="R50" s="4">
        <f t="shared" si="64"/>
        <v>1.7586233628285188</v>
      </c>
      <c r="S50" s="4">
        <f t="shared" si="65"/>
        <v>0.96596104600786559</v>
      </c>
      <c r="T50" s="4" t="str">
        <f t="shared" si="51"/>
        <v>1+0,00393823042551879i</v>
      </c>
      <c r="U50" s="4">
        <f t="shared" si="66"/>
        <v>1.0000077547993738</v>
      </c>
      <c r="V50" s="4">
        <f t="shared" si="67"/>
        <v>3.9382100655047537E-3</v>
      </c>
      <c r="W50" t="str">
        <f t="shared" si="52"/>
        <v>1-0,000283552590637353i</v>
      </c>
      <c r="X50" s="4">
        <f t="shared" si="68"/>
        <v>1.0000000402010349</v>
      </c>
      <c r="Y50" s="4">
        <f t="shared" si="69"/>
        <v>-2.8355258303794812E-4</v>
      </c>
      <c r="Z50" t="str">
        <f t="shared" si="53"/>
        <v>0,999999998253937+0,0000802232123716789i</v>
      </c>
      <c r="AA50" s="4">
        <f t="shared" si="70"/>
        <v>1.0000000014718189</v>
      </c>
      <c r="AB50" s="4">
        <f t="shared" si="71"/>
        <v>8.0223212339654453E-5</v>
      </c>
      <c r="AC50" s="47" t="str">
        <f t="shared" si="72"/>
        <v>22,1085001800898-31,7398054829436i</v>
      </c>
      <c r="AD50" s="20">
        <f t="shared" si="73"/>
        <v>31.749899500501417</v>
      </c>
      <c r="AE50" s="43">
        <f t="shared" si="74"/>
        <v>-55.140691112467778</v>
      </c>
      <c r="AF50" t="str">
        <f t="shared" si="54"/>
        <v>170,937204527894</v>
      </c>
      <c r="AG50" t="str">
        <f t="shared" si="55"/>
        <v>1+1,48636438640548i</v>
      </c>
      <c r="AH50">
        <f t="shared" si="75"/>
        <v>1.7914460888272745</v>
      </c>
      <c r="AI50">
        <f t="shared" si="76"/>
        <v>0.97857160344377503</v>
      </c>
      <c r="AJ50" t="str">
        <f t="shared" si="56"/>
        <v>1+0,00393823042551879i</v>
      </c>
      <c r="AK50">
        <f t="shared" si="77"/>
        <v>1.0000077547993738</v>
      </c>
      <c r="AL50">
        <f t="shared" si="78"/>
        <v>3.9382100655047537E-3</v>
      </c>
      <c r="AM50" t="str">
        <f t="shared" si="57"/>
        <v>1-0,000115938364515595i</v>
      </c>
      <c r="AN50">
        <f t="shared" si="79"/>
        <v>1.0000000067208521</v>
      </c>
      <c r="AO50">
        <f t="shared" si="80"/>
        <v>-1.1593836399612526E-4</v>
      </c>
      <c r="AP50" s="41" t="str">
        <f t="shared" si="81"/>
        <v>53,5660584674589-78,9653097063476i</v>
      </c>
      <c r="AQ50">
        <f t="shared" si="82"/>
        <v>39.592724498056519</v>
      </c>
      <c r="AR50" s="43">
        <f t="shared" si="83"/>
        <v>-55.849022792029245</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2568,97018955761+1957,31173964112i</v>
      </c>
      <c r="BG50" s="20">
        <f t="shared" si="94"/>
        <v>70.183125004673897</v>
      </c>
      <c r="BH50" s="43">
        <f t="shared" si="95"/>
        <v>37.303964068974459</v>
      </c>
      <c r="BI50" s="41" t="str">
        <f t="shared" ref="BI50:BI113" si="101">IMPRODUCT(AP50,BC50)</f>
        <v>6396,44841960282+4749,66534158255i</v>
      </c>
      <c r="BJ50" s="20">
        <f t="shared" si="97"/>
        <v>78.02595000222901</v>
      </c>
      <c r="BK50" s="43">
        <f t="shared" ref="BK50:BK113" si="102">(180/PI())*IMARGUMENT(BI50)</f>
        <v>36.59563238941297</v>
      </c>
      <c r="BL50">
        <f t="shared" si="99"/>
        <v>70.183125004673897</v>
      </c>
      <c r="BM50" s="43">
        <f t="shared" si="100"/>
        <v>37.303964068974459</v>
      </c>
    </row>
    <row r="51" spans="1:65" x14ac:dyDescent="0.25">
      <c r="A51" t="s">
        <v>210</v>
      </c>
      <c r="B51" s="1">
        <f>2*PI()*Fsw</f>
        <v>6283185.307179586</v>
      </c>
      <c r="C51" t="s">
        <v>216</v>
      </c>
      <c r="N51" s="9">
        <v>33</v>
      </c>
      <c r="O51" s="34">
        <f t="shared" si="62"/>
        <v>21.379620895022335</v>
      </c>
      <c r="P51" s="33" t="str">
        <f t="shared" si="50"/>
        <v>68,0243543984883</v>
      </c>
      <c r="Q51" s="4" t="str">
        <f t="shared" si="63"/>
        <v>1+1,48033262823784i</v>
      </c>
      <c r="R51" s="4">
        <f t="shared" si="64"/>
        <v>1.7864447067361338</v>
      </c>
      <c r="S51" s="4">
        <f t="shared" si="65"/>
        <v>0.9766868660106558</v>
      </c>
      <c r="T51" s="4" t="str">
        <f t="shared" si="51"/>
        <v>1+0,00402996359642022i</v>
      </c>
      <c r="U51" s="4">
        <f t="shared" si="66"/>
        <v>1.0000081202703248</v>
      </c>
      <c r="V51" s="4">
        <f t="shared" si="67"/>
        <v>4.0299417802816921E-3</v>
      </c>
      <c r="W51" t="str">
        <f t="shared" si="52"/>
        <v>1-0,000290157378942256i</v>
      </c>
      <c r="X51" s="4">
        <f t="shared" si="68"/>
        <v>1.0000000420956514</v>
      </c>
      <c r="Y51" s="4">
        <f t="shared" si="69"/>
        <v>-2.9015737079934704E-4</v>
      </c>
      <c r="Z51" t="str">
        <f t="shared" si="53"/>
        <v>0,999999998171647+0,0000820918510381895i</v>
      </c>
      <c r="AA51" s="4">
        <f t="shared" si="70"/>
        <v>1.000000001541183</v>
      </c>
      <c r="AB51" s="4">
        <f t="shared" si="71"/>
        <v>8.2091851003874747E-5</v>
      </c>
      <c r="AC51" s="47" t="str">
        <f t="shared" si="72"/>
        <v>21,4304410451398-31,4753674660586i</v>
      </c>
      <c r="AD51" s="20">
        <f t="shared" si="73"/>
        <v>31.613567884607072</v>
      </c>
      <c r="AE51" s="43">
        <f t="shared" si="74"/>
        <v>-55.750464981912685</v>
      </c>
      <c r="AF51" t="str">
        <f t="shared" si="54"/>
        <v>170,937204527894</v>
      </c>
      <c r="AG51" t="str">
        <f t="shared" si="55"/>
        <v>1+1,52098626058441i</v>
      </c>
      <c r="AH51">
        <f t="shared" si="75"/>
        <v>1.8202744861384357</v>
      </c>
      <c r="AI51">
        <f t="shared" si="76"/>
        <v>0.98918900170989765</v>
      </c>
      <c r="AJ51" t="str">
        <f t="shared" si="56"/>
        <v>1+0,00402996359642022i</v>
      </c>
      <c r="AK51">
        <f t="shared" si="77"/>
        <v>1.0000081202703248</v>
      </c>
      <c r="AL51">
        <f t="shared" si="78"/>
        <v>4.0299417802816921E-3</v>
      </c>
      <c r="AM51" t="str">
        <f t="shared" si="57"/>
        <v>1-0,000118638915945299i</v>
      </c>
      <c r="AN51">
        <f t="shared" si="79"/>
        <v>1.0000000070375961</v>
      </c>
      <c r="AO51">
        <f t="shared" si="80"/>
        <v>-1.1863891538867716E-4</v>
      </c>
      <c r="AP51" s="41" t="str">
        <f t="shared" si="81"/>
        <v>51,896615289969-78,2654479199963i</v>
      </c>
      <c r="AQ51">
        <f t="shared" si="82"/>
        <v>39.454064902052792</v>
      </c>
      <c r="AR51" s="43">
        <f t="shared" si="83"/>
        <v>-56.4522537921805</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2489,56202040443+1859,1157977031i</v>
      </c>
      <c r="BG51" s="20">
        <f t="shared" si="94"/>
        <v>69.847176682436128</v>
      </c>
      <c r="BH51" s="43">
        <f t="shared" si="95"/>
        <v>36.751058826098465</v>
      </c>
      <c r="BI51" s="41" t="str">
        <f t="shared" si="101"/>
        <v>6195,40567722978+4509,37060837427i</v>
      </c>
      <c r="BJ51" s="20">
        <f t="shared" si="97"/>
        <v>77.687673699881856</v>
      </c>
      <c r="BK51" s="43">
        <f t="shared" si="102"/>
        <v>36.049270015830714</v>
      </c>
      <c r="BL51">
        <f t="shared" si="99"/>
        <v>69.847176682436128</v>
      </c>
      <c r="BM51" s="43">
        <f t="shared" si="100"/>
        <v>36.751058826098465</v>
      </c>
    </row>
    <row r="52" spans="1:65" x14ac:dyDescent="0.25">
      <c r="A52" t="s">
        <v>211</v>
      </c>
      <c r="B52" s="1">
        <f>1/(PI()*(((VIN_var/VOUT)*(1+(B48/B49)))-0.5))</f>
        <v>0.52087072284620295</v>
      </c>
      <c r="N52" s="9">
        <v>34</v>
      </c>
      <c r="O52" s="34">
        <f t="shared" si="62"/>
        <v>21.877616239495538</v>
      </c>
      <c r="P52" s="33" t="str">
        <f t="shared" si="50"/>
        <v>68,0243543984883</v>
      </c>
      <c r="Q52" s="4" t="str">
        <f t="shared" si="63"/>
        <v>1+1,51481400472033i</v>
      </c>
      <c r="R52" s="4">
        <f t="shared" si="64"/>
        <v>1.8151202353830016</v>
      </c>
      <c r="S52" s="4">
        <f t="shared" si="65"/>
        <v>0.98732089408402779</v>
      </c>
      <c r="T52" s="4" t="str">
        <f t="shared" si="51"/>
        <v>1+0,00412383350736336i</v>
      </c>
      <c r="U52" s="4">
        <f t="shared" si="66"/>
        <v>1.0000085029652479</v>
      </c>
      <c r="V52" s="4">
        <f t="shared" si="67"/>
        <v>4.1238101309604971E-3</v>
      </c>
      <c r="W52" t="str">
        <f t="shared" si="52"/>
        <v>1-0,000296916012530162i</v>
      </c>
      <c r="X52" s="4">
        <f t="shared" si="68"/>
        <v>1.0000000440795582</v>
      </c>
      <c r="Y52" s="4">
        <f t="shared" si="69"/>
        <v>-2.9691600380487784E-4</v>
      </c>
      <c r="Z52" t="str">
        <f t="shared" si="53"/>
        <v>0,99999999808548+0,0000840040158907349i</v>
      </c>
      <c r="AA52" s="4">
        <f t="shared" si="70"/>
        <v>1.0000000016138173</v>
      </c>
      <c r="AB52" s="4">
        <f t="shared" si="71"/>
        <v>8.4004015853965931E-5</v>
      </c>
      <c r="AC52" s="47" t="str">
        <f t="shared" si="72"/>
        <v>20,7639375194665-31,1988940829683i</v>
      </c>
      <c r="AD52" s="20">
        <f t="shared" si="73"/>
        <v>31.475254829724932</v>
      </c>
      <c r="AE52" s="43">
        <f t="shared" si="74"/>
        <v>-56.354868449538941</v>
      </c>
      <c r="AF52" t="str">
        <f t="shared" si="54"/>
        <v>170,937204527894</v>
      </c>
      <c r="AG52" t="str">
        <f t="shared" si="55"/>
        <v>1+1,55641458181133i</v>
      </c>
      <c r="AH52">
        <f t="shared" si="75"/>
        <v>1.8499800946158684</v>
      </c>
      <c r="AI52">
        <f t="shared" si="76"/>
        <v>0.99970994424344106</v>
      </c>
      <c r="AJ52" t="str">
        <f t="shared" si="56"/>
        <v>1+0,00412383350736336i</v>
      </c>
      <c r="AK52">
        <f t="shared" si="77"/>
        <v>1.0000085029652479</v>
      </c>
      <c r="AL52">
        <f t="shared" si="78"/>
        <v>4.1238101309604971E-3</v>
      </c>
      <c r="AM52" t="str">
        <f t="shared" si="57"/>
        <v>1-0,00012140237129861i</v>
      </c>
      <c r="AN52">
        <f t="shared" si="79"/>
        <v>1.0000000073692679</v>
      </c>
      <c r="AO52">
        <f t="shared" si="80"/>
        <v>-1.2140237070217894E-4</v>
      </c>
      <c r="AP52" s="41" t="str">
        <f t="shared" si="81"/>
        <v>50,2573659518123-77,5371328211146i</v>
      </c>
      <c r="AQ52">
        <f t="shared" si="82"/>
        <v>39.313464755595859</v>
      </c>
      <c r="AR52" s="43">
        <f t="shared" si="83"/>
        <v>-57.049839469854817</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2411,50713997012+1765,2694819876i</v>
      </c>
      <c r="BG52" s="20">
        <f t="shared" si="94"/>
        <v>69.509264949015062</v>
      </c>
      <c r="BH52" s="43">
        <f t="shared" si="95"/>
        <v>36.204843291157758</v>
      </c>
      <c r="BI52" s="41" t="str">
        <f t="shared" si="101"/>
        <v>5997,99902882353+4279,89061687289i</v>
      </c>
      <c r="BJ52" s="20">
        <f t="shared" si="97"/>
        <v>77.347474874886004</v>
      </c>
      <c r="BK52" s="43">
        <f t="shared" si="102"/>
        <v>35.509872270841917</v>
      </c>
      <c r="BL52">
        <f t="shared" si="99"/>
        <v>69.509264949015062</v>
      </c>
      <c r="BM52" s="43">
        <f t="shared" si="100"/>
        <v>36.204843291157758</v>
      </c>
    </row>
    <row r="53" spans="1:65" x14ac:dyDescent="0.25">
      <c r="N53" s="9">
        <v>35</v>
      </c>
      <c r="O53" s="34">
        <f t="shared" si="62"/>
        <v>22.387211385683404</v>
      </c>
      <c r="P53" s="33" t="str">
        <f t="shared" si="50"/>
        <v>68,0243543984883</v>
      </c>
      <c r="Q53" s="4" t="str">
        <f t="shared" si="63"/>
        <v>1+1,55009855563906i</v>
      </c>
      <c r="R53" s="4">
        <f t="shared" si="64"/>
        <v>1.8446694913166155</v>
      </c>
      <c r="S53" s="4">
        <f t="shared" si="65"/>
        <v>0.99785914826016597</v>
      </c>
      <c r="T53" s="4" t="str">
        <f t="shared" si="51"/>
        <v>1+0,0042198899294175i</v>
      </c>
      <c r="U53" s="4">
        <f t="shared" si="66"/>
        <v>1.0000089036958704</v>
      </c>
      <c r="V53" s="4">
        <f t="shared" si="67"/>
        <v>4.2198648811625902E-3</v>
      </c>
      <c r="W53" t="str">
        <f t="shared" si="52"/>
        <v>1-0,00030383207491806i</v>
      </c>
      <c r="X53" s="4">
        <f t="shared" si="68"/>
        <v>1.0000000461569638</v>
      </c>
      <c r="Y53" s="4">
        <f t="shared" si="69"/>
        <v>-3.0383206556874957E-4</v>
      </c>
      <c r="Z53" t="str">
        <f t="shared" si="53"/>
        <v>0,999999997995251+0,0000859607207844304i</v>
      </c>
      <c r="AA53" s="4">
        <f t="shared" si="70"/>
        <v>1.0000000016898736</v>
      </c>
      <c r="AB53" s="4">
        <f t="shared" si="71"/>
        <v>8.5960720745031783E-5</v>
      </c>
      <c r="AC53" s="47" t="str">
        <f t="shared" si="72"/>
        <v>20,1093850311337-30,9109888156575i</v>
      </c>
      <c r="AD53" s="20">
        <f t="shared" si="73"/>
        <v>31.334994994328941</v>
      </c>
      <c r="AE53" s="43">
        <f t="shared" si="74"/>
        <v>-56.953670777560994</v>
      </c>
      <c r="AF53" t="str">
        <f t="shared" si="54"/>
        <v>170,937204527894</v>
      </c>
      <c r="AG53" t="str">
        <f t="shared" si="55"/>
        <v>1+1,59266813465112i</v>
      </c>
      <c r="AH53">
        <f t="shared" si="75"/>
        <v>1.8805828317660134</v>
      </c>
      <c r="AI53">
        <f t="shared" si="76"/>
        <v>1.0101306926682658</v>
      </c>
      <c r="AJ53" t="str">
        <f t="shared" si="56"/>
        <v>1+0,0042198899294175i</v>
      </c>
      <c r="AK53">
        <f t="shared" si="77"/>
        <v>1.0000089036958704</v>
      </c>
      <c r="AL53">
        <f t="shared" si="78"/>
        <v>4.2198648811625902E-3</v>
      </c>
      <c r="AM53" t="str">
        <f t="shared" si="57"/>
        <v>1-0,000124230195796134i</v>
      </c>
      <c r="AN53">
        <f t="shared" si="79"/>
        <v>1.0000000077165707</v>
      </c>
      <c r="AO53">
        <f t="shared" si="80"/>
        <v>-1.242301951570466E-4</v>
      </c>
      <c r="AP53" s="41" t="str">
        <f t="shared" si="81"/>
        <v>48,649188951628-76,7819123943166i</v>
      </c>
      <c r="AQ53">
        <f t="shared" si="82"/>
        <v>39.17096000905169</v>
      </c>
      <c r="AR53" s="43">
        <f t="shared" si="83"/>
        <v>-57.641562864582589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2334,8518572225+1675,63519228914i</v>
      </c>
      <c r="BG53" s="20">
        <f t="shared" si="94"/>
        <v>69.169425309016987</v>
      </c>
      <c r="BH53" s="43">
        <f t="shared" si="95"/>
        <v>35.665578552072098</v>
      </c>
      <c r="BI53" s="41" t="str">
        <f t="shared" si="101"/>
        <v>5804,33426760791+4060,87077405113i</v>
      </c>
      <c r="BJ53" s="20">
        <f t="shared" si="97"/>
        <v>77.005390323739746</v>
      </c>
      <c r="BK53" s="43">
        <f t="shared" si="102"/>
        <v>34.97768646505051</v>
      </c>
      <c r="BL53">
        <f t="shared" si="99"/>
        <v>69.169425309016987</v>
      </c>
      <c r="BM53" s="43">
        <f t="shared" si="100"/>
        <v>35.665578552072098</v>
      </c>
    </row>
    <row r="54" spans="1:65" ht="15.75" x14ac:dyDescent="0.25">
      <c r="A54" s="35" t="s">
        <v>225</v>
      </c>
      <c r="N54" s="9">
        <v>36</v>
      </c>
      <c r="O54" s="34">
        <f t="shared" si="62"/>
        <v>22.908676527677727</v>
      </c>
      <c r="P54" s="33" t="str">
        <f t="shared" si="50"/>
        <v>68,0243543984883</v>
      </c>
      <c r="Q54" s="4" t="str">
        <f t="shared" si="63"/>
        <v>1+1,58620498932997i</v>
      </c>
      <c r="R54" s="4">
        <f t="shared" si="64"/>
        <v>1.875112334814981</v>
      </c>
      <c r="S54" s="4">
        <f t="shared" si="65"/>
        <v>1.008297853292657</v>
      </c>
      <c r="T54" s="4" t="str">
        <f t="shared" si="51"/>
        <v>1+0,00431818379296905i</v>
      </c>
      <c r="U54" s="4">
        <f t="shared" si="66"/>
        <v>1.000009323312173</v>
      </c>
      <c r="V54" s="4">
        <f t="shared" si="67"/>
        <v>4.3181569532938667E-3</v>
      </c>
      <c r="W54" t="str">
        <f t="shared" si="52"/>
        <v>1-0,000310909233093772i</v>
      </c>
      <c r="X54" s="4">
        <f t="shared" si="68"/>
        <v>1.0000000483322744</v>
      </c>
      <c r="Y54" s="4">
        <f t="shared" si="69"/>
        <v>-3.1090922307580539E-4</v>
      </c>
      <c r="Z54" t="str">
        <f t="shared" si="53"/>
        <v>0,99999999790077+0,0000879630031901101i</v>
      </c>
      <c r="AA54" s="4">
        <f t="shared" si="70"/>
        <v>1.0000000017695148</v>
      </c>
      <c r="AB54" s="4">
        <f t="shared" si="71"/>
        <v>8.7963003147893727E-5</v>
      </c>
      <c r="AC54" s="47" t="str">
        <f t="shared" si="72"/>
        <v>19,4671400876278-30,6122661061998i</v>
      </c>
      <c r="AD54" s="20">
        <f t="shared" si="73"/>
        <v>31.192824145372946</v>
      </c>
      <c r="AE54" s="43">
        <f t="shared" si="74"/>
        <v>-57.546653012199087</v>
      </c>
      <c r="AF54" t="str">
        <f t="shared" si="54"/>
        <v>170,937204527894</v>
      </c>
      <c r="AG54" t="str">
        <f t="shared" si="55"/>
        <v>1+1,62976614121735i</v>
      </c>
      <c r="AH54">
        <f t="shared" si="75"/>
        <v>1.9121029457271623</v>
      </c>
      <c r="AI54">
        <f t="shared" si="76"/>
        <v>1.0204477190399708</v>
      </c>
      <c r="AJ54" t="str">
        <f t="shared" si="56"/>
        <v>1+0,00431818379296905i</v>
      </c>
      <c r="AK54">
        <f t="shared" si="77"/>
        <v>1.000009323312173</v>
      </c>
      <c r="AL54">
        <f t="shared" si="78"/>
        <v>4.3181569532938667E-3</v>
      </c>
      <c r="AM54" t="str">
        <f t="shared" si="57"/>
        <v>1-0,00012712388878785i</v>
      </c>
      <c r="AN54">
        <f t="shared" si="79"/>
        <v>1.0000000080802416</v>
      </c>
      <c r="AO54">
        <f t="shared" si="80"/>
        <v>-1.2712388810305552E-4</v>
      </c>
      <c r="AP54" s="41" t="str">
        <f t="shared" si="81"/>
        <v>47,0728652104706-76,0013538260834i</v>
      </c>
      <c r="AQ54">
        <f t="shared" si="82"/>
        <v>39.026587586348562</v>
      </c>
      <c r="AR54" s="43">
        <f t="shared" si="83"/>
        <v>-58.227219008306733</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2259,63792310246+1590,07556827845i</v>
      </c>
      <c r="BG54" s="20">
        <f t="shared" si="94"/>
        <v>68.827694415069402</v>
      </c>
      <c r="BH54" s="43">
        <f t="shared" si="95"/>
        <v>35.133514592620052</v>
      </c>
      <c r="BI54" s="41" t="str">
        <f t="shared" si="101"/>
        <v>5614,50543602326+3851,95800267519i</v>
      </c>
      <c r="BJ54" s="20">
        <f t="shared" si="97"/>
        <v>76.661457856045047</v>
      </c>
      <c r="BK54" s="43">
        <f t="shared" si="102"/>
        <v>34.452948596512428</v>
      </c>
      <c r="BL54">
        <f t="shared" si="99"/>
        <v>68.827694415069402</v>
      </c>
      <c r="BM54" s="43">
        <f t="shared" si="100"/>
        <v>35.133514592620052</v>
      </c>
    </row>
    <row r="55" spans="1:65" x14ac:dyDescent="0.25">
      <c r="A55" t="s">
        <v>191</v>
      </c>
      <c r="N55" s="9">
        <v>37</v>
      </c>
      <c r="O55" s="34">
        <f t="shared" si="62"/>
        <v>23.442288153199236</v>
      </c>
      <c r="P55" s="33" t="str">
        <f t="shared" si="50"/>
        <v>68,0243543984883</v>
      </c>
      <c r="Q55" s="4" t="str">
        <f t="shared" si="63"/>
        <v>1+1,62315244990213i</v>
      </c>
      <c r="R55" s="4">
        <f t="shared" si="64"/>
        <v>1.9064689548018574</v>
      </c>
      <c r="S55" s="4">
        <f t="shared" si="65"/>
        <v>1.0186334438941609</v>
      </c>
      <c r="T55" s="4" t="str">
        <f t="shared" si="51"/>
        <v>1+0,00441876721472557i</v>
      </c>
      <c r="U55" s="4">
        <f t="shared" si="66"/>
        <v>1.0000097627041937</v>
      </c>
      <c r="V55" s="4">
        <f t="shared" si="67"/>
        <v>4.4187384555106285E-3</v>
      </c>
      <c r="W55" t="str">
        <f t="shared" si="52"/>
        <v>1-0,00031815123946024i</v>
      </c>
      <c r="X55" s="4">
        <f t="shared" si="68"/>
        <v>1.0000000506101043</v>
      </c>
      <c r="Y55" s="4">
        <f t="shared" si="69"/>
        <v>-3.1815122872579543E-4</v>
      </c>
      <c r="Z55" t="str">
        <f t="shared" si="53"/>
        <v>0,999999997801836+0,0000900119247444094i</v>
      </c>
      <c r="AA55" s="4">
        <f t="shared" si="70"/>
        <v>1.0000000018529092</v>
      </c>
      <c r="AB55" s="4">
        <f t="shared" si="71"/>
        <v>9.0011924699173775E-5</v>
      </c>
      <c r="AC55" s="47" t="str">
        <f t="shared" si="72"/>
        <v>18,8375203286307-30,3033485304456i</v>
      </c>
      <c r="AD55" s="20">
        <f t="shared" si="73"/>
        <v>31.048779043612758</v>
      </c>
      <c r="AE55" s="43">
        <f t="shared" si="74"/>
        <v>-58.133608167782668</v>
      </c>
      <c r="AF55" t="str">
        <f t="shared" si="54"/>
        <v>170,937204527894</v>
      </c>
      <c r="AG55" t="str">
        <f t="shared" si="55"/>
        <v>1+1,66772827136416i</v>
      </c>
      <c r="AH55">
        <f t="shared" si="75"/>
        <v>1.9445610268405793</v>
      </c>
      <c r="AI55">
        <f t="shared" si="76"/>
        <v>1.0306577079728476</v>
      </c>
      <c r="AJ55" t="str">
        <f t="shared" si="56"/>
        <v>1+0,00441876721472557i</v>
      </c>
      <c r="AK55">
        <f t="shared" si="77"/>
        <v>1.0000097627041937</v>
      </c>
      <c r="AL55">
        <f t="shared" si="78"/>
        <v>4.4187384555106285E-3</v>
      </c>
      <c r="AM55" t="str">
        <f t="shared" si="57"/>
        <v>1-0,000130084984548085i</v>
      </c>
      <c r="AN55">
        <f t="shared" si="79"/>
        <v>1.0000000084610516</v>
      </c>
      <c r="AO55">
        <f t="shared" si="80"/>
        <v>-1.300849838143145E-4</v>
      </c>
      <c r="AP55" s="41" t="str">
        <f t="shared" si="81"/>
        <v>45,5290788627654-75,1970366370673i</v>
      </c>
      <c r="AQ55">
        <f t="shared" si="82"/>
        <v>38.880385270941709</v>
      </c>
      <c r="AR55" s="43">
        <f t="shared" si="83"/>
        <v>-58.806615045748764</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2185,90253670428+1508,45378581737i</v>
      </c>
      <c r="BG55" s="20">
        <f t="shared" si="94"/>
        <v>68.484109954974258</v>
      </c>
      <c r="BH55" s="43">
        <f t="shared" si="95"/>
        <v>34.608890122250465</v>
      </c>
      <c r="BI55" s="41" t="str">
        <f t="shared" si="101"/>
        <v>5428,59492097741+3652,80148120709i</v>
      </c>
      <c r="BJ55" s="20">
        <f t="shared" si="97"/>
        <v>76.31571618230322</v>
      </c>
      <c r="BK55" s="43">
        <f t="shared" si="102"/>
        <v>33.935883244284305</v>
      </c>
      <c r="BL55">
        <f t="shared" si="99"/>
        <v>68.484109954974258</v>
      </c>
      <c r="BM55" s="43">
        <f t="shared" si="100"/>
        <v>34.608890122250465</v>
      </c>
    </row>
    <row r="56" spans="1:65" x14ac:dyDescent="0.25">
      <c r="A56" t="s">
        <v>189</v>
      </c>
      <c r="B56" s="3">
        <f>RFBT</f>
        <v>3740</v>
      </c>
      <c r="C56" s="2" t="s">
        <v>36</v>
      </c>
      <c r="E56" t="s">
        <v>192</v>
      </c>
      <c r="N56" s="9">
        <v>38</v>
      </c>
      <c r="O56" s="34">
        <f t="shared" si="62"/>
        <v>23.988329190194907</v>
      </c>
      <c r="P56" s="33" t="str">
        <f t="shared" si="50"/>
        <v>68,0243543984883</v>
      </c>
      <c r="Q56" s="4" t="str">
        <f t="shared" si="63"/>
        <v>1+1,66096052738818i</v>
      </c>
      <c r="R56" s="4">
        <f t="shared" si="64"/>
        <v>1.9387598803208255</v>
      </c>
      <c r="S56" s="4">
        <f t="shared" si="65"/>
        <v>1.0288625670276057</v>
      </c>
      <c r="T56" s="4" t="str">
        <f t="shared" si="51"/>
        <v>1+0,0045216935253486i</v>
      </c>
      <c r="U56" s="4">
        <f t="shared" si="66"/>
        <v>1.0000102228039158</v>
      </c>
      <c r="V56" s="4">
        <f t="shared" si="67"/>
        <v>4.5216627093116009E-3</v>
      </c>
      <c r="W56" t="str">
        <f t="shared" si="52"/>
        <v>1-0,000325561933825099i</v>
      </c>
      <c r="X56" s="4">
        <f t="shared" si="68"/>
        <v>1.000000052995285</v>
      </c>
      <c r="Y56" s="4">
        <f t="shared" si="69"/>
        <v>-3.2556192232293443E-4</v>
      </c>
      <c r="Z56" t="str">
        <f t="shared" si="53"/>
        <v>0,99999999769824+0,0000921085718126565i</v>
      </c>
      <c r="AA56" s="4">
        <f t="shared" si="70"/>
        <v>1.0000000019402344</v>
      </c>
      <c r="AB56" s="4">
        <f t="shared" si="71"/>
        <v>9.2108571764185632E-5</v>
      </c>
      <c r="AC56" s="47" t="str">
        <f t="shared" si="72"/>
        <v>18,2208048026926-29,9848640491289i</v>
      </c>
      <c r="AD56" s="20">
        <f t="shared" si="73"/>
        <v>30.90289732941789</v>
      </c>
      <c r="AE56" s="43">
        <f t="shared" si="74"/>
        <v>-58.714341356590637</v>
      </c>
      <c r="AF56" t="str">
        <f t="shared" si="54"/>
        <v>170,937204527894</v>
      </c>
      <c r="AG56" t="str">
        <f t="shared" si="55"/>
        <v>1+1,70657465311544i</v>
      </c>
      <c r="AH56">
        <f t="shared" si="75"/>
        <v>1.9779780197606049</v>
      </c>
      <c r="AI56">
        <f t="shared" si="76"/>
        <v>1.0407575578555741</v>
      </c>
      <c r="AJ56" t="str">
        <f t="shared" si="56"/>
        <v>1+0,0045216935253486i</v>
      </c>
      <c r="AK56">
        <f t="shared" si="77"/>
        <v>1.0000102228039158</v>
      </c>
      <c r="AL56">
        <f t="shared" si="78"/>
        <v>4.5216627093116009E-3</v>
      </c>
      <c r="AM56" t="str">
        <f t="shared" si="57"/>
        <v>1-0,000133115053089005i</v>
      </c>
      <c r="AN56">
        <f t="shared" si="79"/>
        <v>1.0000000088598087</v>
      </c>
      <c r="AO56">
        <f t="shared" si="80"/>
        <v>-1.3311505230275574E-4</v>
      </c>
      <c r="AP56" s="41" t="str">
        <f t="shared" si="81"/>
        <v>44,0184185678359-74,3705460621955i</v>
      </c>
      <c r="AQ56">
        <f t="shared" si="82"/>
        <v>38.732391593015606</v>
      </c>
      <c r="AR56" s="43">
        <f t="shared" si="83"/>
        <v>-59.379570302528386</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2113,678377677+1430,63384499659i</v>
      </c>
      <c r="BG56" s="20">
        <f t="shared" si="94"/>
        <v>68.138710539434157</v>
      </c>
      <c r="BH56" s="43">
        <f t="shared" si="95"/>
        <v>34.091932460344843</v>
      </c>
      <c r="BI56" s="41" t="str">
        <f t="shared" si="101"/>
        <v>5246,67361178634+3463,05335584954i</v>
      </c>
      <c r="BJ56" s="20">
        <f t="shared" si="97"/>
        <v>75.968204803031867</v>
      </c>
      <c r="BK56" s="43">
        <f t="shared" si="102"/>
        <v>33.426703514407109</v>
      </c>
      <c r="BL56">
        <f t="shared" si="99"/>
        <v>68.138710539434157</v>
      </c>
      <c r="BM56" s="43">
        <f t="shared" si="100"/>
        <v>34.091932460344843</v>
      </c>
    </row>
    <row r="57" spans="1:65" x14ac:dyDescent="0.25">
      <c r="A57" t="s">
        <v>190</v>
      </c>
      <c r="B57" s="3">
        <f>RFBB</f>
        <v>30900</v>
      </c>
      <c r="C57" s="2" t="s">
        <v>36</v>
      </c>
      <c r="E57" t="s">
        <v>193</v>
      </c>
      <c r="N57" s="9">
        <v>39</v>
      </c>
      <c r="O57" s="34">
        <f t="shared" si="62"/>
        <v>24.547089156850316</v>
      </c>
      <c r="P57" s="33" t="str">
        <f t="shared" si="50"/>
        <v>68,0243543984883</v>
      </c>
      <c r="Q57" s="4" t="str">
        <f t="shared" si="63"/>
        <v>1+1,69964926813127i</v>
      </c>
      <c r="R57" s="4">
        <f t="shared" si="64"/>
        <v>1.9720059925515341</v>
      </c>
      <c r="S57" s="4">
        <f t="shared" si="65"/>
        <v>1.0389820832803465</v>
      </c>
      <c r="T57" s="4" t="str">
        <f t="shared" si="51"/>
        <v>1+0,00462701729773047i</v>
      </c>
      <c r="U57" s="4">
        <f t="shared" si="66"/>
        <v>1.0000107045872426</v>
      </c>
      <c r="V57" s="4">
        <f t="shared" si="67"/>
        <v>4.6269842777710048E-3</v>
      </c>
      <c r="W57" t="str">
        <f t="shared" si="52"/>
        <v>1-0,000333145245436594i</v>
      </c>
      <c r="X57" s="4">
        <f t="shared" si="68"/>
        <v>1.0000000554928759</v>
      </c>
      <c r="Y57" s="4">
        <f t="shared" si="69"/>
        <v>-3.3314523311180267E-4</v>
      </c>
      <c r="Z57" t="str">
        <f t="shared" si="53"/>
        <v>0,999999997589762+0,0000942540560648797i</v>
      </c>
      <c r="AA57" s="4">
        <f t="shared" si="70"/>
        <v>1.0000000020316755</v>
      </c>
      <c r="AB57" s="4">
        <f t="shared" si="71"/>
        <v>9.4254056012942164E-5</v>
      </c>
      <c r="AC57" s="47" t="str">
        <f t="shared" si="72"/>
        <v>17,6172344537223-29,6574433546004i</v>
      </c>
      <c r="AD57" s="20">
        <f t="shared" si="73"/>
        <v>30.755217409711992</v>
      </c>
      <c r="AE57" s="43">
        <f t="shared" si="74"/>
        <v>-59.288669866117743</v>
      </c>
      <c r="AF57" t="str">
        <f t="shared" si="54"/>
        <v>170,937204527894</v>
      </c>
      <c r="AG57" t="str">
        <f t="shared" si="55"/>
        <v>1+1,74632588333698i</v>
      </c>
      <c r="AH57">
        <f t="shared" si="75"/>
        <v>2.012375236086124</v>
      </c>
      <c r="AI57">
        <f t="shared" si="76"/>
        <v>1.0507443811918806</v>
      </c>
      <c r="AJ57" t="str">
        <f t="shared" si="56"/>
        <v>1+0,00462701729773047i</v>
      </c>
      <c r="AK57">
        <f t="shared" si="77"/>
        <v>1.0000107045872426</v>
      </c>
      <c r="AL57">
        <f t="shared" si="78"/>
        <v>4.6269842777710048E-3</v>
      </c>
      <c r="AM57" t="str">
        <f t="shared" si="57"/>
        <v>1-0,000136215700993059i</v>
      </c>
      <c r="AN57">
        <f t="shared" si="79"/>
        <v>1.0000000092773584</v>
      </c>
      <c r="AO57">
        <f t="shared" si="80"/>
        <v>-1.3621570015057776E-4</v>
      </c>
      <c r="AP57" s="41" t="str">
        <f t="shared" si="81"/>
        <v>42,5413793026184-73,5234667179829i</v>
      </c>
      <c r="AQ57">
        <f t="shared" si="82"/>
        <v>38.582645718511955</v>
      </c>
      <c r="AR57" s="43">
        <f t="shared" si="83"/>
        <v>-59.94591630311249</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2042,99366319781+1356,48084774575i</v>
      </c>
      <c r="BG57" s="20">
        <f t="shared" si="94"/>
        <v>67.791535590994059</v>
      </c>
      <c r="BH57" s="43">
        <f t="shared" si="95"/>
        <v>33.582857473239507</v>
      </c>
      <c r="BI57" s="41" t="str">
        <f t="shared" si="101"/>
        <v>5068,80111606175+3282,36941994228i</v>
      </c>
      <c r="BJ57" s="20">
        <f t="shared" si="97"/>
        <v>75.618963899794025</v>
      </c>
      <c r="BK57" s="43">
        <f t="shared" si="102"/>
        <v>32.925611036244725</v>
      </c>
      <c r="BL57">
        <f t="shared" si="99"/>
        <v>67.791535590994059</v>
      </c>
      <c r="BM57" s="43">
        <f t="shared" si="100"/>
        <v>33.582857473239507</v>
      </c>
    </row>
    <row r="58" spans="1:65" x14ac:dyDescent="0.25">
      <c r="A58" t="s">
        <v>180</v>
      </c>
      <c r="B58" s="3">
        <f>RCOMP</f>
        <v>220000</v>
      </c>
      <c r="C58" s="2" t="s">
        <v>36</v>
      </c>
      <c r="E58" t="s">
        <v>186</v>
      </c>
      <c r="N58" s="9">
        <v>40</v>
      </c>
      <c r="O58" s="34">
        <f t="shared" si="62"/>
        <v>25.118864315095799</v>
      </c>
      <c r="P58" s="33" t="str">
        <f t="shared" si="50"/>
        <v>68,0243543984883</v>
      </c>
      <c r="Q58" s="4" t="str">
        <f t="shared" si="63"/>
        <v>1+1,73923918541385i</v>
      </c>
      <c r="R58" s="4">
        <f t="shared" si="64"/>
        <v>2.0062285373503772</v>
      </c>
      <c r="S58" s="4">
        <f t="shared" si="65"/>
        <v>1.0489890673564883</v>
      </c>
      <c r="T58" s="4" t="str">
        <f t="shared" si="51"/>
        <v>1+0,00473479437592945i</v>
      </c>
      <c r="U58" s="4">
        <f t="shared" si="66"/>
        <v>1.0000112090760696</v>
      </c>
      <c r="V58" s="4">
        <f t="shared" si="67"/>
        <v>4.7347589944268442E-3</v>
      </c>
      <c r="W58" t="str">
        <f t="shared" si="52"/>
        <v>1-0,00034090519506692i</v>
      </c>
      <c r="X58" s="4">
        <f t="shared" si="68"/>
        <v>1.0000000581081743</v>
      </c>
      <c r="Y58" s="4">
        <f t="shared" si="69"/>
        <v>-3.409051818606682E-4</v>
      </c>
      <c r="Z58" t="str">
        <f t="shared" si="53"/>
        <v>0,999999997476171+0,0000964495150652291i</v>
      </c>
      <c r="AA58" s="4">
        <f t="shared" si="70"/>
        <v>1.0000000021274253</v>
      </c>
      <c r="AB58" s="4">
        <f t="shared" si="71"/>
        <v>9.6449515009577029E-5</v>
      </c>
      <c r="AC58" s="47" t="str">
        <f t="shared" si="72"/>
        <v>17,0270128018382-29,3217173292562i</v>
      </c>
      <c r="AD58" s="20">
        <f t="shared" si="73"/>
        <v>30.605778346638868</v>
      </c>
      <c r="AE58" s="43">
        <f t="shared" si="74"/>
        <v>-59.856423185779832</v>
      </c>
      <c r="AF58" t="str">
        <f t="shared" si="54"/>
        <v>170,937204527894</v>
      </c>
      <c r="AG58" t="str">
        <f t="shared" si="55"/>
        <v>1+1,78700303865724i</v>
      </c>
      <c r="AH58">
        <f t="shared" si="75"/>
        <v>2.0477743674951614</v>
      </c>
      <c r="AI58">
        <f t="shared" si="76"/>
        <v>1.0606155041073166</v>
      </c>
      <c r="AJ58" t="str">
        <f t="shared" si="56"/>
        <v>1+0,00473479437592945i</v>
      </c>
      <c r="AK58">
        <f t="shared" si="77"/>
        <v>1.0000112090760696</v>
      </c>
      <c r="AL58">
        <f t="shared" si="78"/>
        <v>4.7347589944268442E-3</v>
      </c>
      <c r="AM58" t="str">
        <f t="shared" si="57"/>
        <v>1-0,000139388572264809i</v>
      </c>
      <c r="AN58">
        <f t="shared" si="79"/>
        <v>1.0000000097145869</v>
      </c>
      <c r="AO58">
        <f t="shared" si="80"/>
        <v>-1.3938857136207406E-4</v>
      </c>
      <c r="AP58" s="41" t="str">
        <f t="shared" si="81"/>
        <v>41,0983645936145-72,6573765908825i</v>
      </c>
      <c r="AQ58">
        <f t="shared" si="82"/>
        <v>38.431187340522641</v>
      </c>
      <c r="AR58" s="43">
        <f t="shared" si="83"/>
        <v>-60.505496740948601</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1973,8722277072+1285,86126311682i</v>
      </c>
      <c r="BG58" s="20">
        <f t="shared" si="94"/>
        <v>67.442625234799607</v>
      </c>
      <c r="BH58" s="43">
        <f t="shared" si="95"/>
        <v>33.081869561983815</v>
      </c>
      <c r="BI58" s="41" t="str">
        <f t="shared" si="101"/>
        <v>4895,02602849436+3110,40975659103i</v>
      </c>
      <c r="BJ58" s="20">
        <f t="shared" si="97"/>
        <v>75.268034228683376</v>
      </c>
      <c r="BK58" s="43">
        <f t="shared" si="102"/>
        <v>32.432796006815117</v>
      </c>
      <c r="BL58">
        <f t="shared" si="99"/>
        <v>67.442625234799607</v>
      </c>
      <c r="BM58" s="43">
        <f t="shared" si="100"/>
        <v>33.081869561983815</v>
      </c>
    </row>
    <row r="59" spans="1:65" x14ac:dyDescent="0.25">
      <c r="A59" t="s">
        <v>184</v>
      </c>
      <c r="B59" s="3">
        <f>CCOMP</f>
        <v>1.5000000000000002E-9</v>
      </c>
      <c r="C59" s="2" t="s">
        <v>162</v>
      </c>
      <c r="E59" t="s">
        <v>187</v>
      </c>
      <c r="N59" s="9">
        <v>41</v>
      </c>
      <c r="O59" s="34">
        <f t="shared" si="62"/>
        <v>25.703957827688647</v>
      </c>
      <c r="P59" s="33" t="str">
        <f t="shared" si="50"/>
        <v>68,0243543984883</v>
      </c>
      <c r="Q59" s="4" t="str">
        <f t="shared" si="63"/>
        <v>1+1,77975127033407i</v>
      </c>
      <c r="R59" s="4">
        <f t="shared" si="64"/>
        <v>2.0414491382975322</v>
      </c>
      <c r="S59" s="4">
        <f t="shared" si="65"/>
        <v>1.0588808077277214</v>
      </c>
      <c r="T59" s="4" t="str">
        <f t="shared" si="51"/>
        <v>1+0,00484508190477891i</v>
      </c>
      <c r="U59" s="4">
        <f t="shared" si="66"/>
        <v>1.0000117373404493</v>
      </c>
      <c r="V59" s="4">
        <f t="shared" si="67"/>
        <v>4.8450439928398514E-3</v>
      </c>
      <c r="W59" t="str">
        <f t="shared" si="52"/>
        <v>1-0,000348845897144081i</v>
      </c>
      <c r="X59" s="4">
        <f t="shared" si="68"/>
        <v>1.0000000608467281</v>
      </c>
      <c r="Y59" s="4">
        <f t="shared" si="69"/>
        <v>-3.488458829933273E-4</v>
      </c>
      <c r="Z59" t="str">
        <f t="shared" si="53"/>
        <v>0,999999997357226+0,0000986961128751257i</v>
      </c>
      <c r="AA59" s="4">
        <f t="shared" si="70"/>
        <v>1.0000000022276874</v>
      </c>
      <c r="AB59" s="4">
        <f t="shared" si="71"/>
        <v>9.8696112815493484E-5</v>
      </c>
      <c r="AC59" s="47" t="str">
        <f t="shared" si="72"/>
        <v>16,4503068020403-28,9783146295223i</v>
      </c>
      <c r="AD59" s="20">
        <f t="shared" si="73"/>
        <v>30.454619748501969</v>
      </c>
      <c r="AE59" s="43">
        <f t="shared" si="74"/>
        <v>-60.417442985371778</v>
      </c>
      <c r="AF59" t="str">
        <f t="shared" si="54"/>
        <v>170,937204527894</v>
      </c>
      <c r="AG59" t="str">
        <f t="shared" si="55"/>
        <v>1+1,82862768664236i</v>
      </c>
      <c r="AH59">
        <f t="shared" si="75"/>
        <v>2.0841974993639614</v>
      </c>
      <c r="AI59">
        <f t="shared" si="76"/>
        <v>1.0703684650674059</v>
      </c>
      <c r="AJ59" t="str">
        <f t="shared" si="56"/>
        <v>1+0,00484508190477891i</v>
      </c>
      <c r="AK59">
        <f t="shared" si="77"/>
        <v>1.0000117373404493</v>
      </c>
      <c r="AL59">
        <f t="shared" si="78"/>
        <v>4.8450439928398514E-3</v>
      </c>
      <c r="AM59" t="str">
        <f t="shared" si="57"/>
        <v>1-0,000142635349202598i</v>
      </c>
      <c r="AN59">
        <f t="shared" si="79"/>
        <v>1.0000000101724213</v>
      </c>
      <c r="AO59">
        <f t="shared" si="80"/>
        <v>-1.4263534823530009E-4</v>
      </c>
      <c r="AP59" s="41" t="str">
        <f t="shared" si="81"/>
        <v>39,6896891443352-71,773841374908i</v>
      </c>
      <c r="AQ59">
        <f t="shared" si="82"/>
        <v>38.278056573538962</v>
      </c>
      <c r="AR59" s="43">
        <f t="shared" si="83"/>
        <v>-61.058167403376771</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1906,33362346877+1218,64317859997i</v>
      </c>
      <c r="BG59" s="20">
        <f t="shared" si="94"/>
        <v>67.092020191722696</v>
      </c>
      <c r="BH59" s="43">
        <f t="shared" si="95"/>
        <v>32.589161698518737</v>
      </c>
      <c r="BI59" s="41" t="str">
        <f t="shared" si="101"/>
        <v>4725,38624726345+2946,83934108765i</v>
      </c>
      <c r="BJ59" s="20">
        <f t="shared" si="97"/>
        <v>74.915457016759689</v>
      </c>
      <c r="BK59" s="43">
        <f t="shared" si="102"/>
        <v>31.948437280513755</v>
      </c>
      <c r="BL59">
        <f t="shared" si="99"/>
        <v>67.092020191722696</v>
      </c>
      <c r="BM59" s="43">
        <f t="shared" si="100"/>
        <v>32.589161698518737</v>
      </c>
    </row>
    <row r="60" spans="1:65" x14ac:dyDescent="0.25">
      <c r="A60" t="s">
        <v>185</v>
      </c>
      <c r="B60" s="3">
        <f>CHF</f>
        <v>2.1999999999999998E-11</v>
      </c>
      <c r="C60" s="2" t="s">
        <v>162</v>
      </c>
      <c r="E60" t="s">
        <v>188</v>
      </c>
      <c r="N60" s="9">
        <v>42</v>
      </c>
      <c r="O60" s="34">
        <f t="shared" si="62"/>
        <v>26.302679918953825</v>
      </c>
      <c r="P60" s="33" t="str">
        <f t="shared" si="50"/>
        <v>68,0243543984883</v>
      </c>
      <c r="Q60" s="4" t="str">
        <f t="shared" si="63"/>
        <v>1+1,82120700293562i</v>
      </c>
      <c r="R60" s="4">
        <f t="shared" si="64"/>
        <v>2.0776898102319663</v>
      </c>
      <c r="S60" s="4">
        <f t="shared" si="65"/>
        <v>1.0686548054873242</v>
      </c>
      <c r="T60" s="4" t="str">
        <f t="shared" si="51"/>
        <v>1+0,00495793836018654i</v>
      </c>
      <c r="U60" s="4">
        <f t="shared" si="66"/>
        <v>1.0000122905008635</v>
      </c>
      <c r="V60" s="4">
        <f t="shared" si="67"/>
        <v>4.9578977368389052E-3</v>
      </c>
      <c r="W60" t="str">
        <f t="shared" si="52"/>
        <v>1-0,000356971561933431i</v>
      </c>
      <c r="X60" s="4">
        <f t="shared" si="68"/>
        <v>1.000000063714346</v>
      </c>
      <c r="Y60" s="4">
        <f t="shared" si="69"/>
        <v>-3.5697154677062523E-4</v>
      </c>
      <c r="Z60" t="str">
        <f t="shared" si="53"/>
        <v>0,999999997232676+0,000100995040670466i</v>
      </c>
      <c r="AA60" s="4">
        <f t="shared" si="70"/>
        <v>1.0000000023326749</v>
      </c>
      <c r="AB60" s="4">
        <f t="shared" si="71"/>
        <v>1.0099504060656892E-4</v>
      </c>
      <c r="AC60" s="47" t="str">
        <f t="shared" si="72"/>
        <v>15,8872478633947-28,6278594070207i</v>
      </c>
      <c r="AD60" s="20">
        <f t="shared" si="73"/>
        <v>30.30178166347639</v>
      </c>
      <c r="AE60" s="43">
        <f t="shared" si="74"/>
        <v>-60.971583047834038</v>
      </c>
      <c r="AF60" t="str">
        <f t="shared" si="54"/>
        <v>170,937204527894</v>
      </c>
      <c r="AG60" t="str">
        <f t="shared" si="55"/>
        <v>1+1,87122189723169i</v>
      </c>
      <c r="AH60">
        <f t="shared" si="75"/>
        <v>2.1216671248523804</v>
      </c>
      <c r="AI60">
        <f t="shared" si="76"/>
        <v>1.0800010128560329</v>
      </c>
      <c r="AJ60" t="str">
        <f t="shared" si="56"/>
        <v>1+0,00495793836018654i</v>
      </c>
      <c r="AK60">
        <f t="shared" si="77"/>
        <v>1.0000122905008635</v>
      </c>
      <c r="AL60">
        <f t="shared" si="78"/>
        <v>4.9578977368389052E-3</v>
      </c>
      <c r="AM60" t="str">
        <f t="shared" si="57"/>
        <v>1-0,000145957753290537i</v>
      </c>
      <c r="AN60">
        <f t="shared" si="79"/>
        <v>1.0000000106518327</v>
      </c>
      <c r="AO60">
        <f t="shared" si="80"/>
        <v>-1.459577522540586E-4</v>
      </c>
      <c r="AP60" s="41" t="str">
        <f t="shared" si="81"/>
        <v>38,3155818133698-70,8744091811647i</v>
      </c>
      <c r="AQ60">
        <f t="shared" si="82"/>
        <v>38.123293850992532</v>
      </c>
      <c r="AR60" s="43">
        <f t="shared" si="83"/>
        <v>-61.603796054117907</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1840,3932399271+1154,69653609384i</v>
      </c>
      <c r="BG60" s="20">
        <f t="shared" si="94"/>
        <v>66.739761674358846</v>
      </c>
      <c r="BH60" s="43">
        <f t="shared" si="95"/>
        <v>32.104915507709244</v>
      </c>
      <c r="BI60" s="41" t="str">
        <f t="shared" si="101"/>
        <v>4559,90933267132+2791,32860035057i</v>
      </c>
      <c r="BJ60" s="20">
        <f t="shared" si="97"/>
        <v>74.56127386187498</v>
      </c>
      <c r="BK60" s="43">
        <f t="shared" si="102"/>
        <v>31.472702501425506</v>
      </c>
      <c r="BL60">
        <f t="shared" si="99"/>
        <v>66.739761674358846</v>
      </c>
      <c r="BM60" s="43">
        <f t="shared" si="100"/>
        <v>32.104915507709244</v>
      </c>
    </row>
    <row r="61" spans="1:65" x14ac:dyDescent="0.25">
      <c r="N61" s="9">
        <v>43</v>
      </c>
      <c r="O61" s="34">
        <f t="shared" si="62"/>
        <v>26.915348039269158</v>
      </c>
      <c r="P61" s="33" t="str">
        <f t="shared" si="50"/>
        <v>68,0243543984883</v>
      </c>
      <c r="Q61" s="4" t="str">
        <f t="shared" si="63"/>
        <v>1+1,86362836359666i</v>
      </c>
      <c r="R61" s="4">
        <f t="shared" si="64"/>
        <v>2.1149729732556786</v>
      </c>
      <c r="S61" s="4">
        <f t="shared" si="65"/>
        <v>1.0783087724554787</v>
      </c>
      <c r="T61" s="4" t="str">
        <f t="shared" si="51"/>
        <v>1+0,00507342358013884i</v>
      </c>
      <c r="U61" s="4">
        <f t="shared" si="66"/>
        <v>1.0000128697305968</v>
      </c>
      <c r="V61" s="4">
        <f t="shared" si="67"/>
        <v>5.0733800514678618E-3</v>
      </c>
      <c r="W61" t="str">
        <f t="shared" si="52"/>
        <v>1-0,000365286497769996i</v>
      </c>
      <c r="X61" s="4">
        <f t="shared" si="68"/>
        <v>1.0000000667171105</v>
      </c>
      <c r="Y61" s="4">
        <f t="shared" si="69"/>
        <v>-3.6528648152275698E-4</v>
      </c>
      <c r="Z61" t="str">
        <f t="shared" si="53"/>
        <v>0,999999997102256+0,000103347517373198i</v>
      </c>
      <c r="AA61" s="4">
        <f t="shared" si="70"/>
        <v>1.0000000024426106</v>
      </c>
      <c r="AB61" s="4">
        <f t="shared" si="71"/>
        <v>1.0334751730473106E-4</v>
      </c>
      <c r="AC61" s="47" t="str">
        <f t="shared" si="72"/>
        <v>15,3379330109415-28,2709691763235i</v>
      </c>
      <c r="AD61" s="20">
        <f t="shared" si="73"/>
        <v>30.147304476541066</v>
      </c>
      <c r="AE61" s="43">
        <f t="shared" si="74"/>
        <v>-61.518709159085901</v>
      </c>
      <c r="AF61" t="str">
        <f t="shared" si="54"/>
        <v>170,937204527894</v>
      </c>
      <c r="AG61" t="str">
        <f t="shared" si="55"/>
        <v>1+1,91480825443949i</v>
      </c>
      <c r="AH61">
        <f t="shared" si="75"/>
        <v>2.1602061594370121</v>
      </c>
      <c r="AI61">
        <f t="shared" si="76"/>
        <v>1.0895111038654142</v>
      </c>
      <c r="AJ61" t="str">
        <f t="shared" si="56"/>
        <v>1+0,00507342358013884i</v>
      </c>
      <c r="AK61">
        <f t="shared" si="77"/>
        <v>1.0000128697305968</v>
      </c>
      <c r="AL61">
        <f t="shared" si="78"/>
        <v>5.0733800514678618E-3</v>
      </c>
      <c r="AM61" t="str">
        <f t="shared" si="57"/>
        <v>1-0,00014935754611125i</v>
      </c>
      <c r="AN61">
        <f t="shared" si="79"/>
        <v>1.0000000111538383</v>
      </c>
      <c r="AO61">
        <f t="shared" si="80"/>
        <v>-1.4935754500064341E-4</v>
      </c>
      <c r="AP61" s="41" t="str">
        <f t="shared" si="81"/>
        <v>36,9761888978414-69,9606056365331i</v>
      </c>
      <c r="AQ61">
        <f t="shared" si="82"/>
        <v>37.966939826475567</v>
      </c>
      <c r="AR61" s="43">
        <f t="shared" si="83"/>
        <v>-62.142262276279702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1776,06243977977+1093,89335141259i</v>
      </c>
      <c r="BG61" s="20">
        <f t="shared" si="94"/>
        <v>66.385891286347288</v>
      </c>
      <c r="BH61" s="43">
        <f t="shared" si="95"/>
        <v>31.629301392466097</v>
      </c>
      <c r="BI61" s="41" t="str">
        <f t="shared" si="101"/>
        <v>4398,61290255333+2643,55392727122i</v>
      </c>
      <c r="BJ61" s="20">
        <f t="shared" si="97"/>
        <v>74.205526636281789</v>
      </c>
      <c r="BK61" s="43">
        <f t="shared" si="102"/>
        <v>31.005748275272246</v>
      </c>
      <c r="BL61">
        <f t="shared" si="99"/>
        <v>66.385891286347288</v>
      </c>
      <c r="BM61" s="43">
        <f t="shared" si="100"/>
        <v>31.629301392466097</v>
      </c>
    </row>
    <row r="62" spans="1:65" x14ac:dyDescent="0.25">
      <c r="A62" t="s">
        <v>227</v>
      </c>
      <c r="B62" s="1">
        <f>(-gm_ea)/Kfb</f>
        <v>-1.6666666666666667E-5</v>
      </c>
      <c r="C62" t="s">
        <v>150</v>
      </c>
      <c r="N62" s="9">
        <v>44</v>
      </c>
      <c r="O62" s="34">
        <f t="shared" si="62"/>
        <v>27.542287033381665</v>
      </c>
      <c r="P62" s="33" t="str">
        <f t="shared" si="50"/>
        <v>68,0243543984883</v>
      </c>
      <c r="Q62" s="4" t="str">
        <f t="shared" si="63"/>
        <v>1+1,90703784468412i</v>
      </c>
      <c r="R62" s="4">
        <f t="shared" si="64"/>
        <v>2.1533214671891083</v>
      </c>
      <c r="S62" s="4">
        <f t="shared" si="65"/>
        <v>1.0878406285869919</v>
      </c>
      <c r="T62" s="4" t="str">
        <f t="shared" si="51"/>
        <v>1+0,00519159879642802i</v>
      </c>
      <c r="U62" s="4">
        <f t="shared" si="66"/>
        <v>1.0000134762582267</v>
      </c>
      <c r="V62" s="4">
        <f t="shared" si="67"/>
        <v>5.1915521546506823E-3</v>
      </c>
      <c r="W62" t="str">
        <f t="shared" si="52"/>
        <v>1-0,000373795113342817i</v>
      </c>
      <c r="X62" s="4">
        <f t="shared" si="68"/>
        <v>1.0000000698613909</v>
      </c>
      <c r="Y62" s="4">
        <f t="shared" si="69"/>
        <v>-3.7379509593358682E-4</v>
      </c>
      <c r="Z62" t="str">
        <f t="shared" si="53"/>
        <v>0,99999999696569+0,000105754790297607i</v>
      </c>
      <c r="AA62" s="4">
        <f t="shared" si="70"/>
        <v>1.0000000025577276</v>
      </c>
      <c r="AB62" s="4">
        <f t="shared" si="71"/>
        <v>1.0575479022424329E-4</v>
      </c>
      <c r="AC62" s="47" t="str">
        <f t="shared" si="72"/>
        <v>14,8024261723186-27,9082528365228i</v>
      </c>
      <c r="AD62" s="20">
        <f t="shared" si="73"/>
        <v>29.991228810024204</v>
      </c>
      <c r="AE62" s="43">
        <f t="shared" si="74"/>
        <v>-62.058698957852435</v>
      </c>
      <c r="AF62" t="str">
        <f t="shared" si="54"/>
        <v>170,937204527894</v>
      </c>
      <c r="AG62" t="str">
        <f t="shared" si="55"/>
        <v>1+1,95940986832928i</v>
      </c>
      <c r="AH62">
        <f t="shared" si="75"/>
        <v>2.1998379558745151</v>
      </c>
      <c r="AI62">
        <f t="shared" si="76"/>
        <v>1.0988968987511425</v>
      </c>
      <c r="AJ62" t="str">
        <f t="shared" si="56"/>
        <v>1+0,00519159879642802i</v>
      </c>
      <c r="AK62">
        <f t="shared" si="77"/>
        <v>1.0000134762582267</v>
      </c>
      <c r="AL62">
        <f t="shared" si="78"/>
        <v>5.1915521546506823E-3</v>
      </c>
      <c r="AM62" t="str">
        <f t="shared" si="57"/>
        <v>1-0,000152836530279892i</v>
      </c>
      <c r="AN62">
        <f t="shared" si="79"/>
        <v>1.0000000116795025</v>
      </c>
      <c r="AO62">
        <f t="shared" si="80"/>
        <v>-1.5283652908985558E-4</v>
      </c>
      <c r="AP62" s="41" t="str">
        <f t="shared" si="81"/>
        <v>35,6715776771837-69,0339293834922i</v>
      </c>
      <c r="AQ62">
        <f t="shared" si="82"/>
        <v>37.80903527896966</v>
      </c>
      <c r="AR62" s="43">
        <f t="shared" si="83"/>
        <v>-62.673457278944163</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1713,34870965516+1036,1079164665i</v>
      </c>
      <c r="BG62" s="20">
        <f t="shared" si="94"/>
        <v>66.030450925411401</v>
      </c>
      <c r="BH62" s="43">
        <f t="shared" si="95"/>
        <v>31.162478699017164</v>
      </c>
      <c r="BI62" s="41" t="str">
        <f t="shared" si="101"/>
        <v>4241,50505903725+2503,19814847934i</v>
      </c>
      <c r="BJ62" s="20">
        <f t="shared" si="97"/>
        <v>73.848257394356864</v>
      </c>
      <c r="BK62" s="43">
        <f t="shared" si="102"/>
        <v>30.547720377925398</v>
      </c>
      <c r="BL62">
        <f t="shared" si="99"/>
        <v>66.030450925411401</v>
      </c>
      <c r="BM62" s="43">
        <f t="shared" si="100"/>
        <v>31.162478699017164</v>
      </c>
    </row>
    <row r="63" spans="1:65" x14ac:dyDescent="0.25">
      <c r="A63" t="s">
        <v>226</v>
      </c>
      <c r="B63" s="1">
        <f>1/(RCOMP*CCOMP)</f>
        <v>3030.30303030303</v>
      </c>
      <c r="E63" t="s">
        <v>240</v>
      </c>
      <c r="N63" s="9">
        <v>45</v>
      </c>
      <c r="O63" s="34">
        <f t="shared" si="62"/>
        <v>28.183829312644548</v>
      </c>
      <c r="P63" s="33" t="str">
        <f t="shared" si="50"/>
        <v>68,0243543984883</v>
      </c>
      <c r="Q63" s="4" t="str">
        <f t="shared" si="63"/>
        <v>1+1,95145846247945i</v>
      </c>
      <c r="R63" s="4">
        <f t="shared" si="64"/>
        <v>2.1927585664597595</v>
      </c>
      <c r="S63" s="4">
        <f t="shared" si="65"/>
        <v>1.0972484987345188</v>
      </c>
      <c r="T63" s="4" t="str">
        <f t="shared" si="51"/>
        <v>1+0,00531252666711799i</v>
      </c>
      <c r="U63" s="4">
        <f t="shared" si="66"/>
        <v>1.000014111370229</v>
      </c>
      <c r="V63" s="4">
        <f t="shared" si="67"/>
        <v>5.3124766895912313E-3</v>
      </c>
      <c r="W63" t="str">
        <f t="shared" si="52"/>
        <v>1-0,000382501920032495i</v>
      </c>
      <c r="X63" s="4">
        <f t="shared" si="68"/>
        <v>1.0000000731538567</v>
      </c>
      <c r="Y63" s="4">
        <f t="shared" si="69"/>
        <v>-3.8250190137816887E-4</v>
      </c>
      <c r="Z63" t="str">
        <f t="shared" si="53"/>
        <v>0,999999996822687+0,000108218135811662i</v>
      </c>
      <c r="AA63" s="4">
        <f t="shared" si="70"/>
        <v>1.0000000026782694</v>
      </c>
      <c r="AB63" s="4">
        <f t="shared" si="71"/>
        <v>1.0821813573305141E-4</v>
      </c>
      <c r="AC63" s="47" t="str">
        <f t="shared" si="72"/>
        <v>14,2807595711432-27,540308851757i</v>
      </c>
      <c r="AD63" s="20">
        <f t="shared" si="73"/>
        <v>29.833595428103891</v>
      </c>
      <c r="AE63" s="43">
        <f t="shared" si="74"/>
        <v>-62.591441748527423</v>
      </c>
      <c r="AF63" t="str">
        <f t="shared" si="54"/>
        <v>170,937204527894</v>
      </c>
      <c r="AG63" t="str">
        <f t="shared" si="55"/>
        <v>1+2,00505038726711i</v>
      </c>
      <c r="AH63">
        <f t="shared" si="75"/>
        <v>2.2405863195779778</v>
      </c>
      <c r="AI63">
        <f t="shared" si="76"/>
        <v>1.1081567585069914</v>
      </c>
      <c r="AJ63" t="str">
        <f t="shared" si="56"/>
        <v>1+0,00531252666711799i</v>
      </c>
      <c r="AK63">
        <f t="shared" si="77"/>
        <v>1.000014111370229</v>
      </c>
      <c r="AL63">
        <f t="shared" si="78"/>
        <v>5.3124766895912313E-3</v>
      </c>
      <c r="AM63" t="str">
        <f t="shared" si="57"/>
        <v>1-0,000156396550399918i</v>
      </c>
      <c r="AN63">
        <f t="shared" si="79"/>
        <v>1.0000000122299404</v>
      </c>
      <c r="AO63">
        <f t="shared" si="80"/>
        <v>-1.5639654912477102E-4</v>
      </c>
      <c r="AP63" s="41" t="str">
        <f t="shared" si="81"/>
        <v>34,4017401729794-68,095847988161i</v>
      </c>
      <c r="AQ63">
        <f t="shared" si="82"/>
        <v>37.649621022364094</v>
      </c>
      <c r="AR63" s="43">
        <f t="shared" si="83"/>
        <v>-63.197283670468643</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1652,25582329283+981,216983499197i</v>
      </c>
      <c r="BG63" s="20">
        <f t="shared" si="94"/>
        <v>65.673482690466528</v>
      </c>
      <c r="BH63" s="43">
        <f t="shared" si="95"/>
        <v>30.704595919280543</v>
      </c>
      <c r="BI63" s="41" t="str">
        <f t="shared" si="101"/>
        <v>4088,58484132209+2369,95094463764i</v>
      </c>
      <c r="BJ63" s="20">
        <f t="shared" si="97"/>
        <v>73.489508284726725</v>
      </c>
      <c r="BK63" s="43">
        <f t="shared" si="102"/>
        <v>30.098753997339301</v>
      </c>
      <c r="BL63">
        <f t="shared" si="99"/>
        <v>65.673482690466528</v>
      </c>
      <c r="BM63" s="43">
        <f t="shared" si="100"/>
        <v>30.704595919280543</v>
      </c>
    </row>
    <row r="64" spans="1:65" x14ac:dyDescent="0.25">
      <c r="A64" t="s">
        <v>231</v>
      </c>
      <c r="B64" s="1">
        <f>(CCOMP+CHF)</f>
        <v>1.5220000000000001E-9</v>
      </c>
      <c r="E64" t="s">
        <v>241</v>
      </c>
      <c r="N64" s="9">
        <v>46</v>
      </c>
      <c r="O64" s="34">
        <f t="shared" si="62"/>
        <v>28.840315031266066</v>
      </c>
      <c r="P64" s="33" t="str">
        <f t="shared" si="50"/>
        <v>68,0243543984883</v>
      </c>
      <c r="Q64" s="4" t="str">
        <f t="shared" si="63"/>
        <v>1+1,9969137693822i</v>
      </c>
      <c r="R64" s="4">
        <f t="shared" si="64"/>
        <v>2.2333079954068644</v>
      </c>
      <c r="S64" s="4">
        <f t="shared" si="65"/>
        <v>1.1065307088218284</v>
      </c>
      <c r="T64" s="4" t="str">
        <f t="shared" si="51"/>
        <v>1+0,00543627130976647i</v>
      </c>
      <c r="U64" s="4">
        <f t="shared" si="66"/>
        <v>1.0000147764137055</v>
      </c>
      <c r="V64" s="4">
        <f t="shared" si="67"/>
        <v>5.4362177579244568E-3</v>
      </c>
      <c r="W64" t="str">
        <f t="shared" si="52"/>
        <v>1-0,000391411534303185i</v>
      </c>
      <c r="X64" s="4">
        <f t="shared" si="68"/>
        <v>1.0000000766014916</v>
      </c>
      <c r="Y64" s="4">
        <f t="shared" si="69"/>
        <v>-3.914115143147145E-4</v>
      </c>
      <c r="Z64" t="str">
        <f t="shared" si="53"/>
        <v>0,999999996672945+0,000110738860013761i</v>
      </c>
      <c r="AA64" s="4">
        <f t="shared" si="70"/>
        <v>1.0000000028044924</v>
      </c>
      <c r="AB64" s="4">
        <f t="shared" si="71"/>
        <v>1.107388599295282E-4</v>
      </c>
      <c r="AC64" s="47" t="str">
        <f t="shared" si="72"/>
        <v>13,7729352094633-27,1677235938417i</v>
      </c>
      <c r="AD64" s="20">
        <f t="shared" si="73"/>
        <v>29.674445145552149</v>
      </c>
      <c r="AE64" s="43">
        <f t="shared" si="74"/>
        <v>-63.116838280192106</v>
      </c>
      <c r="AF64" t="str">
        <f t="shared" si="54"/>
        <v>170,937204527894</v>
      </c>
      <c r="AG64" t="str">
        <f t="shared" si="55"/>
        <v>1+2,05175401046024i</v>
      </c>
      <c r="AH64">
        <f t="shared" si="75"/>
        <v>2.2824755243900601</v>
      </c>
      <c r="AI64">
        <f t="shared" si="76"/>
        <v>1.1172892400148209</v>
      </c>
      <c r="AJ64" t="str">
        <f t="shared" si="56"/>
        <v>1+0,00543627130976647i</v>
      </c>
      <c r="AK64">
        <f t="shared" si="77"/>
        <v>1.0000147764137055</v>
      </c>
      <c r="AL64">
        <f t="shared" si="78"/>
        <v>5.4362177579244568E-3</v>
      </c>
      <c r="AM64" t="str">
        <f t="shared" si="57"/>
        <v>1-0,00016003949404112i</v>
      </c>
      <c r="AN64">
        <f t="shared" si="79"/>
        <v>1.0000000128063198</v>
      </c>
      <c r="AO64">
        <f t="shared" si="80"/>
        <v>-1.6003949267477538E-4</v>
      </c>
      <c r="AP64" s="41" t="str">
        <f t="shared" si="81"/>
        <v>33,1665970818653-67,1477942590148i</v>
      </c>
      <c r="AQ64">
        <f t="shared" si="82"/>
        <v>37.488737819491249</v>
      </c>
      <c r="AR64" s="43">
        <f t="shared" si="83"/>
        <v>-63.713655201671038</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1592,78401515473+929,09993099699i</v>
      </c>
      <c r="BG64" s="20">
        <f t="shared" si="94"/>
        <v>65.315028793087123</v>
      </c>
      <c r="BH64" s="43">
        <f t="shared" si="95"/>
        <v>30.255790927202234</v>
      </c>
      <c r="BI64" s="41" t="str">
        <f t="shared" si="101"/>
        <v>3939,84269929815+2243,50922293059i</v>
      </c>
      <c r="BJ64" s="20">
        <f t="shared" si="97"/>
        <v>73.129321467026216</v>
      </c>
      <c r="BK64" s="43">
        <f t="shared" si="102"/>
        <v>29.658974005723415</v>
      </c>
      <c r="BL64">
        <f t="shared" si="99"/>
        <v>65.315028793087123</v>
      </c>
      <c r="BM64" s="43">
        <f t="shared" si="100"/>
        <v>30.255790927202234</v>
      </c>
    </row>
    <row r="65" spans="1:65" x14ac:dyDescent="0.25">
      <c r="A65" t="s">
        <v>232</v>
      </c>
      <c r="B65" s="1">
        <f>(CCOMP+CHF)/(RCOMP*CHF*CCOMP)</f>
        <v>209641.87327823692</v>
      </c>
      <c r="E65" t="s">
        <v>242</v>
      </c>
      <c r="N65" s="9">
        <v>47</v>
      </c>
      <c r="O65" s="34">
        <f t="shared" si="62"/>
        <v>29.512092266663863</v>
      </c>
      <c r="P65" s="33" t="str">
        <f t="shared" si="50"/>
        <v>68,0243543984883</v>
      </c>
      <c r="Q65" s="4" t="str">
        <f t="shared" si="63"/>
        <v>1+2,04342786639775i</v>
      </c>
      <c r="R65" s="4">
        <f t="shared" si="64"/>
        <v>2.2749939439855349</v>
      </c>
      <c r="S65" s="4">
        <f t="shared" si="65"/>
        <v>1.1156857814823584</v>
      </c>
      <c r="T65" s="4" t="str">
        <f t="shared" si="51"/>
        <v>1+0,00556289833542094i</v>
      </c>
      <c r="U65" s="4">
        <f t="shared" si="66"/>
        <v>1.0000154727992414</v>
      </c>
      <c r="V65" s="4">
        <f t="shared" si="67"/>
        <v>5.5628409536363438E-3</v>
      </c>
      <c r="W65" t="str">
        <f t="shared" si="52"/>
        <v>1-0,000400528680150307i</v>
      </c>
      <c r="X65" s="4">
        <f t="shared" si="68"/>
        <v>1.0000000802116087</v>
      </c>
      <c r="Y65" s="4">
        <f t="shared" si="69"/>
        <v>-4.0052865873227504E-4</v>
      </c>
      <c r="Z65" t="str">
        <f t="shared" si="53"/>
        <v>0,999999996516146+0,000113318299425241i</v>
      </c>
      <c r="AA65" s="4">
        <f t="shared" si="70"/>
        <v>1.0000000029366645</v>
      </c>
      <c r="AB65" s="4">
        <f t="shared" si="71"/>
        <v>1.1331829933498393E-4</v>
      </c>
      <c r="AC65" s="47" t="str">
        <f t="shared" si="72"/>
        <v>13,2789264220637-26,7910698483i</v>
      </c>
      <c r="AD65" s="20">
        <f t="shared" si="73"/>
        <v>29.513818740959618</v>
      </c>
      <c r="AE65" s="43">
        <f t="shared" si="74"/>
        <v>-63.634800494961247</v>
      </c>
      <c r="AF65" t="str">
        <f t="shared" si="54"/>
        <v>170,937204527894</v>
      </c>
      <c r="AG65" t="str">
        <f t="shared" si="55"/>
        <v>1+2,0995455007879i</v>
      </c>
      <c r="AH65">
        <f t="shared" si="75"/>
        <v>2.3255303287376656</v>
      </c>
      <c r="AI65">
        <f t="shared" si="76"/>
        <v>1.1262930911249833</v>
      </c>
      <c r="AJ65" t="str">
        <f t="shared" si="56"/>
        <v>1+0,00556289833542094i</v>
      </c>
      <c r="AK65">
        <f t="shared" si="77"/>
        <v>1.0000154727992414</v>
      </c>
      <c r="AL65">
        <f t="shared" si="78"/>
        <v>5.5628409536363438E-3</v>
      </c>
      <c r="AM65" t="str">
        <f t="shared" si="57"/>
        <v>1-0,000163767292740436i</v>
      </c>
      <c r="AN65">
        <f t="shared" si="79"/>
        <v>1.000000013409863</v>
      </c>
      <c r="AO65">
        <f t="shared" si="80"/>
        <v>-1.6376729127637137E-4</v>
      </c>
      <c r="AP65" s="41" t="str">
        <f t="shared" si="81"/>
        <v>31,9660018402202-66,1911629744965i</v>
      </c>
      <c r="AQ65">
        <f t="shared" si="82"/>
        <v>37.326426300857342</v>
      </c>
      <c r="AR65" s="43">
        <f t="shared" si="83"/>
        <v>-64.22249648207152</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1534,93016245157+879,638911104113i</v>
      </c>
      <c r="BG65" s="20">
        <f t="shared" si="94"/>
        <v>64.955131473576259</v>
      </c>
      <c r="BH65" s="43">
        <f t="shared" si="95"/>
        <v>29.816191245877729</v>
      </c>
      <c r="BI65" s="41" t="str">
        <f t="shared" si="101"/>
        <v>3795,26098303729+2123,57744192385i</v>
      </c>
      <c r="BJ65" s="20">
        <f t="shared" si="97"/>
        <v>72.767739033473987</v>
      </c>
      <c r="BK65" s="43">
        <f t="shared" si="102"/>
        <v>29.228495258767534</v>
      </c>
      <c r="BL65">
        <f t="shared" si="99"/>
        <v>64.955131473576259</v>
      </c>
      <c r="BM65" s="43">
        <f t="shared" si="100"/>
        <v>29.816191245877729</v>
      </c>
    </row>
    <row r="66" spans="1:65" x14ac:dyDescent="0.25">
      <c r="N66" s="9">
        <v>48</v>
      </c>
      <c r="O66" s="34">
        <f t="shared" si="62"/>
        <v>30.199517204020164</v>
      </c>
      <c r="P66" s="33" t="str">
        <f t="shared" si="50"/>
        <v>68,0243543984883</v>
      </c>
      <c r="Q66" s="4" t="str">
        <f t="shared" si="63"/>
        <v>1+2,09102541591603i</v>
      </c>
      <c r="R66" s="4">
        <f t="shared" si="64"/>
        <v>2.3178410838551478</v>
      </c>
      <c r="S66" s="4">
        <f t="shared" si="65"/>
        <v>1.1247124312185299</v>
      </c>
      <c r="T66" s="4" t="str">
        <f t="shared" si="51"/>
        <v>1+0,00569247488340652i</v>
      </c>
      <c r="U66" s="4">
        <f t="shared" si="66"/>
        <v>1.0000162020038965</v>
      </c>
      <c r="V66" s="4">
        <f t="shared" si="67"/>
        <v>5.6924133977703578E-3</v>
      </c>
      <c r="W66" t="str">
        <f t="shared" si="52"/>
        <v>1-0,000409858191605269i</v>
      </c>
      <c r="X66" s="4">
        <f t="shared" si="68"/>
        <v>1.000000083991865</v>
      </c>
      <c r="Y66" s="4">
        <f t="shared" si="69"/>
        <v>-4.0985816865543438E-4</v>
      </c>
      <c r="Z66" t="str">
        <f t="shared" si="53"/>
        <v>0,999999996351957+0,000115957821699021i</v>
      </c>
      <c r="AA66" s="4">
        <f t="shared" si="70"/>
        <v>1.0000000030750653</v>
      </c>
      <c r="AB66" s="4">
        <f t="shared" si="71"/>
        <v>1.159578216023088E-4</v>
      </c>
      <c r="AC66" s="47" t="str">
        <f t="shared" si="72"/>
        <v>12,7986794860671-26,4109054833694i</v>
      </c>
      <c r="AD66" s="20">
        <f t="shared" si="73"/>
        <v>29.351756874627974</v>
      </c>
      <c r="AE66" s="43">
        <f t="shared" si="74"/>
        <v>-64.145251248825971</v>
      </c>
      <c r="AF66" t="str">
        <f t="shared" si="54"/>
        <v>170,937204527894</v>
      </c>
      <c r="AG66" t="str">
        <f t="shared" si="55"/>
        <v>1+2,14845019793084i</v>
      </c>
      <c r="AH66">
        <f t="shared" si="75"/>
        <v>2.3697759921539139</v>
      </c>
      <c r="AI66">
        <f t="shared" si="76"/>
        <v>1.1351672453220862</v>
      </c>
      <c r="AJ66" t="str">
        <f t="shared" si="56"/>
        <v>1+0,00569247488340652i</v>
      </c>
      <c r="AK66">
        <f t="shared" si="77"/>
        <v>1.0000162020038965</v>
      </c>
      <c r="AL66">
        <f t="shared" si="78"/>
        <v>5.6924133977703578E-3</v>
      </c>
      <c r="AM66" t="str">
        <f t="shared" si="57"/>
        <v>1-0,000167581923026079i</v>
      </c>
      <c r="AN66">
        <f t="shared" si="79"/>
        <v>1.0000000140418503</v>
      </c>
      <c r="AO66">
        <f t="shared" si="80"/>
        <v>-1.6758192145730548E-4</v>
      </c>
      <c r="AP66" s="41" t="str">
        <f t="shared" si="81"/>
        <v>30,7997447814329-65,2273080139255i</v>
      </c>
      <c r="AQ66">
        <f t="shared" si="82"/>
        <v>37.16272688820132</v>
      </c>
      <c r="AR66" s="43">
        <f t="shared" si="83"/>
        <v>-64.723742672333486</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1478,68797364477+832,718978578539i</v>
      </c>
      <c r="BG66" s="20">
        <f t="shared" si="94"/>
        <v>64.593832921829431</v>
      </c>
      <c r="BH66" s="43">
        <f t="shared" si="95"/>
        <v>29.385914342270734</v>
      </c>
      <c r="BI66" s="41" t="str">
        <f t="shared" si="101"/>
        <v>3654,81444343198+2009,86788943331i</v>
      </c>
      <c r="BJ66" s="20">
        <f t="shared" si="97"/>
        <v>72.404802935402785</v>
      </c>
      <c r="BK66" s="43">
        <f t="shared" si="102"/>
        <v>28.80742291876323</v>
      </c>
      <c r="BL66">
        <f t="shared" si="99"/>
        <v>64.593832921829431</v>
      </c>
      <c r="BM66" s="43">
        <f t="shared" si="100"/>
        <v>29.385914342270734</v>
      </c>
    </row>
    <row r="67" spans="1:65" x14ac:dyDescent="0.25">
      <c r="N67" s="9">
        <v>49</v>
      </c>
      <c r="O67" s="34">
        <f t="shared" si="62"/>
        <v>30.902954325135919</v>
      </c>
      <c r="P67" s="33" t="str">
        <f t="shared" si="50"/>
        <v>68,0243543984883</v>
      </c>
      <c r="Q67" s="4" t="str">
        <f t="shared" si="63"/>
        <v>1+2,13973165478782i</v>
      </c>
      <c r="R67" s="4">
        <f t="shared" si="64"/>
        <v>2.3618745848374383</v>
      </c>
      <c r="S67" s="4">
        <f t="shared" si="65"/>
        <v>1.1336095591367843</v>
      </c>
      <c r="T67" s="4" t="str">
        <f t="shared" si="51"/>
        <v>1+0,00582506965692409i</v>
      </c>
      <c r="U67" s="4">
        <f t="shared" si="66"/>
        <v>1.0000169655743387</v>
      </c>
      <c r="V67" s="4">
        <f t="shared" si="67"/>
        <v>5.8250037739383149E-3</v>
      </c>
      <c r="W67" t="str">
        <f t="shared" si="52"/>
        <v>1-0,000419405015298534i</v>
      </c>
      <c r="X67" s="4">
        <f t="shared" si="68"/>
        <v>1.0000000879502795</v>
      </c>
      <c r="Y67" s="4">
        <f t="shared" si="69"/>
        <v>-4.1940499070734327E-4</v>
      </c>
      <c r="Z67" t="str">
        <f t="shared" si="53"/>
        <v>0,99999999618003+0,00011865882634475i</v>
      </c>
      <c r="AA67" s="4">
        <f t="shared" si="70"/>
        <v>1.0000000032199885</v>
      </c>
      <c r="AB67" s="4">
        <f t="shared" si="71"/>
        <v>1.1865882624112103E-4</v>
      </c>
      <c r="AC67" s="47" t="str">
        <f t="shared" si="72"/>
        <v>12,3321152700688-26,0277722800133i</v>
      </c>
      <c r="AD67" s="20">
        <f t="shared" si="73"/>
        <v>29.188300011269945</v>
      </c>
      <c r="AE67" s="43">
        <f t="shared" si="74"/>
        <v>-64.648124008149011</v>
      </c>
      <c r="AF67" t="str">
        <f t="shared" si="54"/>
        <v>170,937204527894</v>
      </c>
      <c r="AG67" t="str">
        <f t="shared" si="55"/>
        <v>1+2,19849403180683i</v>
      </c>
      <c r="AH67">
        <f t="shared" si="75"/>
        <v>2.4152382921546791</v>
      </c>
      <c r="AI67">
        <f t="shared" si="76"/>
        <v>1.1439108160300522</v>
      </c>
      <c r="AJ67" t="str">
        <f t="shared" si="56"/>
        <v>1+0,00582506965692409i</v>
      </c>
      <c r="AK67">
        <f t="shared" si="77"/>
        <v>1.0000169655743387</v>
      </c>
      <c r="AL67">
        <f t="shared" si="78"/>
        <v>5.8250037739383149E-3</v>
      </c>
      <c r="AM67" t="str">
        <f t="shared" si="57"/>
        <v>1-0,000171485407465519i</v>
      </c>
      <c r="AN67">
        <f t="shared" si="79"/>
        <v>1.0000000147036225</v>
      </c>
      <c r="AO67">
        <f t="shared" si="80"/>
        <v>-1.7148540578454792E-4</v>
      </c>
      <c r="AP67" s="41" t="str">
        <f t="shared" si="81"/>
        <v>29,6675573488965-64,2575398826705i</v>
      </c>
      <c r="AQ67">
        <f t="shared" si="82"/>
        <v>36.99767972296673</v>
      </c>
      <c r="AR67" s="43">
        <f t="shared" si="83"/>
        <v>-65.217339155993074</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1424,04818157823+788,228201505197i</v>
      </c>
      <c r="BG67" s="20">
        <f t="shared" si="94"/>
        <v>64.231175203136971</v>
      </c>
      <c r="BH67" s="43">
        <f t="shared" si="95"/>
        <v>28.965067946359877</v>
      </c>
      <c r="BI67" s="41" t="str">
        <f t="shared" si="101"/>
        <v>3518,47073954528+1902,1009144532i</v>
      </c>
      <c r="BJ67" s="20">
        <f t="shared" si="97"/>
        <v>72.040554914833734</v>
      </c>
      <c r="BK67" s="43">
        <f t="shared" si="102"/>
        <v>28.395852798515804</v>
      </c>
      <c r="BL67">
        <f t="shared" si="99"/>
        <v>64.231175203136971</v>
      </c>
      <c r="BM67" s="43">
        <f t="shared" si="100"/>
        <v>28.965067946359877</v>
      </c>
    </row>
    <row r="68" spans="1:65" x14ac:dyDescent="0.25">
      <c r="N68" s="9">
        <v>50</v>
      </c>
      <c r="O68" s="34">
        <f t="shared" si="62"/>
        <v>31.622776601683803</v>
      </c>
      <c r="P68" s="33" t="str">
        <f t="shared" si="50"/>
        <v>68,0243543984883</v>
      </c>
      <c r="Q68" s="4" t="str">
        <f t="shared" si="63"/>
        <v>1+2,18957240770567i</v>
      </c>
      <c r="R68" s="4">
        <f t="shared" si="64"/>
        <v>2.4071201317312783</v>
      </c>
      <c r="S68" s="4">
        <f t="shared" si="65"/>
        <v>1.142376247312477</v>
      </c>
      <c r="T68" s="4" t="str">
        <f t="shared" si="51"/>
        <v>1+0,00596075295947767i</v>
      </c>
      <c r="U68" s="4">
        <f t="shared" si="66"/>
        <v>1.0000177651301221</v>
      </c>
      <c r="V68" s="4">
        <f t="shared" si="67"/>
        <v>5.9606823646542574E-3</v>
      </c>
      <c r="W68" t="str">
        <f t="shared" si="52"/>
        <v>1-0,000429174213082392i</v>
      </c>
      <c r="X68" s="4">
        <f t="shared" si="68"/>
        <v>1.0000000920952483</v>
      </c>
      <c r="Y68" s="4">
        <f t="shared" si="69"/>
        <v>-4.2917418673245653E-4</v>
      </c>
      <c r="Z68" t="str">
        <f t="shared" si="53"/>
        <v>0,999999996+0,000121422745470841i</v>
      </c>
      <c r="AA68" s="4">
        <f t="shared" si="70"/>
        <v>1.0000000033717416</v>
      </c>
      <c r="AB68" s="4">
        <f t="shared" si="71"/>
        <v>1.2142274535980058E-4</v>
      </c>
      <c r="AC68" s="47" t="str">
        <f t="shared" si="72"/>
        <v>11,879130907969-25,6421949195713i</v>
      </c>
      <c r="AD68" s="20">
        <f t="shared" si="73"/>
        <v>29.023488347610716</v>
      </c>
      <c r="AE68" s="43">
        <f t="shared" si="74"/>
        <v>-65.143362524906976</v>
      </c>
      <c r="AF68" t="str">
        <f t="shared" si="54"/>
        <v>170,937204527894</v>
      </c>
      <c r="AG68" t="str">
        <f t="shared" si="55"/>
        <v>1+2,24970353631899i</v>
      </c>
      <c r="AH68">
        <f t="shared" si="75"/>
        <v>2.4619435414578801</v>
      </c>
      <c r="AI68">
        <f t="shared" si="76"/>
        <v>1.1525230906088886</v>
      </c>
      <c r="AJ68" t="str">
        <f t="shared" si="56"/>
        <v>1+0,00596075295947767i</v>
      </c>
      <c r="AK68">
        <f t="shared" si="77"/>
        <v>1.0000177651301221</v>
      </c>
      <c r="AL68">
        <f t="shared" si="78"/>
        <v>5.9606823646542574E-3</v>
      </c>
      <c r="AM68" t="str">
        <f t="shared" si="57"/>
        <v>1-0,000175479815737875i</v>
      </c>
      <c r="AN68">
        <f t="shared" si="79"/>
        <v>1.0000000153965827</v>
      </c>
      <c r="AO68">
        <f t="shared" si="80"/>
        <v>-1.7547981393668203E-4</v>
      </c>
      <c r="AP68" s="41" t="str">
        <f t="shared" si="81"/>
        <v>28,5691163304931-63,2831236195978i</v>
      </c>
      <c r="AQ68">
        <f t="shared" si="82"/>
        <v>36.831324599733449</v>
      </c>
      <c r="AR68" s="43">
        <f t="shared" si="83"/>
        <v>-65.703241193478661</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1370,99873950248+746,05775414657i</v>
      </c>
      <c r="BG68" s="20">
        <f t="shared" si="94"/>
        <v>63.867200189025624</v>
      </c>
      <c r="BH68" s="43">
        <f t="shared" si="95"/>
        <v>28.553750391599532</v>
      </c>
      <c r="BI68" s="41" t="str">
        <f t="shared" si="101"/>
        <v>3386,19094854877+1800,00511455452i</v>
      </c>
      <c r="BJ68" s="20">
        <f t="shared" si="97"/>
        <v>71.675036441148393</v>
      </c>
      <c r="BK68" s="43">
        <f t="shared" si="102"/>
        <v>27.993871723027794</v>
      </c>
      <c r="BL68">
        <f t="shared" si="99"/>
        <v>63.867200189025624</v>
      </c>
      <c r="BM68" s="43">
        <f t="shared" si="100"/>
        <v>28.553750391599532</v>
      </c>
    </row>
    <row r="69" spans="1:65" x14ac:dyDescent="0.25">
      <c r="A69" s="49" t="s">
        <v>457</v>
      </c>
      <c r="N69" s="9">
        <v>51</v>
      </c>
      <c r="O69" s="34">
        <f t="shared" si="62"/>
        <v>32.359365692962832</v>
      </c>
      <c r="P69" s="33" t="str">
        <f t="shared" si="50"/>
        <v>68,0243543984883</v>
      </c>
      <c r="Q69" s="4" t="str">
        <f t="shared" si="63"/>
        <v>1+2,24057410089651i</v>
      </c>
      <c r="R69" s="4">
        <f t="shared" si="64"/>
        <v>2.4536039414722586</v>
      </c>
      <c r="S69" s="4">
        <f t="shared" si="65"/>
        <v>1.1510117528373585</v>
      </c>
      <c r="T69" s="4" t="str">
        <f t="shared" si="51"/>
        <v>1+0,00609959673215026i</v>
      </c>
      <c r="U69" s="4">
        <f t="shared" si="66"/>
        <v>1.0000186023671234</v>
      </c>
      <c r="V69" s="4">
        <f t="shared" si="67"/>
        <v>6.0995210885101212E-3</v>
      </c>
      <c r="W69" t="str">
        <f t="shared" si="52"/>
        <v>1-0,000439170964714818i</v>
      </c>
      <c r="X69" s="4">
        <f t="shared" si="68"/>
        <v>1.0000000964355635</v>
      </c>
      <c r="Y69" s="4">
        <f t="shared" si="69"/>
        <v>-4.3917093648035362E-4</v>
      </c>
      <c r="Z69" t="str">
        <f t="shared" si="53"/>
        <v>0,999999995811486+0,000124251044543801i</v>
      </c>
      <c r="AA69" s="4">
        <f t="shared" si="70"/>
        <v>1.0000000035306471</v>
      </c>
      <c r="AB69" s="4">
        <f t="shared" si="71"/>
        <v>1.2425104442481902E-4</v>
      </c>
      <c r="AC69" s="47" t="str">
        <f t="shared" si="72"/>
        <v>11,4396014836851-25,2546801244734i</v>
      </c>
      <c r="AD69" s="20">
        <f t="shared" si="73"/>
        <v>28.857361744944111</v>
      </c>
      <c r="AE69" s="43">
        <f t="shared" si="74"/>
        <v>-65.630920493703783</v>
      </c>
      <c r="AF69" t="str">
        <f t="shared" si="54"/>
        <v>170,937204527894</v>
      </c>
      <c r="AG69" t="str">
        <f t="shared" si="55"/>
        <v>1+2,30210586342445i</v>
      </c>
      <c r="AH69">
        <f t="shared" si="75"/>
        <v>2.5099186055354927</v>
      </c>
      <c r="AI69">
        <f t="shared" si="76"/>
        <v>1.1610035240938801</v>
      </c>
      <c r="AJ69" t="str">
        <f t="shared" si="56"/>
        <v>1+0,00609959673215026i</v>
      </c>
      <c r="AK69">
        <f t="shared" si="77"/>
        <v>1.0000186023671234</v>
      </c>
      <c r="AL69">
        <f t="shared" si="78"/>
        <v>6.0995210885101212E-3</v>
      </c>
      <c r="AM69" t="str">
        <f t="shared" si="57"/>
        <v>1-0,000179567265731285i</v>
      </c>
      <c r="AN69">
        <f t="shared" si="79"/>
        <v>1.0000000161222014</v>
      </c>
      <c r="AO69">
        <f t="shared" si="80"/>
        <v>-1.7956726380127195E-4</v>
      </c>
      <c r="AP69" s="41" t="str">
        <f t="shared" si="81"/>
        <v>27,5040480830714-62,3052770722343i</v>
      </c>
      <c r="AQ69">
        <f t="shared" si="82"/>
        <v>36.663700904614629</v>
      </c>
      <c r="AR69" s="43">
        <f t="shared" si="83"/>
        <v>-66.18141356132638</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1319,52501837301+706,101992453219i</v>
      </c>
      <c r="BG69" s="20">
        <f t="shared" si="94"/>
        <v>63.501949493197202</v>
      </c>
      <c r="BH69" s="43">
        <f t="shared" si="95"/>
        <v>28.152050973650873</v>
      </c>
      <c r="BI69" s="41" t="str">
        <f t="shared" si="101"/>
        <v>3257,93007445538+1703,31748047101i</v>
      </c>
      <c r="BJ69" s="20">
        <f t="shared" si="97"/>
        <v>71.308288652867716</v>
      </c>
      <c r="BK69" s="43">
        <f t="shared" si="102"/>
        <v>27.601557906028301</v>
      </c>
      <c r="BL69">
        <f t="shared" si="99"/>
        <v>63.501949493197202</v>
      </c>
      <c r="BM69" s="43">
        <f t="shared" si="100"/>
        <v>28.152050973650873</v>
      </c>
    </row>
    <row r="70" spans="1:65" x14ac:dyDescent="0.25">
      <c r="A70" t="s">
        <v>480</v>
      </c>
      <c r="B70">
        <f>SQRT((2*IOUT*Lm*Fsw*(VOUT-VIN_var)/(VIN_var^2)))</f>
        <v>1.7663521732655694</v>
      </c>
      <c r="E70" s="31"/>
      <c r="N70" s="9">
        <v>52</v>
      </c>
      <c r="O70" s="34">
        <f t="shared" si="62"/>
        <v>33.113112148259127</v>
      </c>
      <c r="P70" s="33" t="str">
        <f t="shared" si="50"/>
        <v>68,0243543984883</v>
      </c>
      <c r="Q70" s="4" t="str">
        <f t="shared" si="63"/>
        <v>1+2,29276377613316i</v>
      </c>
      <c r="R70" s="4">
        <f t="shared" si="64"/>
        <v>2.5013527806265925</v>
      </c>
      <c r="S70" s="4">
        <f t="shared" si="65"/>
        <v>1.1595155016006535</v>
      </c>
      <c r="T70" s="4" t="str">
        <f t="shared" si="51"/>
        <v>1+0,00624167459174797i</v>
      </c>
      <c r="U70" s="4">
        <f t="shared" si="66"/>
        <v>1.0000194790611376</v>
      </c>
      <c r="V70" s="4">
        <f t="shared" si="67"/>
        <v>6.241593538212512E-3</v>
      </c>
      <c r="W70" t="str">
        <f t="shared" si="52"/>
        <v>1-0,000449400570605853i</v>
      </c>
      <c r="X70" s="4">
        <f t="shared" si="68"/>
        <v>1.0000001009804314</v>
      </c>
      <c r="Y70" s="4">
        <f t="shared" si="69"/>
        <v>-4.4940054035207951E-4</v>
      </c>
      <c r="Z70" t="str">
        <f t="shared" si="53"/>
        <v>0,999999995614087+0,000127145223165236i</v>
      </c>
      <c r="AA70" s="4">
        <f t="shared" si="70"/>
        <v>1.0000000036970409</v>
      </c>
      <c r="AB70" s="4">
        <f t="shared" si="71"/>
        <v>1.2714522303774458E-4</v>
      </c>
      <c r="AC70" s="47" t="str">
        <f t="shared" si="72"/>
        <v>11,0133817140138-24,8657159463895i</v>
      </c>
      <c r="AD70" s="20">
        <f t="shared" si="73"/>
        <v>28.68995966665549</v>
      </c>
      <c r="AE70" s="43">
        <f t="shared" si="74"/>
        <v>-66.110761193474758</v>
      </c>
      <c r="AF70" t="str">
        <f t="shared" si="54"/>
        <v>170,937204527894</v>
      </c>
      <c r="AG70" t="str">
        <f t="shared" si="55"/>
        <v>1+2,35572879753068i</v>
      </c>
      <c r="AH70">
        <f t="shared" si="75"/>
        <v>2.5591909204893928</v>
      </c>
      <c r="AI70">
        <f t="shared" si="76"/>
        <v>1.1693517327257383</v>
      </c>
      <c r="AJ70" t="str">
        <f t="shared" si="56"/>
        <v>1+0,00624167459174797i</v>
      </c>
      <c r="AK70">
        <f t="shared" si="77"/>
        <v>1.0000194790611376</v>
      </c>
      <c r="AL70">
        <f t="shared" si="78"/>
        <v>6.241593538212512E-3</v>
      </c>
      <c r="AM70" t="str">
        <f t="shared" si="57"/>
        <v>1-0,000183749924665841i</v>
      </c>
      <c r="AN70">
        <f t="shared" si="79"/>
        <v>1.0000000168820173</v>
      </c>
      <c r="AO70">
        <f t="shared" si="80"/>
        <v>-1.8374992259779474E-4</v>
      </c>
      <c r="AP70" s="41" t="str">
        <f t="shared" si="81"/>
        <v>26,4719327183027-61,3251695229687i</v>
      </c>
      <c r="AQ70">
        <f t="shared" si="82"/>
        <v>36.49484755859072</v>
      </c>
      <c r="AR70" s="43">
        <f t="shared" si="83"/>
        <v>-66.651830179369682</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1269,61000393183+668,258512879694i</v>
      </c>
      <c r="BG70" s="20">
        <f t="shared" si="94"/>
        <v>63.135464412582351</v>
      </c>
      <c r="BH70" s="43">
        <f t="shared" si="95"/>
        <v>27.760050324444951</v>
      </c>
      <c r="BI70" s="41" t="str">
        <f t="shared" si="101"/>
        <v>3133,63755220132+1611,78349984891i</v>
      </c>
      <c r="BJ70" s="20">
        <f t="shared" si="97"/>
        <v>70.940352304517575</v>
      </c>
      <c r="BK70" s="43">
        <f t="shared" si="102"/>
        <v>27.218981338549973</v>
      </c>
      <c r="BL70">
        <f t="shared" si="99"/>
        <v>63.135464412582351</v>
      </c>
      <c r="BM70" s="43">
        <f t="shared" si="100"/>
        <v>27.760050324444951</v>
      </c>
    </row>
    <row r="71" spans="1:65" x14ac:dyDescent="0.25">
      <c r="A71" t="s">
        <v>459</v>
      </c>
      <c r="B71">
        <f>(Fsw*Gcomp)/((R_cs*Acs*(VIN_var/Lm))+((R_sl+Rsl_int)*Isl))</f>
        <v>6.6666626666690671</v>
      </c>
      <c r="C71" t="s">
        <v>150</v>
      </c>
      <c r="E71" s="158"/>
      <c r="N71" s="9">
        <v>53</v>
      </c>
      <c r="O71" s="34">
        <f t="shared" si="62"/>
        <v>33.884415613920268</v>
      </c>
      <c r="P71" s="33" t="str">
        <f t="shared" si="50"/>
        <v>68,0243543984883</v>
      </c>
      <c r="Q71" s="4" t="str">
        <f t="shared" si="63"/>
        <v>1+2,34616910507221i</v>
      </c>
      <c r="R71" s="4">
        <f t="shared" si="64"/>
        <v>2.5503939832103071</v>
      </c>
      <c r="S71" s="4">
        <f t="shared" si="65"/>
        <v>1.1678870818526934</v>
      </c>
      <c r="T71" s="4" t="str">
        <f t="shared" si="51"/>
        <v>1+0,00638706186983251i</v>
      </c>
      <c r="U71" s="4">
        <f t="shared" si="66"/>
        <v>1.0000203970716444</v>
      </c>
      <c r="V71" s="4">
        <f t="shared" si="67"/>
        <v>6.3869750195001841E-3</v>
      </c>
      <c r="W71" t="str">
        <f t="shared" si="52"/>
        <v>1-0,00045986845462794i</v>
      </c>
      <c r="X71" s="4">
        <f t="shared" si="68"/>
        <v>1.0000001057394923</v>
      </c>
      <c r="Y71" s="4">
        <f t="shared" si="69"/>
        <v>-4.5986842221043783E-4</v>
      </c>
      <c r="Z71" t="str">
        <f t="shared" si="53"/>
        <v>0,999999995407385+0,000130106815866958i</v>
      </c>
      <c r="AA71" s="4">
        <f t="shared" si="70"/>
        <v>1.0000000038712769</v>
      </c>
      <c r="AB71" s="4">
        <f t="shared" si="71"/>
        <v>1.3010681573034851E-4</v>
      </c>
      <c r="AC71" s="47" t="str">
        <f t="shared" si="72"/>
        <v>10,6003076180484-24,4757711953151i</v>
      </c>
      <c r="AD71" s="20">
        <f t="shared" si="73"/>
        <v>28.521321120689297</v>
      </c>
      <c r="AE71" s="43">
        <f t="shared" si="74"/>
        <v>-66.582857116687364</v>
      </c>
      <c r="AF71" t="str">
        <f t="shared" si="54"/>
        <v>170,937204527894</v>
      </c>
      <c r="AG71" t="str">
        <f t="shared" si="55"/>
        <v>1+2,41060077022711i</v>
      </c>
      <c r="AH71">
        <f t="shared" si="75"/>
        <v>2.6097885112436865</v>
      </c>
      <c r="AI71">
        <f t="shared" si="76"/>
        <v>1.1775674873178859</v>
      </c>
      <c r="AJ71" t="str">
        <f t="shared" si="56"/>
        <v>1+0,00638706186983251i</v>
      </c>
      <c r="AK71">
        <f t="shared" si="77"/>
        <v>1.0000203970716444</v>
      </c>
      <c r="AL71">
        <f t="shared" si="78"/>
        <v>6.3869750195001841E-3</v>
      </c>
      <c r="AM71" t="str">
        <f t="shared" si="57"/>
        <v>1-0,000188030010242671i</v>
      </c>
      <c r="AN71">
        <f t="shared" si="79"/>
        <v>1.0000000176776422</v>
      </c>
      <c r="AO71">
        <f t="shared" si="80"/>
        <v>-1.8803000802671953E-4</v>
      </c>
      <c r="AP71" s="41" t="str">
        <f t="shared" si="81"/>
        <v>25,4723082242093-60,3439206478836i</v>
      </c>
      <c r="AQ71">
        <f t="shared" si="82"/>
        <v>36.32480296571967</v>
      </c>
      <c r="AR71" s="43">
        <f t="shared" si="83"/>
        <v>-67.114473728548816</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1221,23449221461+632,428195254124i</v>
      </c>
      <c r="BG71" s="20">
        <f t="shared" si="94"/>
        <v>62.767785873493423</v>
      </c>
      <c r="BH71" s="43">
        <f t="shared" si="95"/>
        <v>27.37782079874539</v>
      </c>
      <c r="BI71" s="41" t="str">
        <f t="shared" si="101"/>
        <v>3013,25774398105+1525,15722234341i</v>
      </c>
      <c r="BJ71" s="20">
        <f t="shared" si="97"/>
        <v>70.571267718523771</v>
      </c>
      <c r="BK71" s="43">
        <f t="shared" si="102"/>
        <v>26.846204186884012</v>
      </c>
      <c r="BL71">
        <f t="shared" si="99"/>
        <v>62.767785873493423</v>
      </c>
      <c r="BM71" s="43">
        <f t="shared" si="100"/>
        <v>27.37782079874539</v>
      </c>
    </row>
    <row r="72" spans="1:65" x14ac:dyDescent="0.25">
      <c r="A72" t="s">
        <v>458</v>
      </c>
      <c r="B72">
        <f>(B71*2*VOUT/DC_VIN_var_DCM)*(((VOUT/VIN_var)-1)/((2*VOUT/VIN_var)-1))</f>
        <v>170.9372045278937</v>
      </c>
      <c r="C72" t="s">
        <v>150</v>
      </c>
      <c r="N72" s="9">
        <v>54</v>
      </c>
      <c r="O72" s="34">
        <f t="shared" si="62"/>
        <v>34.67368504525318</v>
      </c>
      <c r="P72" s="33" t="str">
        <f t="shared" si="50"/>
        <v>68,0243543984883</v>
      </c>
      <c r="Q72" s="4" t="str">
        <f t="shared" si="63"/>
        <v>1+2,400818403926i</v>
      </c>
      <c r="R72" s="4">
        <f t="shared" si="64"/>
        <v>2.6007554688262764</v>
      </c>
      <c r="S72" s="4">
        <f t="shared" si="65"/>
        <v>1.1761262375977375</v>
      </c>
      <c r="T72" s="4" t="str">
        <f t="shared" si="51"/>
        <v>1+0,00653583565266322i</v>
      </c>
      <c r="U72" s="4">
        <f t="shared" si="66"/>
        <v>1.0000213583457498</v>
      </c>
      <c r="V72" s="4">
        <f t="shared" si="67"/>
        <v>6.535742590962814E-3</v>
      </c>
      <c r="W72" t="str">
        <f t="shared" si="52"/>
        <v>1-0,000470580166991751i</v>
      </c>
      <c r="X72" s="4">
        <f t="shared" si="68"/>
        <v>1.0000001107228407</v>
      </c>
      <c r="Y72" s="4">
        <f t="shared" si="69"/>
        <v>-4.7058013225577177E-4</v>
      </c>
      <c r="Z72" t="str">
        <f t="shared" si="53"/>
        <v>0,999999995190942+0,000133137392924621i</v>
      </c>
      <c r="AA72" s="4">
        <f t="shared" si="70"/>
        <v>1.0000000040537247</v>
      </c>
      <c r="AB72" s="4">
        <f t="shared" si="71"/>
        <v>1.3313739277824127E-4</v>
      </c>
      <c r="AC72" s="47" t="str">
        <f t="shared" si="72"/>
        <v>10,2001981627164-24,0852950023776i</v>
      </c>
      <c r="AD72" s="20">
        <f t="shared" si="73"/>
        <v>28.351484606905821</v>
      </c>
      <c r="AE72" s="43">
        <f t="shared" si="74"/>
        <v>-67.047189588707582</v>
      </c>
      <c r="AF72" t="str">
        <f t="shared" si="54"/>
        <v>170,937204527894</v>
      </c>
      <c r="AG72" t="str">
        <f t="shared" si="55"/>
        <v>1+2,46675087535999i</v>
      </c>
      <c r="AH72">
        <f t="shared" si="75"/>
        <v>2.661740010047803</v>
      </c>
      <c r="AI72">
        <f t="shared" si="76"/>
        <v>1.1856507065045037</v>
      </c>
      <c r="AJ72" t="str">
        <f t="shared" si="56"/>
        <v>1+0,00653583565266322i</v>
      </c>
      <c r="AK72">
        <f t="shared" si="77"/>
        <v>1.0000213583457498</v>
      </c>
      <c r="AL72">
        <f t="shared" si="78"/>
        <v>6.535742590962814E-3</v>
      </c>
      <c r="AM72" t="str">
        <f t="shared" si="57"/>
        <v>1-0,000192409791819803i</v>
      </c>
      <c r="AN72">
        <f t="shared" si="79"/>
        <v>1.0000000185107638</v>
      </c>
      <c r="AO72">
        <f t="shared" si="80"/>
        <v>-1.9240978944536823E-4</v>
      </c>
      <c r="AP72" s="41" t="str">
        <f t="shared" si="81"/>
        <v>24,5046744995867-59,3625997884846i</v>
      </c>
      <c r="AQ72">
        <f t="shared" si="82"/>
        <v>36.153604966134303</v>
      </c>
      <c r="AR72" s="43">
        <f t="shared" si="83"/>
        <v>-67.569335261838475</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1174,37728226125+598,515230533778i</v>
      </c>
      <c r="BG72" s="20">
        <f t="shared" si="94"/>
        <v>62.398954382827213</v>
      </c>
      <c r="BH72" s="43">
        <f t="shared" si="95"/>
        <v>27.005426870519429</v>
      </c>
      <c r="BI72" s="41" t="str">
        <f t="shared" si="101"/>
        <v>2896,73042509293+1443,20128840695i</v>
      </c>
      <c r="BJ72" s="20">
        <f t="shared" si="97"/>
        <v>70.201074742055681</v>
      </c>
      <c r="BK72" s="43">
        <f t="shared" si="102"/>
        <v>26.483281197388585</v>
      </c>
      <c r="BL72">
        <f t="shared" si="99"/>
        <v>62.398954382827213</v>
      </c>
      <c r="BM72" s="43">
        <f t="shared" si="100"/>
        <v>27.005426870519429</v>
      </c>
    </row>
    <row r="73" spans="1:65" x14ac:dyDescent="0.25">
      <c r="A73" t="s">
        <v>483</v>
      </c>
      <c r="B73">
        <f>(IOUT_VAR*((2*VOUT)-VIN_var))/(Cout*VOUT*(VOUT-VIN_var))</f>
        <v>88.319088319088308</v>
      </c>
      <c r="C73" t="s">
        <v>385</v>
      </c>
      <c r="N73" s="9">
        <v>55</v>
      </c>
      <c r="O73" s="34">
        <f t="shared" si="62"/>
        <v>35.481338923357555</v>
      </c>
      <c r="P73" s="33" t="str">
        <f t="shared" si="50"/>
        <v>68,0243543984883</v>
      </c>
      <c r="Q73" s="4" t="str">
        <f t="shared" si="63"/>
        <v>1+2,45674064847614i</v>
      </c>
      <c r="R73" s="4">
        <f t="shared" si="64"/>
        <v>2.6524657611126603</v>
      </c>
      <c r="S73" s="4">
        <f t="shared" si="65"/>
        <v>1.1842328618600022</v>
      </c>
      <c r="T73" s="4" t="str">
        <f t="shared" si="51"/>
        <v>1+0,00668807482206898i</v>
      </c>
      <c r="U73" s="4">
        <f t="shared" si="66"/>
        <v>1.0000223649223179</v>
      </c>
      <c r="V73" s="4">
        <f t="shared" si="67"/>
        <v>6.6879751047808625E-3</v>
      </c>
      <c r="W73" t="str">
        <f t="shared" si="52"/>
        <v>1-0,000481541387188966i</v>
      </c>
      <c r="X73" s="4">
        <f t="shared" si="68"/>
        <v>1.000000115941047</v>
      </c>
      <c r="Y73" s="4">
        <f t="shared" si="69"/>
        <v>-4.8154134996869393E-4</v>
      </c>
      <c r="Z73" t="str">
        <f t="shared" si="53"/>
        <v>0,999999994964298+0,000136238561190294i</v>
      </c>
      <c r="AA73" s="4">
        <f t="shared" si="70"/>
        <v>1.0000000042447708</v>
      </c>
      <c r="AB73" s="4">
        <f t="shared" si="71"/>
        <v>1.3623856103344529E-4</v>
      </c>
      <c r="AC73" s="47" t="str">
        <f t="shared" si="72"/>
        <v>9,81285687516771-23,6947165085904i</v>
      </c>
      <c r="AD73" s="20">
        <f t="shared" si="73"/>
        <v>28.180488069242774</v>
      </c>
      <c r="AE73" s="43">
        <f t="shared" si="74"/>
        <v>-67.50374837985305</v>
      </c>
      <c r="AF73" t="str">
        <f t="shared" si="54"/>
        <v>170,937204527894</v>
      </c>
      <c r="AG73" t="str">
        <f t="shared" si="55"/>
        <v>1+2,52420888445829i</v>
      </c>
      <c r="AH73">
        <f t="shared" si="75"/>
        <v>2.7150746752857766</v>
      </c>
      <c r="AI73">
        <f t="shared" si="76"/>
        <v>1.1936014499101764</v>
      </c>
      <c r="AJ73" t="str">
        <f t="shared" si="56"/>
        <v>1+0,00668807482206898i</v>
      </c>
      <c r="AK73">
        <f t="shared" si="77"/>
        <v>1.0000223649223179</v>
      </c>
      <c r="AL73">
        <f t="shared" si="78"/>
        <v>6.6879751047808625E-3</v>
      </c>
      <c r="AM73" t="str">
        <f t="shared" si="57"/>
        <v>1-0,000196891591615404i</v>
      </c>
      <c r="AN73">
        <f t="shared" si="79"/>
        <v>1.0000000193831493</v>
      </c>
      <c r="AO73">
        <f t="shared" si="80"/>
        <v>-1.968915890711513E-4</v>
      </c>
      <c r="AP73" s="41" t="str">
        <f t="shared" si="81"/>
        <v>23,5684972814273-58,3822255156177i</v>
      </c>
      <c r="AQ73">
        <f t="shared" si="82"/>
        <v>35.981290793713157</v>
      </c>
      <c r="AR73" s="43">
        <f t="shared" si="83"/>
        <v>-68.016413810631704</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1129,01536494411+566,427134344355i</v>
      </c>
      <c r="BG73" s="20">
        <f t="shared" si="94"/>
        <v>62.029009984239067</v>
      </c>
      <c r="BH73" s="43">
        <f t="shared" si="95"/>
        <v>26.642925536567017</v>
      </c>
      <c r="BI73" s="41" t="str">
        <f t="shared" si="101"/>
        <v>2783,99125689909+1365,68692423188i</v>
      </c>
      <c r="BJ73" s="20">
        <f t="shared" si="97"/>
        <v>69.829812708709454</v>
      </c>
      <c r="BK73" s="43">
        <f t="shared" si="102"/>
        <v>26.130260105788455</v>
      </c>
      <c r="BL73">
        <f t="shared" si="99"/>
        <v>62.029009984239067</v>
      </c>
      <c r="BM73" s="43">
        <f t="shared" si="100"/>
        <v>26.642925536567017</v>
      </c>
    </row>
    <row r="74" spans="1:65" x14ac:dyDescent="0.25">
      <c r="B74">
        <f>B73/(2*PI())</f>
        <v>14.056419475352579</v>
      </c>
      <c r="C74" t="s">
        <v>65</v>
      </c>
      <c r="N74" s="9">
        <v>56</v>
      </c>
      <c r="O74" s="34">
        <f t="shared" si="62"/>
        <v>36.307805477010156</v>
      </c>
      <c r="P74" s="33" t="str">
        <f t="shared" si="50"/>
        <v>68,0243543984883</v>
      </c>
      <c r="Q74" s="4" t="str">
        <f t="shared" si="63"/>
        <v>1+2,51396548943692i</v>
      </c>
      <c r="R74" s="4">
        <f t="shared" si="64"/>
        <v>2.7055540064984496</v>
      </c>
      <c r="S74" s="4">
        <f t="shared" si="65"/>
        <v>1.1922069898643206</v>
      </c>
      <c r="T74" s="4" t="str">
        <f t="shared" si="51"/>
        <v>1+0,00684386009727256i</v>
      </c>
      <c r="U74" s="4">
        <f t="shared" si="66"/>
        <v>1.0000234189362922</v>
      </c>
      <c r="V74" s="4">
        <f t="shared" si="67"/>
        <v>6.843753248408419E-3</v>
      </c>
      <c r="W74" t="str">
        <f t="shared" si="52"/>
        <v>1-0,000492757927003624i</v>
      </c>
      <c r="X74" s="4">
        <f t="shared" si="68"/>
        <v>1.0000001214051799</v>
      </c>
      <c r="Y74" s="4">
        <f t="shared" si="69"/>
        <v>-4.9275788712138419E-4</v>
      </c>
      <c r="Z74" t="str">
        <f t="shared" si="53"/>
        <v>0,999999994726973+0,000139411964944441i</v>
      </c>
      <c r="AA74" s="4">
        <f t="shared" si="70"/>
        <v>1.000000004444821</v>
      </c>
      <c r="AB74" s="4">
        <f t="shared" si="71"/>
        <v>1.3941196477637455E-4</v>
      </c>
      <c r="AC74" s="47" t="str">
        <f t="shared" si="72"/>
        <v>9,4380734138927-23,3044446713737i</v>
      </c>
      <c r="AD74" s="20">
        <f t="shared" si="73"/>
        <v>28.008368852572325</v>
      </c>
      <c r="AE74" s="43">
        <f t="shared" si="74"/>
        <v>-67.952531312508128</v>
      </c>
      <c r="AF74" t="str">
        <f t="shared" si="54"/>
        <v>170,937204527894</v>
      </c>
      <c r="AG74" t="str">
        <f t="shared" si="55"/>
        <v>1+2,583005262519i</v>
      </c>
      <c r="AH74">
        <f t="shared" si="75"/>
        <v>2.7698224105889615</v>
      </c>
      <c r="AI74">
        <f t="shared" si="76"/>
        <v>1.2014199112791875</v>
      </c>
      <c r="AJ74" t="str">
        <f t="shared" si="56"/>
        <v>1+0,00684386009727256i</v>
      </c>
      <c r="AK74">
        <f t="shared" si="77"/>
        <v>1.0000234189362922</v>
      </c>
      <c r="AL74">
        <f t="shared" si="78"/>
        <v>6.843753248408419E-3</v>
      </c>
      <c r="AM74" t="str">
        <f t="shared" si="57"/>
        <v>1-0,000201477785939047i</v>
      </c>
      <c r="AN74">
        <f t="shared" si="79"/>
        <v>1.000000020296649</v>
      </c>
      <c r="AO74">
        <f t="shared" si="80"/>
        <v>-2.0147778321283113E-4</v>
      </c>
      <c r="AP74" s="41" t="str">
        <f t="shared" si="81"/>
        <v>22,6632119482589-57,4037654642314i</v>
      </c>
      <c r="AQ74">
        <f t="shared" si="82"/>
        <v>35.807897038288473</v>
      </c>
      <c r="AR74" s="43">
        <f t="shared" si="83"/>
        <v>-68.455715988760261</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1085,12410696334+536,074747249161i</v>
      </c>
      <c r="BG74" s="20">
        <f t="shared" si="94"/>
        <v>61.657992219186212</v>
      </c>
      <c r="BH74" s="43">
        <f t="shared" si="95"/>
        <v>26.290366725003334</v>
      </c>
      <c r="BI74" s="41" t="str">
        <f t="shared" si="101"/>
        <v>2674,97224484281+1292,39390538698i</v>
      </c>
      <c r="BJ74" s="20">
        <f t="shared" si="97"/>
        <v>69.45752040490234</v>
      </c>
      <c r="BK74" s="43">
        <f t="shared" si="102"/>
        <v>25.787182048751337</v>
      </c>
      <c r="BL74">
        <f t="shared" si="99"/>
        <v>61.657992219186212</v>
      </c>
      <c r="BM74" s="43">
        <f t="shared" si="100"/>
        <v>26.290366725003334</v>
      </c>
    </row>
    <row r="75" spans="1:65" x14ac:dyDescent="0.25">
      <c r="A75" t="s">
        <v>461</v>
      </c>
      <c r="B75">
        <f>1/(Cout*Resr)</f>
        <v>33333.333333333336</v>
      </c>
      <c r="C75" t="s">
        <v>385</v>
      </c>
      <c r="N75" s="9">
        <v>57</v>
      </c>
      <c r="O75" s="34">
        <f t="shared" si="62"/>
        <v>37.15352290971726</v>
      </c>
      <c r="P75" s="33" t="str">
        <f t="shared" si="50"/>
        <v>68,0243543984883</v>
      </c>
      <c r="Q75" s="4" t="str">
        <f t="shared" si="63"/>
        <v>1+2,57252326817646i</v>
      </c>
      <c r="R75" s="4">
        <f t="shared" si="64"/>
        <v>2.7600499932626752</v>
      </c>
      <c r="S75" s="4">
        <f t="shared" si="65"/>
        <v>1.2000487921699141</v>
      </c>
      <c r="T75" s="4" t="str">
        <f t="shared" si="51"/>
        <v>1+0,00700327407768889i</v>
      </c>
      <c r="U75" s="4">
        <f t="shared" si="66"/>
        <v>1.0000245226232241</v>
      </c>
      <c r="V75" s="4">
        <f t="shared" si="67"/>
        <v>7.0031595872198519E-3</v>
      </c>
      <c r="W75" t="str">
        <f t="shared" si="52"/>
        <v>1-0,000504235733593599i</v>
      </c>
      <c r="X75" s="4">
        <f t="shared" si="68"/>
        <v>1.0000001271268295</v>
      </c>
      <c r="Y75" s="4">
        <f t="shared" si="69"/>
        <v>-5.0423569085900934E-4</v>
      </c>
      <c r="Z75" t="str">
        <f t="shared" si="53"/>
        <v>0,999999994478463+0,000142659286767736i</v>
      </c>
      <c r="AA75" s="4">
        <f t="shared" si="70"/>
        <v>1.0000000046542992</v>
      </c>
      <c r="AB75" s="4">
        <f t="shared" si="71"/>
        <v>1.4265928658764953E-4</v>
      </c>
      <c r="AC75" s="47" t="str">
        <f t="shared" si="72"/>
        <v>9,07562509157866-22,9148681803803i</v>
      </c>
      <c r="AD75" s="20">
        <f t="shared" si="73"/>
        <v>27.835163664120731</v>
      </c>
      <c r="AE75" s="43">
        <f t="shared" si="74"/>
        <v>-68.393543865499836</v>
      </c>
      <c r="AF75" t="str">
        <f t="shared" si="54"/>
        <v>170,937204527894</v>
      </c>
      <c r="AG75" t="str">
        <f t="shared" si="55"/>
        <v>1+2,64317118416i</v>
      </c>
      <c r="AH75">
        <f t="shared" si="75"/>
        <v>2.8260137842504895</v>
      </c>
      <c r="AI75">
        <f t="shared" si="76"/>
        <v>1.2091064115995531</v>
      </c>
      <c r="AJ75" t="str">
        <f t="shared" si="56"/>
        <v>1+0,00700327407768889i</v>
      </c>
      <c r="AK75">
        <f t="shared" si="77"/>
        <v>1.0000245226232241</v>
      </c>
      <c r="AL75">
        <f t="shared" si="78"/>
        <v>7.0031595872198519E-3</v>
      </c>
      <c r="AM75" t="str">
        <f t="shared" si="57"/>
        <v>1-0,000206170806451669i</v>
      </c>
      <c r="AN75">
        <f t="shared" si="79"/>
        <v>1.0000000212532005</v>
      </c>
      <c r="AO75">
        <f t="shared" si="80"/>
        <v>-2.0617080353047606E-4</v>
      </c>
      <c r="AP75" s="41" t="str">
        <f t="shared" si="81"/>
        <v>21,7882271850228-56,4281364173111i</v>
      </c>
      <c r="AQ75">
        <f t="shared" si="82"/>
        <v>35.633459612237615</v>
      </c>
      <c r="AR75" s="43">
        <f t="shared" si="83"/>
        <v>-68.887255596158994</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1042,67742918997+507,372222726992i</v>
      </c>
      <c r="BG75" s="20">
        <f t="shared" si="94"/>
        <v>61.285940092713453</v>
      </c>
      <c r="BH75" s="43">
        <f t="shared" si="95"/>
        <v>25.947793706363985</v>
      </c>
      <c r="BI75" s="41" t="str">
        <f t="shared" si="101"/>
        <v>2569,6021797914+1223,1104917281i</v>
      </c>
      <c r="BJ75" s="20">
        <f t="shared" si="97"/>
        <v>69.084236040830319</v>
      </c>
      <c r="BK75" s="43">
        <f t="shared" si="102"/>
        <v>25.45408197570481</v>
      </c>
      <c r="BL75">
        <f t="shared" si="99"/>
        <v>61.285940092713453</v>
      </c>
      <c r="BM75" s="43">
        <f t="shared" si="100"/>
        <v>25.947793706363985</v>
      </c>
    </row>
    <row r="76" spans="1:65" x14ac:dyDescent="0.25">
      <c r="B76">
        <f>B75/(2*PI())</f>
        <v>5305.1647697298449</v>
      </c>
      <c r="C76" t="s">
        <v>65</v>
      </c>
      <c r="N76" s="9">
        <v>58</v>
      </c>
      <c r="O76" s="34">
        <f t="shared" si="62"/>
        <v>38.018939632056139</v>
      </c>
      <c r="P76" s="33" t="str">
        <f t="shared" si="50"/>
        <v>68,0243543984883</v>
      </c>
      <c r="Q76" s="4" t="str">
        <f t="shared" si="63"/>
        <v>1+2,63244503280415i</v>
      </c>
      <c r="R76" s="4">
        <f t="shared" si="64"/>
        <v>2.8159841708957178</v>
      </c>
      <c r="S76" s="4">
        <f t="shared" si="65"/>
        <v>1.2077585677929479</v>
      </c>
      <c r="T76" s="4" t="str">
        <f t="shared" si="51"/>
        <v>1+0,0071664012867205i</v>
      </c>
      <c r="U76" s="4">
        <f t="shared" si="66"/>
        <v>1.0000256783240131</v>
      </c>
      <c r="V76" s="4">
        <f t="shared" si="67"/>
        <v>7.1662786081427921E-3</v>
      </c>
      <c r="W76" t="str">
        <f t="shared" si="52"/>
        <v>1-0,000515980892643875i</v>
      </c>
      <c r="X76" s="4">
        <f t="shared" si="68"/>
        <v>1.0000001331181319</v>
      </c>
      <c r="Y76" s="4">
        <f t="shared" si="69"/>
        <v>-5.1598084685293758E-4</v>
      </c>
      <c r="Z76" t="str">
        <f t="shared" si="53"/>
        <v>0,999999994218241+0,000145982248433195i</v>
      </c>
      <c r="AA76" s="4">
        <f t="shared" si="70"/>
        <v>1.0000000048736495</v>
      </c>
      <c r="AB76" s="4">
        <f t="shared" si="71"/>
        <v>1.4598224824022887E-4</v>
      </c>
      <c r="AC76" s="47" t="str">
        <f t="shared" si="72"/>
        <v>8,72527834379329-22,5263554740181i</v>
      </c>
      <c r="AD76" s="20">
        <f t="shared" si="73"/>
        <v>27.660908539300006</v>
      </c>
      <c r="AE76" s="43">
        <f t="shared" si="74"/>
        <v>-68.826798777781633</v>
      </c>
      <c r="AF76" t="str">
        <f t="shared" si="54"/>
        <v>170,937204527894</v>
      </c>
      <c r="AG76" t="str">
        <f t="shared" si="55"/>
        <v>1+2,70473855014935i</v>
      </c>
      <c r="AH76">
        <f t="shared" si="75"/>
        <v>2.8836800489416308</v>
      </c>
      <c r="AI76">
        <f t="shared" si="76"/>
        <v>1.2166613922540188</v>
      </c>
      <c r="AJ76" t="str">
        <f t="shared" si="56"/>
        <v>1+0,0071664012867205i</v>
      </c>
      <c r="AK76">
        <f t="shared" si="77"/>
        <v>1.0000256783240131</v>
      </c>
      <c r="AL76">
        <f t="shared" si="78"/>
        <v>7.1662786081427921E-3</v>
      </c>
      <c r="AM76" t="str">
        <f t="shared" si="57"/>
        <v>1-0,000210973141454864i</v>
      </c>
      <c r="AN76">
        <f t="shared" si="79"/>
        <v>1.0000000222548329</v>
      </c>
      <c r="AO76">
        <f t="shared" si="80"/>
        <v>-2.1097313832474937E-4</v>
      </c>
      <c r="AP76" s="41" t="str">
        <f t="shared" si="81"/>
        <v>20,9429284976843-55,4562046172619i</v>
      </c>
      <c r="AQ76">
        <f t="shared" si="82"/>
        <v>35.45801372128836</v>
      </c>
      <c r="AR76" s="43">
        <f t="shared" si="83"/>
        <v>-69.311053224021236</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1001,64797866492+480,237003855412i</v>
      </c>
      <c r="BG76" s="20">
        <f t="shared" si="94"/>
        <v>60.912892043837765</v>
      </c>
      <c r="BH76" s="43">
        <f t="shared" si="95"/>
        <v>25.615243505250266</v>
      </c>
      <c r="BI76" s="41" t="str">
        <f t="shared" si="101"/>
        <v>2467,80706128334+1157,63333617006i</v>
      </c>
      <c r="BJ76" s="20">
        <f t="shared" si="97"/>
        <v>68.709997225826129</v>
      </c>
      <c r="BK76" s="43">
        <f t="shared" si="102"/>
        <v>25.130989059010581</v>
      </c>
      <c r="BL76">
        <f t="shared" si="99"/>
        <v>60.912892043837765</v>
      </c>
      <c r="BM76" s="43">
        <f t="shared" si="100"/>
        <v>25.615243505250266</v>
      </c>
    </row>
    <row r="77" spans="1:65" x14ac:dyDescent="0.25">
      <c r="A77" t="s">
        <v>462</v>
      </c>
      <c r="B77">
        <f>2*Fsw/(DC_VIN_var_DCM)</f>
        <v>1132277.0341445957</v>
      </c>
      <c r="C77" t="s">
        <v>385</v>
      </c>
      <c r="N77" s="9">
        <v>59</v>
      </c>
      <c r="O77" s="34">
        <f t="shared" si="62"/>
        <v>38.904514499428053</v>
      </c>
      <c r="P77" s="33" t="str">
        <f t="shared" si="50"/>
        <v>68,0243543984883</v>
      </c>
      <c r="Q77" s="4" t="str">
        <f t="shared" si="63"/>
        <v>1+2,69376255463277i</v>
      </c>
      <c r="R77" s="4">
        <f t="shared" si="64"/>
        <v>2.8733876697622387</v>
      </c>
      <c r="S77" s="4">
        <f t="shared" si="65"/>
        <v>1.2153367373505444</v>
      </c>
      <c r="T77" s="4" t="str">
        <f t="shared" si="51"/>
        <v>1+0,00733332821657287i</v>
      </c>
      <c r="U77" s="4">
        <f t="shared" si="66"/>
        <v>1.0000268884898706</v>
      </c>
      <c r="V77" s="4">
        <f t="shared" si="67"/>
        <v>7.3331967642994086E-3</v>
      </c>
      <c r="W77" t="str">
        <f t="shared" si="52"/>
        <v>1-0,000527999631593246i</v>
      </c>
      <c r="X77" s="4">
        <f t="shared" si="68"/>
        <v>1.0000001393917957</v>
      </c>
      <c r="Y77" s="4">
        <f t="shared" si="69"/>
        <v>-5.2799958252737293E-4</v>
      </c>
      <c r="Z77" t="str">
        <f t="shared" si="53"/>
        <v>0,999999993945755+0,000149382611819076i</v>
      </c>
      <c r="AA77" s="4">
        <f t="shared" si="70"/>
        <v>1.0000000051033373</v>
      </c>
      <c r="AB77" s="4">
        <f t="shared" si="71"/>
        <v>1.4938261161230904E-4</v>
      </c>
      <c r="AC77" s="47" t="str">
        <f t="shared" si="72"/>
        <v>8,38679013862196-22,1392548480175i</v>
      </c>
      <c r="AD77" s="20">
        <f t="shared" si="73"/>
        <v>27.48563881178416</v>
      </c>
      <c r="AE77" s="43">
        <f t="shared" si="74"/>
        <v>-69.252315653293749</v>
      </c>
      <c r="AF77" t="str">
        <f t="shared" si="54"/>
        <v>170,937204527894</v>
      </c>
      <c r="AG77" t="str">
        <f t="shared" si="55"/>
        <v>1+2,76774000431943i</v>
      </c>
      <c r="AH77">
        <f t="shared" si="75"/>
        <v>2.9428531617309956</v>
      </c>
      <c r="AI77">
        <f t="shared" si="76"/>
        <v>1.2240854082272274</v>
      </c>
      <c r="AJ77" t="str">
        <f t="shared" si="56"/>
        <v>1+0,00733332821657287i</v>
      </c>
      <c r="AK77">
        <f t="shared" si="77"/>
        <v>1.0000268884898706</v>
      </c>
      <c r="AL77">
        <f t="shared" si="78"/>
        <v>7.3331967642994086E-3</v>
      </c>
      <c r="AM77" t="str">
        <f t="shared" si="57"/>
        <v>1-0,000215887337210219i</v>
      </c>
      <c r="AN77">
        <f t="shared" si="79"/>
        <v>1.000000023303671</v>
      </c>
      <c r="AO77">
        <f t="shared" si="80"/>
        <v>-2.1588733385624075E-4</v>
      </c>
      <c r="AP77" s="41" t="str">
        <f t="shared" si="81"/>
        <v>20,1266815682-54,4887862831948i</v>
      </c>
      <c r="AQ77">
        <f t="shared" si="82"/>
        <v>35.281593839355963</v>
      </c>
      <c r="AR77" s="43">
        <f t="shared" si="83"/>
        <v>-69.727135863115521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962,007293683032+454,58978970126i</v>
      </c>
      <c r="BG77" s="20">
        <f t="shared" si="94"/>
        <v>60.538885920371904</v>
      </c>
      <c r="BH77" s="43">
        <f t="shared" si="95"/>
        <v>25.292747310607417</v>
      </c>
      <c r="BI77" s="41" t="str">
        <f t="shared" si="101"/>
        <v>2369,5105015503+1095,76736988543i</v>
      </c>
      <c r="BJ77" s="20">
        <f t="shared" si="97"/>
        <v>68.334840947943704</v>
      </c>
      <c r="BK77" s="43">
        <f t="shared" si="102"/>
        <v>24.817927100785678</v>
      </c>
      <c r="BL77">
        <f t="shared" si="99"/>
        <v>60.538885920371904</v>
      </c>
      <c r="BM77" s="43">
        <f t="shared" si="100"/>
        <v>25.292747310607417</v>
      </c>
    </row>
    <row r="78" spans="1:65" x14ac:dyDescent="0.25">
      <c r="B78">
        <f>B77/(2*PI())</f>
        <v>180207.48693354317</v>
      </c>
      <c r="C78" t="s">
        <v>65</v>
      </c>
      <c r="N78" s="9">
        <v>60</v>
      </c>
      <c r="O78" s="34">
        <f t="shared" si="62"/>
        <v>39.810717055349755</v>
      </c>
      <c r="P78" s="33" t="str">
        <f t="shared" si="50"/>
        <v>68,0243543984883</v>
      </c>
      <c r="Q78" s="4" t="str">
        <f t="shared" si="63"/>
        <v>1+2,75650834502401i</v>
      </c>
      <c r="R78" s="4">
        <f t="shared" si="64"/>
        <v>2.9322923210667464</v>
      </c>
      <c r="S78" s="4">
        <f t="shared" si="65"/>
        <v>1.2227838362560324</v>
      </c>
      <c r="T78" s="4" t="str">
        <f t="shared" si="51"/>
        <v>1+0,00750414337411372i</v>
      </c>
      <c r="U78" s="4">
        <f t="shared" si="66"/>
        <v>1.0000281556875183</v>
      </c>
      <c r="V78" s="4">
        <f t="shared" si="67"/>
        <v>7.5040025206791717E-3</v>
      </c>
      <c r="W78" t="str">
        <f t="shared" si="52"/>
        <v>1-0,000540298322936187i</v>
      </c>
      <c r="X78" s="4">
        <f t="shared" si="68"/>
        <v>1.0000001459611283</v>
      </c>
      <c r="Y78" s="4">
        <f t="shared" si="69"/>
        <v>-5.4029827036115722E-4</v>
      </c>
      <c r="Z78" t="str">
        <f t="shared" si="53"/>
        <v>0,999999993660427+0,000152862179843057i</v>
      </c>
      <c r="AA78" s="4">
        <f t="shared" si="70"/>
        <v>1.00000000534385</v>
      </c>
      <c r="AB78" s="4">
        <f t="shared" si="71"/>
        <v>1.528621796215023E-4</v>
      </c>
      <c r="AC78" s="47" t="str">
        <f t="shared" si="72"/>
        <v>8,05990932336038-21,7538946474528i</v>
      </c>
      <c r="AD78" s="20">
        <f t="shared" si="73"/>
        <v>27.309389087650857</v>
      </c>
      <c r="AE78" s="43">
        <f t="shared" si="74"/>
        <v>-69.67012056870557</v>
      </c>
      <c r="AF78" t="str">
        <f t="shared" si="54"/>
        <v>170,937204527894</v>
      </c>
      <c r="AG78" t="str">
        <f t="shared" si="55"/>
        <v>1+2,83220895087518i</v>
      </c>
      <c r="AH78">
        <f t="shared" si="75"/>
        <v>3.0035658044094005</v>
      </c>
      <c r="AI78">
        <f t="shared" si="76"/>
        <v>1.2313791213954761</v>
      </c>
      <c r="AJ78" t="str">
        <f t="shared" si="56"/>
        <v>1+0,00750414337411372i</v>
      </c>
      <c r="AK78">
        <f t="shared" si="77"/>
        <v>1.0000281556875183</v>
      </c>
      <c r="AL78">
        <f t="shared" si="78"/>
        <v>7.5040025206791717E-3</v>
      </c>
      <c r="AM78" t="str">
        <f t="shared" si="57"/>
        <v>1-0,000220915999289369i</v>
      </c>
      <c r="AN78">
        <f t="shared" si="79"/>
        <v>1.0000000244019391</v>
      </c>
      <c r="AO78">
        <f t="shared" si="80"/>
        <v>-2.2091599569551656E-4</v>
      </c>
      <c r="AP78" s="41" t="str">
        <f t="shared" si="81"/>
        <v>19,3388354427193-53,5266483129782i</v>
      </c>
      <c r="AQ78">
        <f t="shared" si="82"/>
        <v>35.104233687220294</v>
      </c>
      <c r="AR78" s="43">
        <f t="shared" si="83"/>
        <v>-70.135536516778032</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923,725961505493+430,354492413528i</v>
      </c>
      <c r="BG78" s="20">
        <f t="shared" si="94"/>
        <v>60.163958958013907</v>
      </c>
      <c r="BH78" s="43">
        <f t="shared" si="95"/>
        <v>24.98033088289116</v>
      </c>
      <c r="BI78" s="41" t="str">
        <f t="shared" si="101"/>
        <v>2274,63410945643+1037,32566644807i</v>
      </c>
      <c r="BJ78" s="20">
        <f t="shared" si="97"/>
        <v>67.958803557583337</v>
      </c>
      <c r="BK78" s="43">
        <f t="shared" si="102"/>
        <v>24.514914934818634</v>
      </c>
      <c r="BL78">
        <f t="shared" si="99"/>
        <v>60.163958958013907</v>
      </c>
      <c r="BM78" s="43">
        <f t="shared" si="100"/>
        <v>24.98033088289116</v>
      </c>
    </row>
    <row r="79" spans="1:65" x14ac:dyDescent="0.25">
      <c r="N79" s="9">
        <v>61</v>
      </c>
      <c r="O79" s="34">
        <f t="shared" si="62"/>
        <v>40.738027780411279</v>
      </c>
      <c r="P79" s="33" t="str">
        <f t="shared" si="50"/>
        <v>68,0243543984883</v>
      </c>
      <c r="Q79" s="4" t="str">
        <f t="shared" si="63"/>
        <v>1+2,82071567262649i</v>
      </c>
      <c r="R79" s="4">
        <f t="shared" si="64"/>
        <v>2.992730677124273</v>
      </c>
      <c r="S79" s="4">
        <f t="shared" si="65"/>
        <v>1.2301005079923324</v>
      </c>
      <c r="T79" s="4" t="str">
        <f t="shared" si="51"/>
        <v>1+0,00767893732780063i</v>
      </c>
      <c r="U79" s="4">
        <f t="shared" si="66"/>
        <v>1.0000294826046301</v>
      </c>
      <c r="V79" s="4">
        <f t="shared" si="67"/>
        <v>7.6787864008666194E-3</v>
      </c>
      <c r="W79" t="str">
        <f t="shared" si="52"/>
        <v>1-0,000552883487601645i</v>
      </c>
      <c r="X79" s="4">
        <f t="shared" si="68"/>
        <v>1.0000001528400637</v>
      </c>
      <c r="Y79" s="4">
        <f t="shared" si="69"/>
        <v>-5.5288343126648606E-4</v>
      </c>
      <c r="Z79" t="str">
        <f t="shared" si="53"/>
        <v>0,999999993361652+0,00015642279741816i</v>
      </c>
      <c r="AA79" s="4">
        <f t="shared" si="70"/>
        <v>1.0000000055956977</v>
      </c>
      <c r="AB79" s="4">
        <f t="shared" si="71"/>
        <v>1.5642279718075983E-4</v>
      </c>
      <c r="AC79" s="47" t="str">
        <f t="shared" si="72"/>
        <v>7,74437790527425-21,3705835337675i</v>
      </c>
      <c r="AD79" s="20">
        <f t="shared" si="73"/>
        <v>27.132193223397184</v>
      </c>
      <c r="AE79" s="43">
        <f t="shared" si="74"/>
        <v>-70.080245685579541</v>
      </c>
      <c r="AF79" t="str">
        <f t="shared" si="54"/>
        <v>170,937204527894</v>
      </c>
      <c r="AG79" t="str">
        <f t="shared" si="55"/>
        <v>1+2,8981795721054i</v>
      </c>
      <c r="AH79">
        <f t="shared" si="75"/>
        <v>3.0658514041239897</v>
      </c>
      <c r="AI79">
        <f t="shared" si="76"/>
        <v>1.2385432939225884</v>
      </c>
      <c r="AJ79" t="str">
        <f t="shared" si="56"/>
        <v>1+0,00767893732780063i</v>
      </c>
      <c r="AK79">
        <f t="shared" si="77"/>
        <v>1.0000294826046301</v>
      </c>
      <c r="AL79">
        <f t="shared" si="78"/>
        <v>7.6787864008666194E-3</v>
      </c>
      <c r="AM79" t="str">
        <f t="shared" si="57"/>
        <v>1-0,000226061793955511i</v>
      </c>
      <c r="AN79">
        <f t="shared" si="79"/>
        <v>1.000000025551967</v>
      </c>
      <c r="AO79">
        <f t="shared" si="80"/>
        <v>-2.2606179010462875E-4</v>
      </c>
      <c r="AP79" s="41" t="str">
        <f t="shared" si="81"/>
        <v>18,5787255479927-52,5705091494953i</v>
      </c>
      <c r="AQ79">
        <f t="shared" si="82"/>
        <v>34.925966214845396</v>
      </c>
      <c r="AR79" s="43">
        <f t="shared" si="83"/>
        <v>-70.53629381992539</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886,773768350916+407,458185997046i</v>
      </c>
      <c r="BG79" s="20">
        <f t="shared" si="94"/>
        <v>59.788147763520087</v>
      </c>
      <c r="BH79" s="43">
        <f t="shared" si="95"/>
        <v>24.678014956535499</v>
      </c>
      <c r="BI79" s="41" t="str">
        <f t="shared" si="101"/>
        <v>2183,09785374936+982,129287370798i</v>
      </c>
      <c r="BJ79" s="20">
        <f t="shared" si="97"/>
        <v>67.58192075496828</v>
      </c>
      <c r="BK79" s="43">
        <f t="shared" si="102"/>
        <v>24.221966822189682</v>
      </c>
      <c r="BL79">
        <f t="shared" si="99"/>
        <v>59.788147763520087</v>
      </c>
      <c r="BM79" s="43">
        <f t="shared" si="100"/>
        <v>24.678014956535499</v>
      </c>
    </row>
    <row r="80" spans="1:65" x14ac:dyDescent="0.25">
      <c r="N80" s="9">
        <v>62</v>
      </c>
      <c r="O80" s="34">
        <f t="shared" si="62"/>
        <v>41.686938347033561</v>
      </c>
      <c r="P80" s="33" t="str">
        <f t="shared" si="50"/>
        <v>68,0243543984883</v>
      </c>
      <c r="Q80" s="4" t="str">
        <f t="shared" si="63"/>
        <v>1+2,88641858101519i</v>
      </c>
      <c r="R80" s="4">
        <f t="shared" si="64"/>
        <v>3.0547360319395431</v>
      </c>
      <c r="S80" s="4">
        <f t="shared" si="65"/>
        <v>1.2372874974874957</v>
      </c>
      <c r="T80" s="4" t="str">
        <f t="shared" si="51"/>
        <v>1+0,0078578027557015i</v>
      </c>
      <c r="U80" s="4">
        <f t="shared" si="66"/>
        <v>1.000030872055532</v>
      </c>
      <c r="V80" s="4">
        <f t="shared" si="67"/>
        <v>7.8576410348476667E-3</v>
      </c>
      <c r="W80" t="str">
        <f t="shared" si="52"/>
        <v>1-0,000565761798410507i</v>
      </c>
      <c r="X80" s="4">
        <f t="shared" si="68"/>
        <v>1.0000001600431934</v>
      </c>
      <c r="Y80" s="4">
        <f t="shared" si="69"/>
        <v>-5.6576173804629717E-4</v>
      </c>
      <c r="Z80" t="str">
        <f t="shared" si="53"/>
        <v>0,999999993048797+0,000160066352430956i</v>
      </c>
      <c r="AA80" s="4">
        <f t="shared" si="70"/>
        <v>1.0000000058594158</v>
      </c>
      <c r="AB80" s="4">
        <f t="shared" si="71"/>
        <v>1.6006635217657701E-4</v>
      </c>
      <c r="AC80" s="47" t="str">
        <f t="shared" si="72"/>
        <v>7,43993226428287-20,9896108185779i</v>
      </c>
      <c r="AD80" s="20">
        <f t="shared" si="73"/>
        <v>26.954084307633373</v>
      </c>
      <c r="AE80" s="43">
        <f t="shared" si="74"/>
        <v>-70.482728868333197</v>
      </c>
      <c r="AF80" t="str">
        <f t="shared" si="54"/>
        <v>170,937204527894</v>
      </c>
      <c r="AG80" t="str">
        <f t="shared" si="55"/>
        <v>1+2,96568684650669i</v>
      </c>
      <c r="AH80">
        <f t="shared" si="75"/>
        <v>3.1297441543268025</v>
      </c>
      <c r="AI80">
        <f t="shared" si="76"/>
        <v>1.2455787817827537</v>
      </c>
      <c r="AJ80" t="str">
        <f t="shared" si="56"/>
        <v>1+0,0078578027557015i</v>
      </c>
      <c r="AK80">
        <f t="shared" si="77"/>
        <v>1.000030872055532</v>
      </c>
      <c r="AL80">
        <f t="shared" si="78"/>
        <v>7.8576410348476667E-3</v>
      </c>
      <c r="AM80" t="str">
        <f t="shared" si="57"/>
        <v>1-0,000231327449577091i</v>
      </c>
      <c r="AN80">
        <f t="shared" si="79"/>
        <v>1.0000000267561941</v>
      </c>
      <c r="AO80">
        <f t="shared" si="80"/>
        <v>-2.3132744545079632E-4</v>
      </c>
      <c r="AP80" s="41" t="str">
        <f t="shared" si="81"/>
        <v>17,8456765328528-51,6210397912647i</v>
      </c>
      <c r="AQ80">
        <f t="shared" si="82"/>
        <v>34.746823587136205</v>
      </c>
      <c r="AR80" s="43">
        <f t="shared" si="83"/>
        <v>-70.929451665282627</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851,119841413877+385,831047720144i</v>
      </c>
      <c r="BG80" s="20">
        <f t="shared" si="94"/>
        <v>59.411488301771378</v>
      </c>
      <c r="BH80" s="43">
        <f t="shared" si="95"/>
        <v>24.385815636300734</v>
      </c>
      <c r="BI80" s="41" t="str">
        <f t="shared" si="101"/>
        <v>2094,82040524567+930,007111398606i</v>
      </c>
      <c r="BJ80" s="20">
        <f t="shared" si="97"/>
        <v>67.20422758127421</v>
      </c>
      <c r="BK80" s="43">
        <f t="shared" si="102"/>
        <v>23.939092839351325</v>
      </c>
      <c r="BL80">
        <f t="shared" si="99"/>
        <v>59.411488301771378</v>
      </c>
      <c r="BM80" s="43">
        <f t="shared" si="100"/>
        <v>24.385815636300734</v>
      </c>
    </row>
    <row r="81" spans="14:65" x14ac:dyDescent="0.25">
      <c r="N81" s="9">
        <v>63</v>
      </c>
      <c r="O81" s="34">
        <f t="shared" si="62"/>
        <v>42.657951880159267</v>
      </c>
      <c r="P81" s="33" t="str">
        <f t="shared" si="50"/>
        <v>68,0243543984883</v>
      </c>
      <c r="Q81" s="4" t="str">
        <f t="shared" si="63"/>
        <v>1+2,9536519067418i</v>
      </c>
      <c r="R81" s="4">
        <f t="shared" si="64"/>
        <v>3.1183424420995638</v>
      </c>
      <c r="S81" s="4">
        <f t="shared" si="65"/>
        <v>1.2443456446137215</v>
      </c>
      <c r="T81" s="4" t="str">
        <f t="shared" si="51"/>
        <v>1+0,00804083449463374i</v>
      </c>
      <c r="U81" s="4">
        <f t="shared" si="66"/>
        <v>1.000032326987168</v>
      </c>
      <c r="V81" s="4">
        <f t="shared" si="67"/>
        <v>8.0406612079193373E-3</v>
      </c>
      <c r="W81" t="str">
        <f t="shared" si="52"/>
        <v>1-0,000578940083613629i</v>
      </c>
      <c r="X81" s="4">
        <f t="shared" si="68"/>
        <v>1.0000001675857961</v>
      </c>
      <c r="Y81" s="4">
        <f t="shared" si="69"/>
        <v>-5.7894001893221345E-4</v>
      </c>
      <c r="Z81" t="str">
        <f t="shared" si="53"/>
        <v>0,999999992721197+0,000163794776742539i</v>
      </c>
      <c r="AA81" s="4">
        <f t="shared" si="70"/>
        <v>1.0000000061355614</v>
      </c>
      <c r="AB81" s="4">
        <f t="shared" si="71"/>
        <v>1.6379477646996703E-4</v>
      </c>
      <c r="AC81" s="47" t="str">
        <f t="shared" si="72"/>
        <v>7,14630429619263-20,6112468563035i</v>
      </c>
      <c r="AD81" s="20">
        <f t="shared" si="73"/>
        <v>26.775094646250672</v>
      </c>
      <c r="AE81" s="43">
        <f t="shared" si="74"/>
        <v>-70.877613309217793</v>
      </c>
      <c r="AF81" t="str">
        <f t="shared" si="54"/>
        <v>170,937204527894</v>
      </c>
      <c r="AG81" t="str">
        <f t="shared" si="55"/>
        <v>1+3,03476656732951i</v>
      </c>
      <c r="AH81">
        <f t="shared" si="75"/>
        <v>3.1952790360437908</v>
      </c>
      <c r="AI81">
        <f t="shared" si="76"/>
        <v>1.2524865284285205</v>
      </c>
      <c r="AJ81" t="str">
        <f t="shared" si="56"/>
        <v>1+0,00804083449463374i</v>
      </c>
      <c r="AK81">
        <f t="shared" si="77"/>
        <v>1.000032326987168</v>
      </c>
      <c r="AL81">
        <f t="shared" si="78"/>
        <v>8.0406612079193373E-3</v>
      </c>
      <c r="AM81" t="str">
        <f t="shared" si="57"/>
        <v>1-0,000236715758074417i</v>
      </c>
      <c r="AN81">
        <f t="shared" si="79"/>
        <v>1.0000000280171746</v>
      </c>
      <c r="AO81">
        <f t="shared" si="80"/>
        <v>-2.3671575365301258E-4</v>
      </c>
      <c r="AP81" s="41" t="str">
        <f t="shared" si="81"/>
        <v>17,1390049333686-50,6788649284514i</v>
      </c>
      <c r="AQ81">
        <f t="shared" si="82"/>
        <v>34.566837172928132</v>
      </c>
      <c r="AR81" s="43">
        <f t="shared" si="83"/>
        <v>-71.315058837866673</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816,732782750111+365,406293076818i</v>
      </c>
      <c r="BG81" s="20">
        <f t="shared" si="94"/>
        <v>59.034015886538043</v>
      </c>
      <c r="BH81" s="43">
        <f t="shared" si="95"/>
        <v>24.103744786229303</v>
      </c>
      <c r="BI81" s="41" t="str">
        <f t="shared" si="101"/>
        <v>2009,71945778216+880,795649817833i</v>
      </c>
      <c r="BJ81" s="20">
        <f t="shared" si="97"/>
        <v>66.825758413215496</v>
      </c>
      <c r="BK81" s="43">
        <f t="shared" si="102"/>
        <v>23.666299257580452</v>
      </c>
      <c r="BL81">
        <f t="shared" si="99"/>
        <v>59.034015886538043</v>
      </c>
      <c r="BM81" s="43">
        <f t="shared" si="100"/>
        <v>24.103744786229303</v>
      </c>
    </row>
    <row r="82" spans="14:65" x14ac:dyDescent="0.25">
      <c r="N82" s="9">
        <v>64</v>
      </c>
      <c r="O82" s="34">
        <f t="shared" si="62"/>
        <v>43.651583224016633</v>
      </c>
      <c r="P82" s="33" t="str">
        <f t="shared" si="50"/>
        <v>68,0243543984883</v>
      </c>
      <c r="Q82" s="4" t="str">
        <f t="shared" si="63"/>
        <v>1+3,02245129780556i</v>
      </c>
      <c r="R82" s="4">
        <f t="shared" si="64"/>
        <v>3.1835847479855968</v>
      </c>
      <c r="S82" s="4">
        <f t="shared" si="65"/>
        <v>1.2512758778285096</v>
      </c>
      <c r="T82" s="4" t="str">
        <f t="shared" si="51"/>
        <v>1+0,00822812959044805i</v>
      </c>
      <c r="U82" s="4">
        <f t="shared" si="66"/>
        <v>1.000033850485351</v>
      </c>
      <c r="V82" s="4">
        <f t="shared" si="67"/>
        <v>8.2279439107276788E-3</v>
      </c>
      <c r="W82" t="str">
        <f t="shared" si="52"/>
        <v>1-0,000592425330512259i</v>
      </c>
      <c r="X82" s="4">
        <f t="shared" si="68"/>
        <v>1.0000001754838708</v>
      </c>
      <c r="Y82" s="4">
        <f t="shared" si="69"/>
        <v>-5.9242526120487408E-4</v>
      </c>
      <c r="Z82" t="str">
        <f t="shared" si="53"/>
        <v>0,999999992378157+0,00016761004721283i</v>
      </c>
      <c r="AA82" s="4">
        <f t="shared" si="70"/>
        <v>1.000000006424721</v>
      </c>
      <c r="AB82" s="4">
        <f t="shared" si="71"/>
        <v>1.6761004692076396E-4</v>
      </c>
      <c r="AC82" s="47" t="str">
        <f t="shared" si="72"/>
        <v>6,86322248580548-20,2357434880076i</v>
      </c>
      <c r="AD82" s="20">
        <f t="shared" si="73"/>
        <v>26.595255750857966</v>
      </c>
      <c r="AE82" s="43">
        <f t="shared" si="74"/>
        <v>-71.264947161382281</v>
      </c>
      <c r="AF82" t="str">
        <f t="shared" si="54"/>
        <v>170,937204527894</v>
      </c>
      <c r="AG82" t="str">
        <f t="shared" si="55"/>
        <v>1+3,1054553615562i</v>
      </c>
      <c r="AH82">
        <f t="shared" si="75"/>
        <v>3.2624918394715028</v>
      </c>
      <c r="AI82">
        <f t="shared" si="76"/>
        <v>1.2592675586196531</v>
      </c>
      <c r="AJ82" t="str">
        <f t="shared" si="56"/>
        <v>1+0,00822812959044805i</v>
      </c>
      <c r="AK82">
        <f t="shared" si="77"/>
        <v>1.000033850485351</v>
      </c>
      <c r="AL82">
        <f t="shared" si="78"/>
        <v>8.2279439107276788E-3</v>
      </c>
      <c r="AM82" t="str">
        <f t="shared" si="57"/>
        <v>1-0,000242229576399976i</v>
      </c>
      <c r="AN82">
        <f t="shared" si="79"/>
        <v>1.0000000293375835</v>
      </c>
      <c r="AO82">
        <f t="shared" si="80"/>
        <v>-2.4222957166235583E-4</v>
      </c>
      <c r="AP82" s="41" t="str">
        <f t="shared" si="81"/>
        <v>16,4580216618082-49,7445641862298i</v>
      </c>
      <c r="AQ82">
        <f t="shared" si="82"/>
        <v>34.386037537002075</v>
      </c>
      <c r="AR82" s="43">
        <f t="shared" si="83"/>
        <v>-71.693168658623605</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783,580794949297+346,120105185388i</v>
      </c>
      <c r="BG82" s="20">
        <f t="shared" si="94"/>
        <v>58.655765174744509</v>
      </c>
      <c r="BH82" s="43">
        <f t="shared" si="95"/>
        <v>23.831810410086074</v>
      </c>
      <c r="BI82" s="41" t="str">
        <f t="shared" si="101"/>
        <v>1927,71202794923+834,33884992753i</v>
      </c>
      <c r="BJ82" s="20">
        <f t="shared" si="97"/>
        <v>66.446546960888625</v>
      </c>
      <c r="BK82" s="43">
        <f t="shared" si="102"/>
        <v>23.403588912844771</v>
      </c>
      <c r="BL82">
        <f t="shared" si="99"/>
        <v>58.655765174744509</v>
      </c>
      <c r="BM82" s="43">
        <f t="shared" si="100"/>
        <v>23.831810410086074</v>
      </c>
    </row>
    <row r="83" spans="14:65" x14ac:dyDescent="0.25">
      <c r="N83" s="9">
        <v>65</v>
      </c>
      <c r="O83" s="34">
        <f t="shared" si="62"/>
        <v>44.668359215096324</v>
      </c>
      <c r="P83" s="33" t="str">
        <f t="shared" ref="P83:P146" si="103">COMPLEX(Adc,0)</f>
        <v>68,0243543984883</v>
      </c>
      <c r="Q83" s="4" t="str">
        <f t="shared" ref="Q83:Q146" si="104">IMSUM(COMPLEX(1,0),IMDIV(COMPLEX(0,2*PI()*O83),COMPLEX(wp_lf,0)))</f>
        <v>1+3,0928532325543i</v>
      </c>
      <c r="R83" s="4">
        <f t="shared" si="64"/>
        <v>3.2504985953114303</v>
      </c>
      <c r="S83" s="4">
        <f t="shared" si="65"/>
        <v>1.2580792079740757</v>
      </c>
      <c r="T83" s="4" t="str">
        <f t="shared" ref="T83:T146" si="105">IMSUM(COMPLEX(1,0),IMDIV(COMPLEX(0,2*PI()*O83),COMPLEX(wz_esr,0)))</f>
        <v>1+0,0084197873494834i</v>
      </c>
      <c r="U83" s="4">
        <f t="shared" si="66"/>
        <v>1.0000354457813037</v>
      </c>
      <c r="V83" s="4">
        <f t="shared" si="67"/>
        <v>8.4195883904593007E-3</v>
      </c>
      <c r="W83" t="str">
        <f t="shared" ref="W83:W146" si="106">IMSUB(COMPLEX(1,0),IMDIV(COMPLEX(0,2*PI()*O83),COMPLEX(wz_rhp,0)))</f>
        <v>1-0,000606224689162804i</v>
      </c>
      <c r="X83" s="4">
        <f t="shared" si="68"/>
        <v>1.0000001837541699</v>
      </c>
      <c r="Y83" s="4">
        <f t="shared" si="69"/>
        <v>-6.0622461489860387E-4</v>
      </c>
      <c r="Z83" t="str">
        <f t="shared" ref="Z83:Z146" si="107">IMSUM(COMPLEX(1,0),IMDIV(COMPLEX(0,2*PI()*O83),COMPLEX(Q*(wsl/2),0)),IMDIV(IMPOWER(COMPLEX(0,2*PI()*O83),2),IMPOWER(COMPLEX(wsl/2,0),2)))</f>
        <v>0,999999992018951+0,000171514186748735i</v>
      </c>
      <c r="AA83" s="4">
        <f t="shared" si="70"/>
        <v>1.0000000067275092</v>
      </c>
      <c r="AB83" s="4">
        <f t="shared" si="71"/>
        <v>1.7151418643578052E-4</v>
      </c>
      <c r="AC83" s="47" t="str">
        <f t="shared" si="72"/>
        <v>6,59041290985389-19,8633345292015i</v>
      </c>
      <c r="AD83" s="20">
        <f t="shared" si="73"/>
        <v>26.414598330280413</v>
      </c>
      <c r="AE83" s="43">
        <f t="shared" si="74"/>
        <v>-71.644783180945268</v>
      </c>
      <c r="AF83" t="str">
        <f t="shared" ref="AF83:AF146" si="108">COMPLEX($B$72,0)</f>
        <v>170,937204527894</v>
      </c>
      <c r="AG83" t="str">
        <f t="shared" ref="AG83:AG146" si="109">IMSUM(COMPLEX(1,0),IMDIV(COMPLEX(0,2*PI()*O83),COMPLEX(wp_lf_DCM,0)))</f>
        <v>1+3,17779070932115i</v>
      </c>
      <c r="AH83">
        <f t="shared" si="75"/>
        <v>3.3314191859097857</v>
      </c>
      <c r="AI83">
        <f t="shared" si="76"/>
        <v>1.2659229724262013</v>
      </c>
      <c r="AJ83" t="str">
        <f t="shared" ref="AJ83:AJ146" si="110">IMSUM(COMPLEX(1,0),IMDIV(COMPLEX(0,2*PI()*O83),COMPLEX(wz1_dcm,0)))</f>
        <v>1+0,0084197873494834i</v>
      </c>
      <c r="AK83">
        <f t="shared" si="77"/>
        <v>1.0000354457813037</v>
      </c>
      <c r="AL83">
        <f t="shared" si="78"/>
        <v>8.4195883904593007E-3</v>
      </c>
      <c r="AM83" t="str">
        <f t="shared" ref="AM83:AM146" si="111">IMSUB(COMPLEX(1,0),IMDIV(COMPLEX(0,2*PI()*O83),COMPLEX(wz2_dcm,0)))</f>
        <v>1-0,000247871828053231i</v>
      </c>
      <c r="AN83">
        <f t="shared" si="79"/>
        <v>1.000000030720221</v>
      </c>
      <c r="AO83">
        <f t="shared" si="80"/>
        <v>-2.4787182297677954E-4</v>
      </c>
      <c r="AP83" s="41" t="str">
        <f t="shared" si="81"/>
        <v>15,8020343209061-48,8186734584779i</v>
      </c>
      <c r="AQ83">
        <f t="shared" si="82"/>
        <v>34.204454434917949</v>
      </c>
      <c r="AR83" s="43">
        <f t="shared" si="83"/>
        <v>-72.063838637983523</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751,631798589785+327,911559462484i</v>
      </c>
      <c r="BG83" s="20">
        <f t="shared" si="94"/>
        <v>58.276770164036094</v>
      </c>
      <c r="BH83" s="43">
        <f t="shared" si="95"/>
        <v>23.570017022301112</v>
      </c>
      <c r="BI83" s="41" t="str">
        <f t="shared" si="101"/>
        <v>1848,71473378667+790,487888697199i</v>
      </c>
      <c r="BJ83" s="20">
        <f t="shared" si="97"/>
        <v>66.06662626867363</v>
      </c>
      <c r="BK83" s="43">
        <f t="shared" si="102"/>
        <v>23.150961565262847</v>
      </c>
      <c r="BL83">
        <f t="shared" si="99"/>
        <v>58.276770164036094</v>
      </c>
      <c r="BM83" s="43">
        <f t="shared" si="100"/>
        <v>23.570017022301112</v>
      </c>
    </row>
    <row r="84" spans="14:65" x14ac:dyDescent="0.25">
      <c r="N84" s="9">
        <v>66</v>
      </c>
      <c r="O84" s="34">
        <f t="shared" ref="O84:O118" si="116">10^(1+(N84/100))</f>
        <v>45.70881896148753</v>
      </c>
      <c r="P84" s="33" t="str">
        <f t="shared" si="103"/>
        <v>68,0243543984883</v>
      </c>
      <c r="Q84" s="4" t="str">
        <f t="shared" si="104"/>
        <v>1+3,1648950390257i</v>
      </c>
      <c r="R84" s="4">
        <f t="shared" ref="R84:R147" si="117">IMABS(Q84)</f>
        <v>3.3191204569960227</v>
      </c>
      <c r="S84" s="4">
        <f t="shared" ref="S84:S147" si="118">IMARGUMENT(Q84)</f>
        <v>1.2647567222487774</v>
      </c>
      <c r="T84" s="4" t="str">
        <f t="shared" si="105"/>
        <v>1+0,00861590939122051i</v>
      </c>
      <c r="U84" s="4">
        <f t="shared" ref="U84:U147" si="119">IMABS(T84)</f>
        <v>1.0000371162585107</v>
      </c>
      <c r="V84" s="4">
        <f t="shared" ref="V84:V147" si="120">IMARGUMENT(T84)</f>
        <v>8.6156962032125778E-3</v>
      </c>
      <c r="W84" t="str">
        <f t="shared" si="106"/>
        <v>1-0,000620345476167876i</v>
      </c>
      <c r="X84" s="4">
        <f t="shared" ref="X84:X147" si="121">IMABS(W84)</f>
        <v>1.0000001924142363</v>
      </c>
      <c r="Y84" s="4">
        <f t="shared" ref="Y84:Y147" si="122">IMARGUMENT(W84)</f>
        <v>-6.2034539659235261E-4</v>
      </c>
      <c r="Z84" t="str">
        <f t="shared" si="107"/>
        <v>0,999999991642816+0,000175509265376714i</v>
      </c>
      <c r="AA84" s="4">
        <f t="shared" ref="AA84:AA147" si="123">IMABS(Z84)</f>
        <v>1.0000000070445672</v>
      </c>
      <c r="AB84" s="4">
        <f t="shared" ref="AB84:AB147" si="124">IMARGUMENT(Z84)</f>
        <v>1.7550926504137721E-4</v>
      </c>
      <c r="AC84" s="47" t="str">
        <f t="shared" ref="AC84:AC147" si="125">(IMDIV(IMPRODUCT(P84,T84,W84),IMPRODUCT(Q84,Z84)))</f>
        <v>6,32760017026863-19,494236294768i</v>
      </c>
      <c r="AD84" s="20">
        <f t="shared" ref="AD84:AD147" si="126">20*LOG(IMABS(AC84))</f>
        <v>26.233152284914354</v>
      </c>
      <c r="AE84" s="43">
        <f t="shared" ref="AE84:AE147" si="127">(180/PI())*IMARGUMENT(AC84)</f>
        <v>-72.017178378861118</v>
      </c>
      <c r="AF84" t="str">
        <f t="shared" si="108"/>
        <v>170,937204527894</v>
      </c>
      <c r="AG84" t="str">
        <f t="shared" si="109"/>
        <v>1+3,25181096378322i</v>
      </c>
      <c r="AH84">
        <f t="shared" ref="AH84:AH147" si="128">IMABS(AG84)</f>
        <v>3.4020985500394834</v>
      </c>
      <c r="AI84">
        <f t="shared" ref="AI84:AI147" si="129">IMARGUMENT(AG84)</f>
        <v>1.2724539394168712</v>
      </c>
      <c r="AJ84" t="str">
        <f t="shared" si="110"/>
        <v>1+0,00861590939122051i</v>
      </c>
      <c r="AK84">
        <f t="shared" ref="AK84:AK147" si="130">IMABS(AJ84)</f>
        <v>1.0000371162585107</v>
      </c>
      <c r="AL84">
        <f t="shared" ref="AL84:AL147" si="131">IMARGUMENT(AJ84)</f>
        <v>8.6156962032125778E-3</v>
      </c>
      <c r="AM84" t="str">
        <f t="shared" si="111"/>
        <v>1-0,000253645504630692i</v>
      </c>
      <c r="AN84">
        <f t="shared" ref="AN84:AN147" si="132">IMABS(AM84)</f>
        <v>1.0000000321680205</v>
      </c>
      <c r="AO84">
        <f t="shared" ref="AO84:AO147" si="133">IMARGUMENT(AM84)</f>
        <v>-2.5364549919117623E-4</v>
      </c>
      <c r="AP84" s="41" t="str">
        <f t="shared" ref="AP84:AP147" si="134">(IMDIV(IMPRODUCT(AF84,AJ84,AM84),IMPRODUCT(AG84)))</f>
        <v>15,1703493461307-47,9016863158711i</v>
      </c>
      <c r="AQ84">
        <f t="shared" ref="AQ84:AQ147" si="135">20*LOG(IMABS(AP84))</f>
        <v>34.022116810465903</v>
      </c>
      <c r="AR84" s="43">
        <f t="shared" ref="AR84:AR147" si="136">(180/PI())*IMARGUMENT(AP84)</f>
        <v>-72.427130139967218</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720,853541534431+310,722544364288i</v>
      </c>
      <c r="BG84" s="20">
        <f t="shared" ref="BG84:BG147" si="147">20*LOG(IMABS(BF84))</f>
        <v>57.897064193448784</v>
      </c>
      <c r="BH84" s="43">
        <f t="shared" ref="BH84:BH147" si="148">(180/PI())*IMARGUMENT(BF84)</f>
        <v>23.318366008563537</v>
      </c>
      <c r="BI84" s="41" t="str">
        <f t="shared" si="101"/>
        <v>1772,64405276618+749,100958506934i</v>
      </c>
      <c r="BJ84" s="20">
        <f t="shared" ref="BJ84:BJ147" si="149">20*LOG(IMABS(BI84))</f>
        <v>65.686028719000348</v>
      </c>
      <c r="BK84" s="43">
        <f t="shared" si="102"/>
        <v>22.90841424745744</v>
      </c>
      <c r="BL84">
        <f t="shared" ref="BL84:BL147" si="150">IF($B$31=0,BJ84,BG84)</f>
        <v>57.897064193448784</v>
      </c>
      <c r="BM84" s="43">
        <f t="shared" ref="BM84:BM147" si="151">IF($B$31=0,BK84,BH84)</f>
        <v>23.318366008563537</v>
      </c>
    </row>
    <row r="85" spans="14:65" x14ac:dyDescent="0.25">
      <c r="N85" s="9">
        <v>67</v>
      </c>
      <c r="O85" s="34">
        <f t="shared" si="116"/>
        <v>46.773514128719818</v>
      </c>
      <c r="P85" s="33" t="str">
        <f t="shared" si="103"/>
        <v>68,0243543984883</v>
      </c>
      <c r="Q85" s="4" t="str">
        <f t="shared" si="104"/>
        <v>1+3,23861491473912i</v>
      </c>
      <c r="R85" s="4">
        <f t="shared" si="117"/>
        <v>3.3894876553795972</v>
      </c>
      <c r="S85" s="4">
        <f t="shared" si="118"/>
        <v>1.2713095783620512</v>
      </c>
      <c r="T85" s="4" t="str">
        <f t="shared" si="105"/>
        <v>1+0,00881659970216188i</v>
      </c>
      <c r="U85" s="4">
        <f t="shared" si="119"/>
        <v>1.000038865459892</v>
      </c>
      <c r="V85" s="4">
        <f t="shared" si="120"/>
        <v>8.8163712675752171E-3</v>
      </c>
      <c r="W85" t="str">
        <f t="shared" si="106"/>
        <v>1-0,000634795178555655i</v>
      </c>
      <c r="X85" s="4">
        <f t="shared" si="121"/>
        <v>1.0000002014824392</v>
      </c>
      <c r="Y85" s="4">
        <f t="shared" si="122"/>
        <v>-6.3479509328894651E-4</v>
      </c>
      <c r="Z85" t="str">
        <f t="shared" si="107"/>
        <v>0,999999991248954+0,000179597401340334i</v>
      </c>
      <c r="AA85" s="4">
        <f t="shared" si="123"/>
        <v>1.0000000073765674</v>
      </c>
      <c r="AB85" s="4">
        <f t="shared" si="124"/>
        <v>1.7959740098101416E-4</v>
      </c>
      <c r="AC85" s="47" t="str">
        <f t="shared" si="125"/>
        <v>6,07450825876993-19,1286481545797i</v>
      </c>
      <c r="AD85" s="20">
        <f t="shared" si="126"/>
        <v>26.050946703733629</v>
      </c>
      <c r="AE85" s="43">
        <f t="shared" si="127"/>
        <v>-72.382193683238057</v>
      </c>
      <c r="AF85" t="str">
        <f t="shared" si="108"/>
        <v>170,937204527894</v>
      </c>
      <c r="AG85" t="str">
        <f t="shared" si="109"/>
        <v>1+3,32755537146109i</v>
      </c>
      <c r="AH85">
        <f t="shared" si="128"/>
        <v>3.4745682825553383</v>
      </c>
      <c r="AI85">
        <f t="shared" si="129"/>
        <v>1.2788616930417476</v>
      </c>
      <c r="AJ85" t="str">
        <f t="shared" si="110"/>
        <v>1+0,00881659970216188i</v>
      </c>
      <c r="AK85">
        <f t="shared" si="130"/>
        <v>1.000038865459892</v>
      </c>
      <c r="AL85">
        <f t="shared" si="131"/>
        <v>8.8163712675752171E-3</v>
      </c>
      <c r="AM85" t="str">
        <f t="shared" si="111"/>
        <v>1-0,000259553667412102i</v>
      </c>
      <c r="AN85">
        <f t="shared" si="132"/>
        <v>1.0000000336840524</v>
      </c>
      <c r="AO85">
        <f t="shared" si="133"/>
        <v>-2.5955366158355594E-4</v>
      </c>
      <c r="AP85" s="41" t="str">
        <f t="shared" si="134"/>
        <v>14,5622739796628-46,9940554735183i</v>
      </c>
      <c r="AQ85">
        <f t="shared" si="135"/>
        <v>33.839052795532986</v>
      </c>
      <c r="AR85" s="43">
        <f t="shared" si="136"/>
        <v>-72.783108057360536</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691,213700183789+294,497678937767i</v>
      </c>
      <c r="BG85" s="20">
        <f t="shared" si="147"/>
        <v>57.516679946987317</v>
      </c>
      <c r="BH85" s="43">
        <f t="shared" si="148"/>
        <v>23.076855975340969</v>
      </c>
      <c r="BI85" s="41" t="str">
        <f t="shared" si="101"/>
        <v>1699,41655950788+710,043046733748i</v>
      </c>
      <c r="BJ85" s="20">
        <f t="shared" si="149"/>
        <v>65.304786038786659</v>
      </c>
      <c r="BK85" s="43">
        <f t="shared" si="102"/>
        <v>22.675941601218511</v>
      </c>
      <c r="BL85">
        <f t="shared" si="150"/>
        <v>57.516679946987317</v>
      </c>
      <c r="BM85" s="43">
        <f t="shared" si="151"/>
        <v>23.076855975340969</v>
      </c>
    </row>
    <row r="86" spans="14:65" x14ac:dyDescent="0.25">
      <c r="N86" s="9">
        <v>68</v>
      </c>
      <c r="O86" s="34">
        <f t="shared" si="116"/>
        <v>47.863009232263877</v>
      </c>
      <c r="P86" s="33" t="str">
        <f t="shared" si="103"/>
        <v>68,0243543984883</v>
      </c>
      <c r="Q86" s="4" t="str">
        <f t="shared" si="104"/>
        <v>1+3,31405194694847i</v>
      </c>
      <c r="R86" s="4">
        <f t="shared" si="117"/>
        <v>3.461638384793094</v>
      </c>
      <c r="S86" s="4">
        <f t="shared" si="118"/>
        <v>1.2777389988822472</v>
      </c>
      <c r="T86" s="4" t="str">
        <f t="shared" si="105"/>
        <v>1+0,00902196469096684i</v>
      </c>
      <c r="U86" s="4">
        <f t="shared" si="119"/>
        <v>1.0000406970953157</v>
      </c>
      <c r="V86" s="4">
        <f t="shared" si="120"/>
        <v>9.0217199194352303E-3</v>
      </c>
      <c r="W86" t="str">
        <f t="shared" si="106"/>
        <v>1-0,000649581457749612i</v>
      </c>
      <c r="X86" s="4">
        <f t="shared" si="121"/>
        <v>1.0000002109780128</v>
      </c>
      <c r="Y86" s="4">
        <f t="shared" si="122"/>
        <v>-6.4958136638468874E-4</v>
      </c>
      <c r="Z86" t="str">
        <f t="shared" si="107"/>
        <v>0,999999990836529+0,000183780762223398i</v>
      </c>
      <c r="AA86" s="4">
        <f t="shared" si="123"/>
        <v>1.0000000077242133</v>
      </c>
      <c r="AB86" s="4">
        <f t="shared" si="124"/>
        <v>1.8378076183838001E-4</v>
      </c>
      <c r="AC86" s="47" t="str">
        <f t="shared" si="125"/>
        <v>5,83086135419439-18,7667531138287i</v>
      </c>
      <c r="AD86" s="20">
        <f t="shared" si="126"/>
        <v>25.868009863747904</v>
      </c>
      <c r="AE86" s="43">
        <f t="shared" si="127"/>
        <v>-72.739893612644238</v>
      </c>
      <c r="AF86" t="str">
        <f t="shared" si="108"/>
        <v>170,937204527894</v>
      </c>
      <c r="AG86" t="str">
        <f t="shared" si="109"/>
        <v>1+3,40506409304232i</v>
      </c>
      <c r="AH86">
        <f t="shared" si="128"/>
        <v>3.5488676331649951</v>
      </c>
      <c r="AI86">
        <f t="shared" si="129"/>
        <v>1.2851475252164661</v>
      </c>
      <c r="AJ86" t="str">
        <f t="shared" si="110"/>
        <v>1+0,00902196469096684i</v>
      </c>
      <c r="AK86">
        <f t="shared" si="130"/>
        <v>1.0000406970953157</v>
      </c>
      <c r="AL86">
        <f t="shared" si="131"/>
        <v>9.0217199194352303E-3</v>
      </c>
      <c r="AM86" t="str">
        <f t="shared" si="111"/>
        <v>1-0,000265599448983574i</v>
      </c>
      <c r="AN86">
        <f t="shared" si="132"/>
        <v>1.000000035271533</v>
      </c>
      <c r="AO86">
        <f t="shared" si="133"/>
        <v>-2.6559944273817434E-4</v>
      </c>
      <c r="AP86" s="41" t="str">
        <f t="shared" si="134"/>
        <v>13,9771180806723-46,0961943044201i</v>
      </c>
      <c r="AQ86">
        <f t="shared" si="135"/>
        <v>33.655289712192236</v>
      </c>
      <c r="AR86" s="43">
        <f t="shared" si="136"/>
        <v>-73.13184049836326</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662,679972851794+279,184227873587i</v>
      </c>
      <c r="BG86" s="20">
        <f t="shared" si="147"/>
        <v>57.135649459917708</v>
      </c>
      <c r="BH86" s="43">
        <f t="shared" si="148"/>
        <v>22.845483087714339</v>
      </c>
      <c r="BI86" s="41" t="str">
        <f t="shared" si="101"/>
        <v>1628,94914378285+673,185710814082i</v>
      </c>
      <c r="BJ86" s="20">
        <f t="shared" si="149"/>
        <v>64.922929308362043</v>
      </c>
      <c r="BK86" s="43">
        <f t="shared" si="102"/>
        <v>22.453536201995334</v>
      </c>
      <c r="BL86">
        <f t="shared" si="150"/>
        <v>57.135649459917708</v>
      </c>
      <c r="BM86" s="43">
        <f t="shared" si="151"/>
        <v>22.845483087714339</v>
      </c>
    </row>
    <row r="87" spans="14:65" x14ac:dyDescent="0.25">
      <c r="N87" s="9">
        <v>69</v>
      </c>
      <c r="O87" s="34">
        <f t="shared" si="116"/>
        <v>48.977881936844632</v>
      </c>
      <c r="P87" s="33" t="str">
        <f t="shared" si="103"/>
        <v>68,0243543984883</v>
      </c>
      <c r="Q87" s="4" t="str">
        <f t="shared" si="104"/>
        <v>1+3,39124613336677i</v>
      </c>
      <c r="R87" s="4">
        <f t="shared" si="117"/>
        <v>3.5356117344916518</v>
      </c>
      <c r="S87" s="4">
        <f t="shared" si="118"/>
        <v>1.2840462657847869</v>
      </c>
      <c r="T87" s="4" t="str">
        <f t="shared" si="105"/>
        <v>1+0,00923211324487078i</v>
      </c>
      <c r="U87" s="4">
        <f t="shared" si="119"/>
        <v>1.0000426150494617</v>
      </c>
      <c r="V87" s="4">
        <f t="shared" si="120"/>
        <v>9.2318509680529137E-3</v>
      </c>
      <c r="W87" t="str">
        <f t="shared" si="106"/>
        <v>1-0,000664712153630695i</v>
      </c>
      <c r="X87" s="4">
        <f t="shared" si="121"/>
        <v>1.0000002209210992</v>
      </c>
      <c r="Y87" s="4">
        <f t="shared" si="122"/>
        <v>-6.6471205573141701E-4</v>
      </c>
      <c r="Z87" t="str">
        <f t="shared" si="107"/>
        <v>0,999999990404668+0,000188061566099219i</v>
      </c>
      <c r="AA87" s="4">
        <f t="shared" si="123"/>
        <v>1.0000000080882445</v>
      </c>
      <c r="AB87" s="4">
        <f t="shared" si="124"/>
        <v>1.8806156568666477E-4</v>
      </c>
      <c r="AC87" s="47" t="str">
        <f t="shared" si="125"/>
        <v>5,59638455432562-18,4087184125249i</v>
      </c>
      <c r="AD87" s="20">
        <f t="shared" si="126"/>
        <v>25.684369231717238</v>
      </c>
      <c r="AE87" s="43">
        <f t="shared" si="127"/>
        <v>-73.090345960826056</v>
      </c>
      <c r="AF87" t="str">
        <f t="shared" si="108"/>
        <v>170,937204527894</v>
      </c>
      <c r="AG87" t="str">
        <f t="shared" si="109"/>
        <v>1+3,48437822467703i</v>
      </c>
      <c r="AH87">
        <f t="shared" si="128"/>
        <v>3.6250367739656721</v>
      </c>
      <c r="AI87">
        <f t="shared" si="129"/>
        <v>1.2913127811131524</v>
      </c>
      <c r="AJ87" t="str">
        <f t="shared" si="110"/>
        <v>1+0,00923211324487078i</v>
      </c>
      <c r="AK87">
        <f t="shared" si="130"/>
        <v>1.0000426150494617</v>
      </c>
      <c r="AL87">
        <f t="shared" si="131"/>
        <v>9.2318509680529137E-3</v>
      </c>
      <c r="AM87" t="str">
        <f t="shared" si="111"/>
        <v>1-0,000271786054898521i</v>
      </c>
      <c r="AN87">
        <f t="shared" si="132"/>
        <v>1.0000000369338291</v>
      </c>
      <c r="AO87">
        <f t="shared" si="133"/>
        <v>-2.7178604820645471E-4</v>
      </c>
      <c r="AP87" s="41" t="str">
        <f t="shared" si="134"/>
        <v>13,4141957772035-45,2084783861332i</v>
      </c>
      <c r="AQ87">
        <f t="shared" si="135"/>
        <v>33.470854076825219</v>
      </c>
      <c r="AR87" s="43">
        <f t="shared" si="136"/>
        <v>-73.473398485013846</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635,220165471205+264,73201470085i</v>
      </c>
      <c r="BG87" s="20">
        <f t="shared" si="147"/>
        <v>56.754004127589468</v>
      </c>
      <c r="BH87" s="43">
        <f t="shared" si="148"/>
        <v>22.624241395024161</v>
      </c>
      <c r="BI87" s="41" t="str">
        <f t="shared" si="101"/>
        <v>1561,1592094415+638,406850279247i</v>
      </c>
      <c r="BJ87" s="20">
        <f t="shared" si="149"/>
        <v>64.540488972697418</v>
      </c>
      <c r="BK87" s="43">
        <f t="shared" si="102"/>
        <v>22.241188870836442</v>
      </c>
      <c r="BL87">
        <f t="shared" si="150"/>
        <v>56.754004127589468</v>
      </c>
      <c r="BM87" s="43">
        <f t="shared" si="151"/>
        <v>22.624241395024161</v>
      </c>
    </row>
    <row r="88" spans="14:65" x14ac:dyDescent="0.25">
      <c r="N88" s="9">
        <v>70</v>
      </c>
      <c r="O88" s="34">
        <f t="shared" si="116"/>
        <v>50.118723362727238</v>
      </c>
      <c r="P88" s="33" t="str">
        <f t="shared" si="103"/>
        <v>68,0243543984883</v>
      </c>
      <c r="Q88" s="4" t="str">
        <f t="shared" si="104"/>
        <v>1+3,47023840337341i</v>
      </c>
      <c r="R88" s="4">
        <f t="shared" si="117"/>
        <v>3.6114477119636708</v>
      </c>
      <c r="S88" s="4">
        <f t="shared" si="118"/>
        <v>1.2902327152062703</v>
      </c>
      <c r="T88" s="4" t="str">
        <f t="shared" si="105"/>
        <v>1+0,00944715678741859i</v>
      </c>
      <c r="U88" s="4">
        <f t="shared" si="119"/>
        <v>1.0000446233900597</v>
      </c>
      <c r="V88" s="4">
        <f t="shared" si="120"/>
        <v>9.446875753422207E-3</v>
      </c>
      <c r="W88" t="str">
        <f t="shared" si="106"/>
        <v>1-0,000680195288694138i</v>
      </c>
      <c r="X88" s="4">
        <f t="shared" si="121"/>
        <v>1.0000002313327885</v>
      </c>
      <c r="Y88" s="4">
        <f t="shared" si="122"/>
        <v>-6.8019518379317304E-4</v>
      </c>
      <c r="Z88" t="str">
        <f t="shared" si="107"/>
        <v>0,999999989952454+0,000192442082706674i</v>
      </c>
      <c r="AA88" s="4">
        <f t="shared" si="123"/>
        <v>1.0000000084694316</v>
      </c>
      <c r="AB88" s="4">
        <f t="shared" si="124"/>
        <v>1.924420822646142E-4</v>
      </c>
      <c r="AC88" s="47" t="str">
        <f t="shared" si="125"/>
        <v>5,37080454429473-18,0546961390642i</v>
      </c>
      <c r="AD88" s="20">
        <f t="shared" si="126"/>
        <v>25.50005146793292</v>
      </c>
      <c r="AE88" s="43">
        <f t="shared" si="127"/>
        <v>-73.433621493159436</v>
      </c>
      <c r="AF88" t="str">
        <f t="shared" si="108"/>
        <v>170,937204527894</v>
      </c>
      <c r="AG88" t="str">
        <f t="shared" si="109"/>
        <v>1+3,56553981976766i</v>
      </c>
      <c r="AH88">
        <f t="shared" si="128"/>
        <v>3.7031168232110634</v>
      </c>
      <c r="AI88">
        <f t="shared" si="129"/>
        <v>1.2973588541618311</v>
      </c>
      <c r="AJ88" t="str">
        <f t="shared" si="110"/>
        <v>1+0,00944715678741859i</v>
      </c>
      <c r="AK88">
        <f t="shared" si="130"/>
        <v>1.0000446233900597</v>
      </c>
      <c r="AL88">
        <f t="shared" si="131"/>
        <v>9.446875753422207E-3</v>
      </c>
      <c r="AM88" t="str">
        <f t="shared" si="111"/>
        <v>1-0,000278116765377289i</v>
      </c>
      <c r="AN88">
        <f t="shared" si="132"/>
        <v>1.000000038674467</v>
      </c>
      <c r="AO88">
        <f t="shared" si="133"/>
        <v>-2.781167582066108E-4</v>
      </c>
      <c r="AP88" s="41" t="str">
        <f t="shared" si="134"/>
        <v>12,872826965563-44,3312470691215i</v>
      </c>
      <c r="AQ88">
        <f t="shared" si="135"/>
        <v>33.285771606094762</v>
      </c>
      <c r="AR88" s="43">
        <f t="shared" si="136"/>
        <v>-73.807855663602879</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608,802269870605+251,093333711895i</v>
      </c>
      <c r="BG88" s="20">
        <f t="shared" si="147"/>
        <v>56.371774716603525</v>
      </c>
      <c r="BH88" s="43">
        <f t="shared" si="148"/>
        <v>22.413123143924064</v>
      </c>
      <c r="BI88" s="41" t="str">
        <f t="shared" si="101"/>
        <v>1495,96485497748+605,590477128137i</v>
      </c>
      <c r="BJ88" s="20">
        <f t="shared" si="149"/>
        <v>64.157494854765389</v>
      </c>
      <c r="BK88" s="43">
        <f t="shared" si="102"/>
        <v>22.038888973480564</v>
      </c>
      <c r="BL88">
        <f t="shared" si="150"/>
        <v>56.371774716603525</v>
      </c>
      <c r="BM88" s="43">
        <f t="shared" si="151"/>
        <v>22.413123143924064</v>
      </c>
    </row>
    <row r="89" spans="14:65" x14ac:dyDescent="0.25">
      <c r="N89" s="9">
        <v>71</v>
      </c>
      <c r="O89" s="34">
        <f t="shared" si="116"/>
        <v>51.28613839913649</v>
      </c>
      <c r="P89" s="33" t="str">
        <f t="shared" si="103"/>
        <v>68,0243543984883</v>
      </c>
      <c r="Q89" s="4" t="str">
        <f t="shared" si="104"/>
        <v>1+3,55107063971556i</v>
      </c>
      <c r="R89" s="4">
        <f t="shared" si="117"/>
        <v>3.6891872666279597</v>
      </c>
      <c r="S89" s="4">
        <f t="shared" si="118"/>
        <v>1.2962997324085248</v>
      </c>
      <c r="T89" s="4" t="str">
        <f t="shared" si="105"/>
        <v>1+0,009667209337543i</v>
      </c>
      <c r="U89" s="4">
        <f t="shared" si="119"/>
        <v>1.0000467263765107</v>
      </c>
      <c r="V89" s="4">
        <f t="shared" si="120"/>
        <v>9.6669082049503589E-3</v>
      </c>
      <c r="W89" t="str">
        <f t="shared" si="106"/>
        <v>1-0,000696039072303095i</v>
      </c>
      <c r="X89" s="4">
        <f t="shared" si="121"/>
        <v>1.0000002422351657</v>
      </c>
      <c r="Y89" s="4">
        <f t="shared" si="122"/>
        <v>-6.9603895989968736E-4</v>
      </c>
      <c r="Z89" t="str">
        <f t="shared" si="107"/>
        <v>0,999999989478928+0,000196924634653653i</v>
      </c>
      <c r="AA89" s="4">
        <f t="shared" si="123"/>
        <v>1.0000000088685839</v>
      </c>
      <c r="AB89" s="4">
        <f t="shared" si="124"/>
        <v>1.9692463417997732E-4</v>
      </c>
      <c r="AC89" s="47" t="str">
        <f t="shared" si="125"/>
        <v>5,15385020385934-17,704823853206i</v>
      </c>
      <c r="AD89" s="20">
        <f t="shared" si="126"/>
        <v>25.315082431880619</v>
      </c>
      <c r="AE89" s="43">
        <f t="shared" si="127"/>
        <v>-73.769793655062017</v>
      </c>
      <c r="AF89" t="str">
        <f t="shared" si="108"/>
        <v>170,937204527894</v>
      </c>
      <c r="AG89" t="str">
        <f t="shared" si="109"/>
        <v>1+3,64859191126623i</v>
      </c>
      <c r="AH89">
        <f t="shared" si="128"/>
        <v>3.7831498694814303</v>
      </c>
      <c r="AI89">
        <f t="shared" si="129"/>
        <v>1.3032871812645119</v>
      </c>
      <c r="AJ89" t="str">
        <f t="shared" si="110"/>
        <v>1+0,009667209337543i</v>
      </c>
      <c r="AK89">
        <f t="shared" si="130"/>
        <v>1.0000467263765107</v>
      </c>
      <c r="AL89">
        <f t="shared" si="131"/>
        <v>9.6669082049503589E-3</v>
      </c>
      <c r="AM89" t="str">
        <f t="shared" si="111"/>
        <v>1-0,00028459493704637i</v>
      </c>
      <c r="AN89">
        <f t="shared" si="132"/>
        <v>1.0000000404971383</v>
      </c>
      <c r="AO89">
        <f t="shared" si="133"/>
        <v>-2.8459492936284991E-4</v>
      </c>
      <c r="AP89" s="41" t="str">
        <f t="shared" si="134"/>
        <v>12,3523386635755-43,4648050563586i</v>
      </c>
      <c r="AQ89">
        <f t="shared" si="135"/>
        <v>33.100067224594177</v>
      </c>
      <c r="AR89" s="43">
        <f t="shared" si="136"/>
        <v>-74.135288027197291</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583,394534893464+238,222861154245i</v>
      </c>
      <c r="BG89" s="20">
        <f t="shared" si="147"/>
        <v>55.988991378151105</v>
      </c>
      <c r="BH89" s="43">
        <f t="shared" si="148"/>
        <v>22.212119078522601</v>
      </c>
      <c r="BI89" s="41" t="str">
        <f t="shared" si="101"/>
        <v>1433,28503649338+574,626485773154i</v>
      </c>
      <c r="BJ89" s="20">
        <f t="shared" si="149"/>
        <v>63.773976170864671</v>
      </c>
      <c r="BK89" s="43">
        <f t="shared" si="102"/>
        <v>21.846624706387288</v>
      </c>
      <c r="BL89">
        <f t="shared" si="150"/>
        <v>55.988991378151105</v>
      </c>
      <c r="BM89" s="43">
        <f t="shared" si="151"/>
        <v>22.212119078522601</v>
      </c>
    </row>
    <row r="90" spans="14:65" x14ac:dyDescent="0.25">
      <c r="N90" s="9">
        <v>72</v>
      </c>
      <c r="O90" s="34">
        <f t="shared" si="116"/>
        <v>52.480746024977286</v>
      </c>
      <c r="P90" s="33" t="str">
        <f t="shared" si="103"/>
        <v>68,0243543984883</v>
      </c>
      <c r="Q90" s="4" t="str">
        <f t="shared" si="104"/>
        <v>1+3,63378570071488i</v>
      </c>
      <c r="R90" s="4">
        <f t="shared" si="117"/>
        <v>3.7688723139315732</v>
      </c>
      <c r="S90" s="4">
        <f t="shared" si="118"/>
        <v>1.3022487469550252</v>
      </c>
      <c r="T90" s="4" t="str">
        <f t="shared" si="105"/>
        <v>1+0,00989238757001884i</v>
      </c>
      <c r="U90" s="4">
        <f t="shared" si="119"/>
        <v>1.0000489284689202</v>
      </c>
      <c r="V90" s="4">
        <f t="shared" si="120"/>
        <v>9.8920649014850176E-3</v>
      </c>
      <c r="W90" t="str">
        <f t="shared" si="106"/>
        <v>1-0,000712251905041356i</v>
      </c>
      <c r="X90" s="4">
        <f t="shared" si="121"/>
        <v>1.0000002536513559</v>
      </c>
      <c r="Y90" s="4">
        <f t="shared" si="122"/>
        <v>-7.1225178459893639E-4</v>
      </c>
      <c r="Z90" t="str">
        <f t="shared" si="107"/>
        <v>0,999999988983085+0,000201511598648531i</v>
      </c>
      <c r="AA90" s="4">
        <f t="shared" si="123"/>
        <v>1.0000000092865471</v>
      </c>
      <c r="AB90" s="4">
        <f t="shared" si="124"/>
        <v>2.0151159814097843E-4</v>
      </c>
      <c r="AC90" s="47" t="str">
        <f t="shared" si="125"/>
        <v>4,94525315606505-17,3592252142318i</v>
      </c>
      <c r="AD90" s="20">
        <f t="shared" si="126"/>
        <v>25.129487189610362</v>
      </c>
      <c r="AE90" s="43">
        <f t="shared" si="127"/>
        <v>-74.098938292502879</v>
      </c>
      <c r="AF90" t="str">
        <f t="shared" si="108"/>
        <v>170,937204527894</v>
      </c>
      <c r="AG90" t="str">
        <f t="shared" si="109"/>
        <v>1+3,73357853449098i</v>
      </c>
      <c r="AH90">
        <f t="shared" si="128"/>
        <v>3.8651789962706533</v>
      </c>
      <c r="AI90">
        <f t="shared" si="129"/>
        <v>1.3090992382228275</v>
      </c>
      <c r="AJ90" t="str">
        <f t="shared" si="110"/>
        <v>1+0,00989238757001884i</v>
      </c>
      <c r="AK90">
        <f t="shared" si="130"/>
        <v>1.0000489284689202</v>
      </c>
      <c r="AL90">
        <f t="shared" si="131"/>
        <v>9.8920649014850176E-3</v>
      </c>
      <c r="AM90" t="str">
        <f t="shared" si="111"/>
        <v>1-0,000291224004718133i</v>
      </c>
      <c r="AN90">
        <f t="shared" si="132"/>
        <v>1.0000000424057096</v>
      </c>
      <c r="AO90">
        <f t="shared" si="133"/>
        <v>-2.9122399648509286E-4</v>
      </c>
      <c r="AP90" s="41" t="str">
        <f t="shared" si="134"/>
        <v>11,8520662244162-42,6094239847784i</v>
      </c>
      <c r="AQ90">
        <f t="shared" si="135"/>
        <v>32.913765074004651</v>
      </c>
      <c r="AR90" s="43">
        <f t="shared" si="136"/>
        <v>-74.455773650326137</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558,965530652432+226,07756617674i</v>
      </c>
      <c r="BG90" s="20">
        <f t="shared" si="147"/>
        <v>55.60568366335665</v>
      </c>
      <c r="BH90" s="43">
        <f t="shared" si="148"/>
        <v>22.021218727379583</v>
      </c>
      <c r="BI90" s="41" t="str">
        <f t="shared" si="101"/>
        <v>1373,03971387669+545,410423670092i</v>
      </c>
      <c r="BJ90" s="20">
        <f t="shared" si="149"/>
        <v>63.389961547750929</v>
      </c>
      <c r="BK90" s="43">
        <f t="shared" si="102"/>
        <v>21.664383369556319</v>
      </c>
      <c r="BL90">
        <f t="shared" si="150"/>
        <v>55.60568366335665</v>
      </c>
      <c r="BM90" s="43">
        <f t="shared" si="151"/>
        <v>22.021218727379583</v>
      </c>
    </row>
    <row r="91" spans="14:65" x14ac:dyDescent="0.25">
      <c r="N91" s="9">
        <v>73</v>
      </c>
      <c r="O91" s="34">
        <f t="shared" si="116"/>
        <v>53.703179637025293</v>
      </c>
      <c r="P91" s="33" t="str">
        <f t="shared" si="103"/>
        <v>68,0243543984883</v>
      </c>
      <c r="Q91" s="4" t="str">
        <f t="shared" si="104"/>
        <v>1+3,71842744299154i</v>
      </c>
      <c r="R91" s="4">
        <f t="shared" si="117"/>
        <v>3.8505457598621784</v>
      </c>
      <c r="S91" s="4">
        <f t="shared" si="118"/>
        <v>1.3080812281008094</v>
      </c>
      <c r="T91" s="4" t="str">
        <f t="shared" si="105"/>
        <v>1+0,0101228108773255i</v>
      </c>
      <c r="U91" s="4">
        <f t="shared" si="119"/>
        <v>1.0000512343375505</v>
      </c>
      <c r="V91" s="4">
        <f t="shared" si="120"/>
        <v>1.0122465132718977E-2</v>
      </c>
      <c r="W91" t="str">
        <f t="shared" si="106"/>
        <v>1-0,000728842383167435i</v>
      </c>
      <c r="X91" s="4">
        <f t="shared" si="121"/>
        <v>1.0000002656055744</v>
      </c>
      <c r="Y91" s="4">
        <f t="shared" si="122"/>
        <v>-7.2884225411105907E-4</v>
      </c>
      <c r="Z91" t="str">
        <f t="shared" si="107"/>
        <v>0,999999988463874+0,000206205406760334i</v>
      </c>
      <c r="AA91" s="4">
        <f t="shared" si="123"/>
        <v>1.0000000097242088</v>
      </c>
      <c r="AB91" s="4">
        <f t="shared" si="124"/>
        <v>2.0620540621648154E-4</v>
      </c>
      <c r="AC91" s="47" t="str">
        <f t="shared" si="125"/>
        <v>4,74474825993824-17,0180106104713i</v>
      </c>
      <c r="AD91" s="20">
        <f t="shared" si="126"/>
        <v>24.943290022644419</v>
      </c>
      <c r="AE91" s="43">
        <f t="shared" si="127"/>
        <v>-74.421133384673126</v>
      </c>
      <c r="AF91" t="str">
        <f t="shared" si="108"/>
        <v>170,937204527894</v>
      </c>
      <c r="AG91" t="str">
        <f t="shared" si="109"/>
        <v>1+3,82054475047446i</v>
      </c>
      <c r="AH91">
        <f t="shared" si="128"/>
        <v>3.9492483070045052</v>
      </c>
      <c r="AI91">
        <f t="shared" si="129"/>
        <v>1.314796535378892</v>
      </c>
      <c r="AJ91" t="str">
        <f t="shared" si="110"/>
        <v>1+0,0101228108773255i</v>
      </c>
      <c r="AK91">
        <f t="shared" si="130"/>
        <v>1.0000512343375505</v>
      </c>
      <c r="AL91">
        <f t="shared" si="131"/>
        <v>1.0122465132718977E-2</v>
      </c>
      <c r="AM91" t="str">
        <f t="shared" si="111"/>
        <v>1-0,000298007483212003i</v>
      </c>
      <c r="AN91">
        <f t="shared" si="132"/>
        <v>1.0000000444042292</v>
      </c>
      <c r="AO91">
        <f t="shared" si="133"/>
        <v>-2.9800747439014157E-4</v>
      </c>
      <c r="AP91" s="41" t="str">
        <f t="shared" si="134"/>
        <v>11,3713544179809-41,7653440001754i</v>
      </c>
      <c r="AQ91">
        <f t="shared" si="135"/>
        <v>32.726888523602028</v>
      </c>
      <c r="AR91" s="43">
        <f t="shared" si="136"/>
        <v>-74.769392435806267</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535,484206229044+214,616621968135i</v>
      </c>
      <c r="BG91" s="20">
        <f t="shared" si="147"/>
        <v>55.221880540462742</v>
      </c>
      <c r="BH91" s="43">
        <f t="shared" si="148"/>
        <v>21.84041067719166</v>
      </c>
      <c r="BI91" s="41" t="str">
        <f t="shared" si="101"/>
        <v>1315,14998102374+517,843263622936i</v>
      </c>
      <c r="BJ91" s="20">
        <f t="shared" si="149"/>
        <v>63.005479041420365</v>
      </c>
      <c r="BK91" s="43">
        <f t="shared" si="102"/>
        <v>21.492151626058462</v>
      </c>
      <c r="BL91">
        <f t="shared" si="150"/>
        <v>55.221880540462742</v>
      </c>
      <c r="BM91" s="43">
        <f t="shared" si="151"/>
        <v>21.84041067719166</v>
      </c>
    </row>
    <row r="92" spans="14:65" x14ac:dyDescent="0.25">
      <c r="N92" s="9">
        <v>74</v>
      </c>
      <c r="O92" s="34">
        <f t="shared" si="116"/>
        <v>54.95408738576247</v>
      </c>
      <c r="P92" s="33" t="str">
        <f t="shared" si="103"/>
        <v>68,0243543984883</v>
      </c>
      <c r="Q92" s="4" t="str">
        <f t="shared" si="104"/>
        <v>1+3,80504074471769i</v>
      </c>
      <c r="R92" s="4">
        <f t="shared" si="117"/>
        <v>3.9342515258892323</v>
      </c>
      <c r="S92" s="4">
        <f t="shared" si="118"/>
        <v>1.3137986803957642</v>
      </c>
      <c r="T92" s="4" t="str">
        <f t="shared" si="105"/>
        <v>1+0,0103586014329506i</v>
      </c>
      <c r="U92" s="4">
        <f t="shared" si="119"/>
        <v>1.0000536488727225</v>
      </c>
      <c r="V92" s="4">
        <f t="shared" si="120"/>
        <v>1.035823096200341E-2</v>
      </c>
      <c r="W92" t="str">
        <f t="shared" si="106"/>
        <v>1-0,000745819303172442i</v>
      </c>
      <c r="X92" s="4">
        <f t="shared" si="121"/>
        <v>1.0000002781231778</v>
      </c>
      <c r="Y92" s="4">
        <f t="shared" si="122"/>
        <v>-7.4581916488604579E-4</v>
      </c>
      <c r="Z92" t="str">
        <f t="shared" si="107"/>
        <v>0,999999987920193+0,000211008547708252i</v>
      </c>
      <c r="AA92" s="4">
        <f t="shared" si="123"/>
        <v>1.0000000101824964</v>
      </c>
      <c r="AB92" s="4">
        <f t="shared" si="124"/>
        <v>2.1100854712550367E-4</v>
      </c>
      <c r="AC92" s="47" t="str">
        <f t="shared" si="125"/>
        <v>4,55207404996471-16,6812777867819i</v>
      </c>
      <c r="AD92" s="20">
        <f t="shared" si="126"/>
        <v>24.756514438261217</v>
      </c>
      <c r="AE92" s="43">
        <f t="shared" si="127"/>
        <v>-74.736458788809102</v>
      </c>
      <c r="AF92" t="str">
        <f t="shared" si="108"/>
        <v>170,937204527894</v>
      </c>
      <c r="AG92" t="str">
        <f t="shared" si="109"/>
        <v>1+3,90953666985554i</v>
      </c>
      <c r="AH92">
        <f t="shared" si="128"/>
        <v>4.0354029505050848</v>
      </c>
      <c r="AI92">
        <f t="shared" si="129"/>
        <v>1.3203806134679907</v>
      </c>
      <c r="AJ92" t="str">
        <f t="shared" si="110"/>
        <v>1+0,0103586014329506i</v>
      </c>
      <c r="AK92">
        <f t="shared" si="130"/>
        <v>1.0000536488727225</v>
      </c>
      <c r="AL92">
        <f t="shared" si="131"/>
        <v>1.035823096200341E-2</v>
      </c>
      <c r="AM92" t="str">
        <f t="shared" si="111"/>
        <v>1-0,000304948969218067i</v>
      </c>
      <c r="AN92">
        <f t="shared" si="132"/>
        <v>1.0000000464969359</v>
      </c>
      <c r="AO92">
        <f t="shared" si="133"/>
        <v>-3.0494895976527223E-4</v>
      </c>
      <c r="AP92" s="41" t="str">
        <f t="shared" si="134"/>
        <v>10,909558386909-40,9327753181052i</v>
      </c>
      <c r="AQ92">
        <f t="shared" si="135"/>
        <v>32.539460181961296</v>
      </c>
      <c r="AR92" s="43">
        <f t="shared" si="136"/>
        <v>-75.076225873627237</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512,919941141528+203,801317479732i</v>
      </c>
      <c r="BG92" s="20">
        <f t="shared" si="147"/>
        <v>54.837610413704148</v>
      </c>
      <c r="BH92" s="43">
        <f t="shared" si="148"/>
        <v>21.669682833064947</v>
      </c>
      <c r="BI92" s="41" t="str">
        <f t="shared" si="101"/>
        <v>1259,53818096885+491,831178640174i</v>
      </c>
      <c r="BJ92" s="20">
        <f t="shared" si="149"/>
        <v>62.620556157404259</v>
      </c>
      <c r="BK92" s="43">
        <f t="shared" si="102"/>
        <v>21.329915748246766</v>
      </c>
      <c r="BL92">
        <f t="shared" si="150"/>
        <v>54.837610413704148</v>
      </c>
      <c r="BM92" s="43">
        <f t="shared" si="151"/>
        <v>21.669682833064947</v>
      </c>
    </row>
    <row r="93" spans="14:65" x14ac:dyDescent="0.25">
      <c r="N93" s="9">
        <v>75</v>
      </c>
      <c r="O93" s="34">
        <f t="shared" si="116"/>
        <v>56.234132519034915</v>
      </c>
      <c r="P93" s="33" t="str">
        <f t="shared" si="103"/>
        <v>68,0243543984883</v>
      </c>
      <c r="Q93" s="4" t="str">
        <f t="shared" si="104"/>
        <v>1+3,89367152941235i</v>
      </c>
      <c r="R93" s="4">
        <f t="shared" si="117"/>
        <v>4.0200345743483732</v>
      </c>
      <c r="S93" s="4">
        <f t="shared" si="118"/>
        <v>1.31940263950004</v>
      </c>
      <c r="T93" s="4" t="str">
        <f t="shared" si="105"/>
        <v>1+0,0105998842561677i</v>
      </c>
      <c r="U93" s="4">
        <f t="shared" si="119"/>
        <v>1.0000561771951835</v>
      </c>
      <c r="V93" s="4">
        <f t="shared" si="120"/>
        <v>1.0599487290600104E-2</v>
      </c>
      <c r="W93" t="str">
        <f t="shared" si="106"/>
        <v>1-0,000763191666444074i</v>
      </c>
      <c r="X93" s="4">
        <f t="shared" si="121"/>
        <v>1.0000002912307175</v>
      </c>
      <c r="Y93" s="4">
        <f t="shared" si="122"/>
        <v>-7.6319151826753314E-4</v>
      </c>
      <c r="Z93" t="str">
        <f t="shared" si="107"/>
        <v>0,999999987350889+0,000215923568181193i</v>
      </c>
      <c r="AA93" s="4">
        <f t="shared" si="123"/>
        <v>1.0000000106623828</v>
      </c>
      <c r="AB93" s="4">
        <f t="shared" si="124"/>
        <v>2.1592356755676694E-4</v>
      </c>
      <c r="AC93" s="47" t="str">
        <f t="shared" si="125"/>
        <v>4,36697312517965-16,349112466956i</v>
      </c>
      <c r="AD93" s="20">
        <f t="shared" si="126"/>
        <v>24.569183181004792</v>
      </c>
      <c r="AE93" s="43">
        <f t="shared" si="127"/>
        <v>-75.044995997094517</v>
      </c>
      <c r="AF93" t="str">
        <f t="shared" si="108"/>
        <v>170,937204527894</v>
      </c>
      <c r="AG93" t="str">
        <f t="shared" si="109"/>
        <v>1+4,00060147732781i</v>
      </c>
      <c r="AH93">
        <f t="shared" si="128"/>
        <v>4.1236891469165631</v>
      </c>
      <c r="AI93">
        <f t="shared" si="129"/>
        <v>1.3258530396807431</v>
      </c>
      <c r="AJ93" t="str">
        <f t="shared" si="110"/>
        <v>1+0,0105998842561677i</v>
      </c>
      <c r="AK93">
        <f t="shared" si="130"/>
        <v>1.0000561771951835</v>
      </c>
      <c r="AL93">
        <f t="shared" si="131"/>
        <v>1.0599487290600104E-2</v>
      </c>
      <c r="AM93" t="str">
        <f t="shared" si="111"/>
        <v>1-0,000312052143204087i</v>
      </c>
      <c r="AN93">
        <f t="shared" si="132"/>
        <v>1.000000048688269</v>
      </c>
      <c r="AO93">
        <f t="shared" si="133"/>
        <v>-3.1205213307523491E-4</v>
      </c>
      <c r="AP93" s="41" t="str">
        <f t="shared" si="134"/>
        <v>10,4660444844548-40,1118997642462i</v>
      </c>
      <c r="AQ93">
        <f t="shared" si="135"/>
        <v>32.351501909717257</v>
      </c>
      <c r="AR93" s="43">
        <f t="shared" si="136"/>
        <v>-75.376356811757177</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491,242590911492+193,59497007902i</v>
      </c>
      <c r="BG93" s="20">
        <f t="shared" si="147"/>
        <v>54.452901143727665</v>
      </c>
      <c r="BH93" s="43">
        <f t="shared" si="148"/>
        <v>21.509022665330459</v>
      </c>
      <c r="BI93" s="41" t="str">
        <f t="shared" si="101"/>
        <v>1206,12800678496+467,285320111103i</v>
      </c>
      <c r="BJ93" s="20">
        <f t="shared" si="149"/>
        <v>62.235219872440112</v>
      </c>
      <c r="BK93" s="43">
        <f t="shared" si="102"/>
        <v>21.177661850667782</v>
      </c>
      <c r="BL93">
        <f t="shared" si="150"/>
        <v>54.452901143727665</v>
      </c>
      <c r="BM93" s="43">
        <f t="shared" si="151"/>
        <v>21.509022665330459</v>
      </c>
    </row>
    <row r="94" spans="14:65" x14ac:dyDescent="0.25">
      <c r="N94" s="9">
        <v>76</v>
      </c>
      <c r="O94" s="34">
        <f t="shared" si="116"/>
        <v>57.543993733715695</v>
      </c>
      <c r="P94" s="33" t="str">
        <f t="shared" si="103"/>
        <v>68,0243543984883</v>
      </c>
      <c r="Q94" s="4" t="str">
        <f t="shared" si="104"/>
        <v>1+3,98436679029075i</v>
      </c>
      <c r="R94" s="4">
        <f t="shared" si="117"/>
        <v>4.1079409342846951</v>
      </c>
      <c r="S94" s="4">
        <f t="shared" si="118"/>
        <v>1.3248946682094389</v>
      </c>
      <c r="T94" s="4" t="str">
        <f t="shared" si="105"/>
        <v>1+0,0108467872783235i</v>
      </c>
      <c r="U94" s="4">
        <f t="shared" si="119"/>
        <v>1.0000588246669599</v>
      </c>
      <c r="V94" s="4">
        <f t="shared" si="120"/>
        <v>1.0846361923405596E-2</v>
      </c>
      <c r="W94" t="str">
        <f t="shared" si="106"/>
        <v>1-0,000780968684039293i</v>
      </c>
      <c r="X94" s="4">
        <f t="shared" si="121"/>
        <v>1.0000003049559962</v>
      </c>
      <c r="Y94" s="4">
        <f t="shared" si="122"/>
        <v>-7.8096852526527154E-4</v>
      </c>
      <c r="Z94" t="str">
        <f t="shared" si="107"/>
        <v>0,999999986754755+0,000220953074188071i</v>
      </c>
      <c r="AA94" s="4">
        <f t="shared" si="123"/>
        <v>1.0000000111648855</v>
      </c>
      <c r="AB94" s="4">
        <f t="shared" si="124"/>
        <v>2.2095307351898636E-4</v>
      </c>
      <c r="AC94" s="47" t="str">
        <f t="shared" si="125"/>
        <v>4,18919249072657-16,0215889683859i</v>
      </c>
      <c r="AD94" s="20">
        <f t="shared" si="126"/>
        <v>24.381318245273711</v>
      </c>
      <c r="AE94" s="43">
        <f t="shared" si="127"/>
        <v>-75.346827905517131</v>
      </c>
      <c r="AF94" t="str">
        <f t="shared" si="108"/>
        <v>170,937204527894</v>
      </c>
      <c r="AG94" t="str">
        <f t="shared" si="109"/>
        <v>1+4,09378745665758i</v>
      </c>
      <c r="AH94">
        <f t="shared" si="128"/>
        <v>4.2141542141083228</v>
      </c>
      <c r="AI94">
        <f t="shared" si="129"/>
        <v>1.3312154039315895</v>
      </c>
      <c r="AJ94" t="str">
        <f t="shared" si="110"/>
        <v>1+0,0108467872783235i</v>
      </c>
      <c r="AK94">
        <f t="shared" si="130"/>
        <v>1.0000588246669599</v>
      </c>
      <c r="AL94">
        <f t="shared" si="131"/>
        <v>1.0846361923405596E-2</v>
      </c>
      <c r="AM94" t="str">
        <f t="shared" si="111"/>
        <v>1-0,000319320771366933i</v>
      </c>
      <c r="AN94">
        <f t="shared" si="132"/>
        <v>1.0000000509828761</v>
      </c>
      <c r="AO94">
        <f t="shared" si="133"/>
        <v>-3.1932076051367249E-4</v>
      </c>
      <c r="AP94" s="41" t="str">
        <f t="shared" si="134"/>
        <v>10,0401910014008-39,3028722885208i</v>
      </c>
      <c r="AQ94">
        <f t="shared" si="135"/>
        <v>32.163034833245902</v>
      </c>
      <c r="AR94" s="43">
        <f t="shared" si="136"/>
        <v>-75.669869238689003</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470,422527064224+183,962839438874i</v>
      </c>
      <c r="BG94" s="20">
        <f t="shared" si="147"/>
        <v>54.06778006941898</v>
      </c>
      <c r="BH94" s="43">
        <f t="shared" si="148"/>
        <v>21.358417442903662</v>
      </c>
      <c r="BI94" s="41" t="str">
        <f t="shared" si="101"/>
        <v>1154,84458912218+444,12159996863i</v>
      </c>
      <c r="BJ94" s="20">
        <f t="shared" si="149"/>
        <v>61.849496657391143</v>
      </c>
      <c r="BK94" s="43">
        <f t="shared" si="102"/>
        <v>21.035376109731864</v>
      </c>
      <c r="BL94">
        <f t="shared" si="150"/>
        <v>54.06778006941898</v>
      </c>
      <c r="BM94" s="43">
        <f t="shared" si="151"/>
        <v>21.358417442903662</v>
      </c>
    </row>
    <row r="95" spans="14:65" x14ac:dyDescent="0.25">
      <c r="N95" s="9">
        <v>77</v>
      </c>
      <c r="O95" s="34">
        <f t="shared" si="116"/>
        <v>58.884365535558949</v>
      </c>
      <c r="P95" s="33" t="str">
        <f t="shared" si="103"/>
        <v>68,0243543984883</v>
      </c>
      <c r="Q95" s="4" t="str">
        <f t="shared" si="104"/>
        <v>1+4,07717461518068i</v>
      </c>
      <c r="R95" s="4">
        <f t="shared" si="117"/>
        <v>4.1980177277703019</v>
      </c>
      <c r="S95" s="4">
        <f t="shared" si="118"/>
        <v>1.330276352687721</v>
      </c>
      <c r="T95" s="4" t="str">
        <f t="shared" si="105"/>
        <v>1+0,0110994414106685i</v>
      </c>
      <c r="U95" s="4">
        <f t="shared" si="119"/>
        <v>1.0000615969027251</v>
      </c>
      <c r="V95" s="4">
        <f t="shared" si="120"/>
        <v>1.1098985636178548E-2</v>
      </c>
      <c r="W95" t="str">
        <f t="shared" si="106"/>
        <v>1-0,000799159781568131i</v>
      </c>
      <c r="X95" s="4">
        <f t="shared" si="121"/>
        <v>1.0000003193281273</v>
      </c>
      <c r="Y95" s="4">
        <f t="shared" si="122"/>
        <v>-7.991596114387047E-4</v>
      </c>
      <c r="Z95" t="str">
        <f t="shared" si="107"/>
        <v>0,999999986130526+0,000226099732439543i</v>
      </c>
      <c r="AA95" s="4">
        <f t="shared" si="123"/>
        <v>1.0000000116910706</v>
      </c>
      <c r="AB95" s="4">
        <f t="shared" si="124"/>
        <v>2.2609973172260585E-4</v>
      </c>
      <c r="AC95" s="47" t="str">
        <f t="shared" si="125"/>
        <v>4,01848385475229-15,6987708066642i</v>
      </c>
      <c r="AD95" s="20">
        <f t="shared" si="126"/>
        <v>24.192940888855141</v>
      </c>
      <c r="AE95" s="43">
        <f t="shared" si="127"/>
        <v>-75.642038594503092</v>
      </c>
      <c r="AF95" t="str">
        <f t="shared" si="108"/>
        <v>170,937204527894</v>
      </c>
      <c r="AG95" t="str">
        <f t="shared" si="109"/>
        <v>1+4,18914401628456i</v>
      </c>
      <c r="AH95">
        <f t="shared" si="128"/>
        <v>4.3068465945715708</v>
      </c>
      <c r="AI95">
        <f t="shared" si="129"/>
        <v>1.3364693153297043</v>
      </c>
      <c r="AJ95" t="str">
        <f t="shared" si="110"/>
        <v>1+0,0110994414106685i</v>
      </c>
      <c r="AK95">
        <f t="shared" si="130"/>
        <v>1.0000615969027251</v>
      </c>
      <c r="AL95">
        <f t="shared" si="131"/>
        <v>1.1098985636178548E-2</v>
      </c>
      <c r="AM95" t="str">
        <f t="shared" si="111"/>
        <v>1-0,000326758707629468i</v>
      </c>
      <c r="AN95">
        <f t="shared" si="132"/>
        <v>1.000000053385625</v>
      </c>
      <c r="AO95">
        <f t="shared" si="133"/>
        <v>-3.2675869599998986E-4</v>
      </c>
      <c r="AP95" s="41" t="str">
        <f t="shared" si="134"/>
        <v>9,63138878915556-38,5058224480777i</v>
      </c>
      <c r="AQ95">
        <f t="shared" si="135"/>
        <v>31.974079359141534</v>
      </c>
      <c r="AR95" s="43">
        <f t="shared" si="136"/>
        <v>-75.956848077501462</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450,430671898382+174,872042927143i</v>
      </c>
      <c r="BG95" s="20">
        <f t="shared" si="147"/>
        <v>53.682274031010621</v>
      </c>
      <c r="BH95" s="43">
        <f t="shared" si="148"/>
        <v>21.217854453231435</v>
      </c>
      <c r="BI95" s="41" t="str">
        <f t="shared" si="101"/>
        <v>1105,61457124445+422,260477410141i</v>
      </c>
      <c r="BJ95" s="20">
        <f t="shared" si="149"/>
        <v>61.463412501297043</v>
      </c>
      <c r="BK95" s="43">
        <f t="shared" si="102"/>
        <v>20.90304497023304</v>
      </c>
      <c r="BL95">
        <f t="shared" si="150"/>
        <v>53.682274031010621</v>
      </c>
      <c r="BM95" s="43">
        <f t="shared" si="151"/>
        <v>21.217854453231435</v>
      </c>
    </row>
    <row r="96" spans="14:65" x14ac:dyDescent="0.25">
      <c r="N96" s="9">
        <v>78</v>
      </c>
      <c r="O96" s="34">
        <f t="shared" si="116"/>
        <v>60.255958607435822</v>
      </c>
      <c r="P96" s="33" t="str">
        <f t="shared" si="103"/>
        <v>68,0243543984883</v>
      </c>
      <c r="Q96" s="4" t="str">
        <f t="shared" si="104"/>
        <v>1+4,17214421201937i</v>
      </c>
      <c r="R96" s="4">
        <f t="shared" si="117"/>
        <v>4.2903131967126518</v>
      </c>
      <c r="S96" s="4">
        <f t="shared" si="118"/>
        <v>1.3355492989020858</v>
      </c>
      <c r="T96" s="4" t="str">
        <f t="shared" si="105"/>
        <v>1+0,0113579806137679i</v>
      </c>
      <c r="U96" s="4">
        <f t="shared" si="119"/>
        <v>1.0000644997817005</v>
      </c>
      <c r="V96" s="4">
        <f t="shared" si="120"/>
        <v>1.1357492244304226E-2</v>
      </c>
      <c r="W96" t="str">
        <f t="shared" si="106"/>
        <v>1-0,000817774604191286i</v>
      </c>
      <c r="X96" s="4">
        <f t="shared" si="121"/>
        <v>1.0000003343775958</v>
      </c>
      <c r="Y96" s="4">
        <f t="shared" si="122"/>
        <v>-8.1777442189432466E-4</v>
      </c>
      <c r="Z96" t="str">
        <f t="shared" si="107"/>
        <v>0,999999985476878+0,000231366271761937i</v>
      </c>
      <c r="AA96" s="4">
        <f t="shared" si="123"/>
        <v>1.0000000122420538</v>
      </c>
      <c r="AB96" s="4">
        <f t="shared" si="124"/>
        <v>2.3136627099372496E-4</v>
      </c>
      <c r="AC96" s="47" t="str">
        <f t="shared" si="125"/>
        <v>3,85460388348492-15,3807112881129i</v>
      </c>
      <c r="AD96" s="20">
        <f t="shared" si="126"/>
        <v>24.004071647276042</v>
      </c>
      <c r="AE96" s="43">
        <f t="shared" si="127"/>
        <v>-75.930713121112277</v>
      </c>
      <c r="AF96" t="str">
        <f t="shared" si="108"/>
        <v>170,937204527894</v>
      </c>
      <c r="AG96" t="str">
        <f t="shared" si="109"/>
        <v>1+4,28672171551884i</v>
      </c>
      <c r="AH96">
        <f t="shared" si="128"/>
        <v>4.4018158828261758</v>
      </c>
      <c r="AI96">
        <f t="shared" si="129"/>
        <v>1.341616398847846</v>
      </c>
      <c r="AJ96" t="str">
        <f t="shared" si="110"/>
        <v>1+0,0113579806137679i</v>
      </c>
      <c r="AK96">
        <f t="shared" si="130"/>
        <v>1.0000644997817005</v>
      </c>
      <c r="AL96">
        <f t="shared" si="131"/>
        <v>1.1357492244304226E-2</v>
      </c>
      <c r="AM96" t="str">
        <f t="shared" si="111"/>
        <v>1-0,00033436989568395i</v>
      </c>
      <c r="AN96">
        <f t="shared" si="132"/>
        <v>1.000000055901612</v>
      </c>
      <c r="AO96">
        <f t="shared" si="133"/>
        <v>-3.3436988322273973E-4</v>
      </c>
      <c r="AP96" s="41" t="str">
        <f t="shared" si="134"/>
        <v>9,23904178606833-37,7208558549721i</v>
      </c>
      <c r="AQ96">
        <f t="shared" si="135"/>
        <v>31.784655189372316</v>
      </c>
      <c r="AR96" s="43">
        <f t="shared" si="136"/>
        <v>-76.237378991175461</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431,238528358405+166,291472724066i</v>
      </c>
      <c r="BG96" s="20">
        <f t="shared" si="147"/>
        <v>53.296409394347855</v>
      </c>
      <c r="BH96" s="43">
        <f t="shared" si="148"/>
        <v>21.087321208903276</v>
      </c>
      <c r="BI96" s="41" t="str">
        <f t="shared" si="101"/>
        <v>1058,36617241088+401,626750659545i</v>
      </c>
      <c r="BJ96" s="20">
        <f t="shared" si="149"/>
        <v>61.0769929364441</v>
      </c>
      <c r="BK96" s="43">
        <f t="shared" si="102"/>
        <v>20.780655338840148</v>
      </c>
      <c r="BL96">
        <f t="shared" si="150"/>
        <v>53.296409394347855</v>
      </c>
      <c r="BM96" s="43">
        <f t="shared" si="151"/>
        <v>21.087321208903276</v>
      </c>
    </row>
    <row r="97" spans="14:65" x14ac:dyDescent="0.25">
      <c r="N97" s="9">
        <v>79</v>
      </c>
      <c r="O97" s="34">
        <f t="shared" si="116"/>
        <v>61.659500186148257</v>
      </c>
      <c r="P97" s="33" t="str">
        <f t="shared" si="103"/>
        <v>68,0243543984883</v>
      </c>
      <c r="Q97" s="4" t="str">
        <f t="shared" si="104"/>
        <v>1+4,26932593494413i</v>
      </c>
      <c r="R97" s="4">
        <f t="shared" si="117"/>
        <v>4.3848767301700251</v>
      </c>
      <c r="S97" s="4">
        <f t="shared" si="118"/>
        <v>1.3407151292574149</v>
      </c>
      <c r="T97" s="4" t="str">
        <f t="shared" si="105"/>
        <v>1+0,0116225419685293i</v>
      </c>
      <c r="U97" s="4">
        <f t="shared" si="119"/>
        <v>1.0000675394601157</v>
      </c>
      <c r="V97" s="4">
        <f t="shared" si="120"/>
        <v>1.1622018673129586E-2</v>
      </c>
      <c r="W97" t="str">
        <f t="shared" si="106"/>
        <v>1-0,000836823021734111i</v>
      </c>
      <c r="X97" s="4">
        <f t="shared" si="121"/>
        <v>1.0000003501363235</v>
      </c>
      <c r="Y97" s="4">
        <f t="shared" si="122"/>
        <v>-8.3682282639940136E-4</v>
      </c>
      <c r="Z97" t="str">
        <f t="shared" si="107"/>
        <v>0,999999984792424+0,000236755484544115i</v>
      </c>
      <c r="AA97" s="4">
        <f t="shared" si="123"/>
        <v>1.0000000128190039</v>
      </c>
      <c r="AB97" s="4">
        <f t="shared" si="124"/>
        <v>2.3675548372096102E-4</v>
      </c>
      <c r="AC97" s="47" t="str">
        <f t="shared" si="125"/>
        <v>3,69731441730275-15,0674540885345i</v>
      </c>
      <c r="AD97" s="20">
        <f t="shared" si="126"/>
        <v>23.81473034885304</v>
      </c>
      <c r="AE97" s="43">
        <f t="shared" si="127"/>
        <v>-76.212937322540625</v>
      </c>
      <c r="AF97" t="str">
        <f t="shared" si="108"/>
        <v>170,937204527894</v>
      </c>
      <c r="AG97" t="str">
        <f t="shared" si="109"/>
        <v>1+4,38657229134816i</v>
      </c>
      <c r="AH97">
        <f t="shared" si="128"/>
        <v>4.4991128533549194</v>
      </c>
      <c r="AI97">
        <f t="shared" si="129"/>
        <v>1.3466582921841386</v>
      </c>
      <c r="AJ97" t="str">
        <f t="shared" si="110"/>
        <v>1+0,0116225419685293i</v>
      </c>
      <c r="AK97">
        <f t="shared" si="130"/>
        <v>1.0000675394601157</v>
      </c>
      <c r="AL97">
        <f t="shared" si="131"/>
        <v>1.1622018673129586E-2</v>
      </c>
      <c r="AM97" t="str">
        <f t="shared" si="111"/>
        <v>1-0,000342158371083033i</v>
      </c>
      <c r="AN97">
        <f t="shared" si="132"/>
        <v>1.0000000585361737</v>
      </c>
      <c r="AO97">
        <f t="shared" si="133"/>
        <v>-3.4215835773060568E-4</v>
      </c>
      <c r="AP97" s="41" t="str">
        <f t="shared" si="134"/>
        <v>8,86256745383667-36,9480555850542i</v>
      </c>
      <c r="AQ97">
        <f t="shared" si="135"/>
        <v>31.594781337003926</v>
      </c>
      <c r="AR97" s="43">
        <f t="shared" si="136"/>
        <v>-76.511548198876923</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412,818205338553+158,191714860386i</v>
      </c>
      <c r="BG97" s="20">
        <f t="shared" si="147"/>
        <v>52.91021207620193</v>
      </c>
      <c r="BH97" s="43">
        <f t="shared" si="148"/>
        <v>20.966805641030302</v>
      </c>
      <c r="BI97" s="41" t="str">
        <f t="shared" si="101"/>
        <v>1013,02924043026+382,149354171971i</v>
      </c>
      <c r="BJ97" s="20">
        <f t="shared" si="149"/>
        <v>60.690263064352834</v>
      </c>
      <c r="BK97" s="43">
        <f t="shared" si="102"/>
        <v>20.668194764693983</v>
      </c>
      <c r="BL97">
        <f t="shared" si="150"/>
        <v>52.91021207620193</v>
      </c>
      <c r="BM97" s="43">
        <f t="shared" si="151"/>
        <v>20.966805641030302</v>
      </c>
    </row>
    <row r="98" spans="14:65" x14ac:dyDescent="0.25">
      <c r="N98" s="9">
        <v>80</v>
      </c>
      <c r="O98" s="34">
        <f t="shared" si="116"/>
        <v>63.095734448019364</v>
      </c>
      <c r="P98" s="33" t="str">
        <f t="shared" si="103"/>
        <v>68,0243543984883</v>
      </c>
      <c r="Q98" s="4" t="str">
        <f t="shared" si="104"/>
        <v>1+4,3687713109908i</v>
      </c>
      <c r="R98" s="4">
        <f t="shared" si="117"/>
        <v>4.4817588921913538</v>
      </c>
      <c r="S98" s="4">
        <f t="shared" si="118"/>
        <v>1.3457754794243655</v>
      </c>
      <c r="T98" s="4" t="str">
        <f t="shared" si="105"/>
        <v>1+0,011893265748885i</v>
      </c>
      <c r="U98" s="4">
        <f t="shared" si="119"/>
        <v>1.0000707223842589</v>
      </c>
      <c r="V98" s="4">
        <f t="shared" si="120"/>
        <v>1.1892705029903441E-2</v>
      </c>
      <c r="W98" t="str">
        <f t="shared" si="106"/>
        <v>1-0,00085631513391972i</v>
      </c>
      <c r="X98" s="4">
        <f t="shared" si="121"/>
        <v>1.0000003666377371</v>
      </c>
      <c r="Y98" s="4">
        <f t="shared" si="122"/>
        <v>-8.5631492461481174E-4</v>
      </c>
      <c r="Z98" t="str">
        <f t="shared" si="107"/>
        <v>0,999999984075713+0,000242270228218027i</v>
      </c>
      <c r="AA98" s="4">
        <f t="shared" si="123"/>
        <v>1.0000000134231448</v>
      </c>
      <c r="AB98" s="4">
        <f t="shared" si="124"/>
        <v>2.4227022733600164E-4</v>
      </c>
      <c r="AC98" s="47" t="str">
        <f t="shared" si="125"/>
        <v>3,54638265054313-14,7590338167522i</v>
      </c>
      <c r="AD98" s="20">
        <f t="shared" si="126"/>
        <v>23.624936130330141</v>
      </c>
      <c r="AE98" s="43">
        <f t="shared" si="127"/>
        <v>-76.488797630646161</v>
      </c>
      <c r="AF98" t="str">
        <f t="shared" si="108"/>
        <v>170,937204527894</v>
      </c>
      <c r="AG98" t="str">
        <f t="shared" si="109"/>
        <v>1+4,4887486858695i</v>
      </c>
      <c r="AH98">
        <f t="shared" si="128"/>
        <v>4.5987894890824439</v>
      </c>
      <c r="AI98">
        <f t="shared" si="129"/>
        <v>1.3515966428113344</v>
      </c>
      <c r="AJ98" t="str">
        <f t="shared" si="110"/>
        <v>1+0,011893265748885i</v>
      </c>
      <c r="AK98">
        <f t="shared" si="130"/>
        <v>1.0000707223842589</v>
      </c>
      <c r="AL98">
        <f t="shared" si="131"/>
        <v>1.1892705029903441E-2</v>
      </c>
      <c r="AM98" t="str">
        <f t="shared" si="111"/>
        <v>1-0,000350128263379465i</v>
      </c>
      <c r="AN98">
        <f t="shared" si="132"/>
        <v>1.0000000612948985</v>
      </c>
      <c r="AO98">
        <f t="shared" si="133"/>
        <v>-3.5012824907208138E-4</v>
      </c>
      <c r="AP98" s="41" t="str">
        <f t="shared" si="134"/>
        <v>8,50139713069691-36,187483545217i</v>
      </c>
      <c r="AQ98">
        <f t="shared" si="135"/>
        <v>31.404476142391612</v>
      </c>
      <c r="AR98" s="43">
        <f t="shared" si="136"/>
        <v>-76.779442302893145</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395,142438740514+150,544970336939i</v>
      </c>
      <c r="BG98" s="20">
        <f t="shared" si="147"/>
        <v>52.523707570525289</v>
      </c>
      <c r="BH98" s="43">
        <f t="shared" si="148"/>
        <v>20.856296279518855</v>
      </c>
      <c r="BI98" s="41" t="str">
        <f t="shared" si="101"/>
        <v>969,535294193934+363,761161607744i</v>
      </c>
      <c r="BJ98" s="20">
        <f t="shared" si="149"/>
        <v>60.303247582586756</v>
      </c>
      <c r="BK98" s="43">
        <f t="shared" si="102"/>
        <v>20.565651607271914</v>
      </c>
      <c r="BL98">
        <f t="shared" si="150"/>
        <v>52.523707570525289</v>
      </c>
      <c r="BM98" s="43">
        <f t="shared" si="151"/>
        <v>20.856296279518855</v>
      </c>
    </row>
    <row r="99" spans="14:65" x14ac:dyDescent="0.25">
      <c r="N99" s="9">
        <v>81</v>
      </c>
      <c r="O99" s="34">
        <f t="shared" si="116"/>
        <v>64.565422903465588</v>
      </c>
      <c r="P99" s="33" t="str">
        <f t="shared" si="103"/>
        <v>68,0243543984883</v>
      </c>
      <c r="Q99" s="4" t="str">
        <f t="shared" si="104"/>
        <v>1+4,47053306741409i</v>
      </c>
      <c r="R99" s="4">
        <f t="shared" si="117"/>
        <v>4.5810114501977433</v>
      </c>
      <c r="S99" s="4">
        <f t="shared" si="118"/>
        <v>1.3507319953559398</v>
      </c>
      <c r="T99" s="4" t="str">
        <f t="shared" si="105"/>
        <v>1+0,0121702954961667i</v>
      </c>
      <c r="U99" s="4">
        <f t="shared" si="119"/>
        <v>1.0000740553041381</v>
      </c>
      <c r="V99" s="4">
        <f t="shared" si="120"/>
        <v>1.2169694677356017E-2</v>
      </c>
      <c r="W99" t="str">
        <f t="shared" si="106"/>
        <v>1-0,000876261275724005i</v>
      </c>
      <c r="X99" s="4">
        <f t="shared" si="121"/>
        <v>1.0000003839168381</v>
      </c>
      <c r="Y99" s="4">
        <f t="shared" si="122"/>
        <v>-8.7626105144975974E-4</v>
      </c>
      <c r="Z99" t="str">
        <f t="shared" si="107"/>
        <v>0,999999983325225+0,000247913426773766i</v>
      </c>
      <c r="AA99" s="4">
        <f t="shared" si="123"/>
        <v>1.0000000140557586</v>
      </c>
      <c r="AB99" s="4">
        <f t="shared" si="124"/>
        <v>2.4791342582865868E-4</v>
      </c>
      <c r="AC99" s="47" t="str">
        <f t="shared" si="125"/>
        <v>3,40158127772739-14,4554765617591i</v>
      </c>
      <c r="AD99" s="20">
        <f t="shared" si="126"/>
        <v>23.434707453001394</v>
      </c>
      <c r="AE99" s="43">
        <f t="shared" si="127"/>
        <v>-76.758380897188687</v>
      </c>
      <c r="AF99" t="str">
        <f t="shared" si="108"/>
        <v>170,937204527894</v>
      </c>
      <c r="AG99" t="str">
        <f t="shared" si="109"/>
        <v>1+4,5933050743597i</v>
      </c>
      <c r="AH99">
        <f t="shared" si="128"/>
        <v>4.7008990104168973</v>
      </c>
      <c r="AI99">
        <f t="shared" si="129"/>
        <v>1.3564331052077874</v>
      </c>
      <c r="AJ99" t="str">
        <f t="shared" si="110"/>
        <v>1+0,0121702954961667i</v>
      </c>
      <c r="AK99">
        <f t="shared" si="130"/>
        <v>1.0000740553041381</v>
      </c>
      <c r="AL99">
        <f t="shared" si="131"/>
        <v>1.2169694677356017E-2</v>
      </c>
      <c r="AM99" t="str">
        <f t="shared" si="111"/>
        <v>1-0,000358283798315637i</v>
      </c>
      <c r="AN99">
        <f t="shared" si="132"/>
        <v>1.000000064183638</v>
      </c>
      <c r="AO99">
        <f t="shared" si="133"/>
        <v>-3.5828378298499925E-4</v>
      </c>
      <c r="AP99" s="41" t="str">
        <f t="shared" si="134"/>
        <v>8,1549763078633-35,4391817967102i</v>
      </c>
      <c r="AQ99">
        <f t="shared" si="135"/>
        <v>31.213757289745732</v>
      </c>
      <c r="AR99" s="43">
        <f t="shared" si="136"/>
        <v>-77.041148125888682</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378,18460859794+143,324978457027i</v>
      </c>
      <c r="BG99" s="20">
        <f t="shared" si="147"/>
        <v>52.136920975550595</v>
      </c>
      <c r="BH99" s="43">
        <f t="shared" si="148"/>
        <v>20.755782420380196</v>
      </c>
      <c r="BI99" s="41" t="str">
        <f t="shared" si="101"/>
        <v>927,817556966077+346,398794833713i</v>
      </c>
      <c r="BJ99" s="20">
        <f t="shared" si="149"/>
        <v>59.91597081229493</v>
      </c>
      <c r="BK99" s="43">
        <f t="shared" si="102"/>
        <v>20.473015191680187</v>
      </c>
      <c r="BL99">
        <f t="shared" si="150"/>
        <v>52.136920975550595</v>
      </c>
      <c r="BM99" s="43">
        <f t="shared" si="151"/>
        <v>20.755782420380196</v>
      </c>
    </row>
    <row r="100" spans="14:65" x14ac:dyDescent="0.25">
      <c r="N100" s="9">
        <v>82</v>
      </c>
      <c r="O100" s="34">
        <f t="shared" si="116"/>
        <v>66.069344800759623</v>
      </c>
      <c r="P100" s="33" t="str">
        <f t="shared" si="103"/>
        <v>68,0243543984883</v>
      </c>
      <c r="Q100" s="4" t="str">
        <f t="shared" si="104"/>
        <v>1+4,57466515964423i</v>
      </c>
      <c r="R100" s="4">
        <f t="shared" si="117"/>
        <v>4.6826874039233886</v>
      </c>
      <c r="S100" s="4">
        <f t="shared" si="118"/>
        <v>1.3555863304867977</v>
      </c>
      <c r="T100" s="4" t="str">
        <f t="shared" si="105"/>
        <v>1+0,0124537780952135i</v>
      </c>
      <c r="U100" s="4">
        <f t="shared" si="119"/>
        <v>1.0000775452877866</v>
      </c>
      <c r="V100" s="4">
        <f t="shared" si="120"/>
        <v>1.2453134308954937E-2</v>
      </c>
      <c r="W100" t="str">
        <f t="shared" si="106"/>
        <v>1-0,000896672022855368i</v>
      </c>
      <c r="X100" s="4">
        <f t="shared" si="121"/>
        <v>1.0000004020102775</v>
      </c>
      <c r="Y100" s="4">
        <f t="shared" si="122"/>
        <v>-8.9667178254118987E-4</v>
      </c>
      <c r="Z100" t="str">
        <f t="shared" si="107"/>
        <v>0,999999982539367+0,000253688072309903i</v>
      </c>
      <c r="AA100" s="4">
        <f t="shared" si="123"/>
        <v>1.000000014718186</v>
      </c>
      <c r="AB100" s="4">
        <f t="shared" si="124"/>
        <v>2.5368807129720231E-4</v>
      </c>
      <c r="AC100" s="47" t="str">
        <f t="shared" si="125"/>
        <v>3,26268860879231-14,1568004225293i</v>
      </c>
      <c r="AD100" s="20">
        <f t="shared" si="126"/>
        <v>23.244062119224406</v>
      </c>
      <c r="AE100" s="43">
        <f t="shared" si="127"/>
        <v>-77.021774229453442</v>
      </c>
      <c r="AF100" t="str">
        <f t="shared" si="108"/>
        <v>170,937204527894</v>
      </c>
      <c r="AG100" t="str">
        <f t="shared" si="109"/>
        <v>1+4,70029689399992i</v>
      </c>
      <c r="AH100">
        <f t="shared" si="128"/>
        <v>4.8054959048723882</v>
      </c>
      <c r="AI100">
        <f t="shared" si="129"/>
        <v>1.3611693382640684</v>
      </c>
      <c r="AJ100" t="str">
        <f t="shared" si="110"/>
        <v>1+0,0124537780952135i</v>
      </c>
      <c r="AK100">
        <f t="shared" si="130"/>
        <v>1.0000775452877866</v>
      </c>
      <c r="AL100">
        <f t="shared" si="131"/>
        <v>1.2453134308954937E-2</v>
      </c>
      <c r="AM100" t="str">
        <f t="shared" si="111"/>
        <v>1-0,000366629300064122i</v>
      </c>
      <c r="AN100">
        <f t="shared" si="132"/>
        <v>1.0000000672085196</v>
      </c>
      <c r="AO100">
        <f t="shared" si="133"/>
        <v>-3.6662928363704776E-4</v>
      </c>
      <c r="AP100" s="41" t="str">
        <f t="shared" si="134"/>
        <v>7,82276483544039-34,7031738327567i</v>
      </c>
      <c r="AQ100">
        <f t="shared" si="135"/>
        <v>31.022641823985225</v>
      </c>
      <c r="AR100" s="43">
        <f t="shared" si="136"/>
        <v>-77.296752558131843</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361,918752571337+136,506942475999i</v>
      </c>
      <c r="BG100" s="20">
        <f t="shared" si="147"/>
        <v>51.749877021644735</v>
      </c>
      <c r="BH100" s="43">
        <f t="shared" si="148"/>
        <v>20.665254280228694</v>
      </c>
      <c r="BI100" s="41" t="str">
        <f t="shared" si="101"/>
        <v>887,81098118066+330,002439147947i</v>
      </c>
      <c r="BJ100" s="20">
        <f t="shared" si="149"/>
        <v>59.528456726405551</v>
      </c>
      <c r="BK100" s="43">
        <f t="shared" si="102"/>
        <v>20.390275951550297</v>
      </c>
      <c r="BL100">
        <f t="shared" si="150"/>
        <v>51.749877021644735</v>
      </c>
      <c r="BM100" s="43">
        <f t="shared" si="151"/>
        <v>20.665254280228694</v>
      </c>
    </row>
    <row r="101" spans="14:65" x14ac:dyDescent="0.25">
      <c r="N101" s="9">
        <v>83</v>
      </c>
      <c r="O101" s="34">
        <f t="shared" si="116"/>
        <v>67.60829753919819</v>
      </c>
      <c r="P101" s="33" t="str">
        <f t="shared" si="103"/>
        <v>68,0243543984883</v>
      </c>
      <c r="Q101" s="4" t="str">
        <f t="shared" si="104"/>
        <v>1+4,68122279989486i</v>
      </c>
      <c r="R101" s="4">
        <f t="shared" si="117"/>
        <v>4.7868410149341143</v>
      </c>
      <c r="S101" s="4">
        <f t="shared" si="118"/>
        <v>1.3603401431093065</v>
      </c>
      <c r="T101" s="4" t="str">
        <f t="shared" si="105"/>
        <v>1+0,0127438638522515i</v>
      </c>
      <c r="U101" s="4">
        <f t="shared" si="119"/>
        <v>1.0000811997362438</v>
      </c>
      <c r="V101" s="4">
        <f t="shared" si="120"/>
        <v>1.2743174025871974E-2</v>
      </c>
      <c r="W101" t="str">
        <f t="shared" si="106"/>
        <v>1-0,000917558197362107i</v>
      </c>
      <c r="X101" s="4">
        <f t="shared" si="121"/>
        <v>1.0000004209564342</v>
      </c>
      <c r="Y101" s="4">
        <f t="shared" si="122"/>
        <v>-9.1755793986083157E-4</v>
      </c>
      <c r="Z101" t="str">
        <f t="shared" si="107"/>
        <v>0,999999981716472+0,000259597226619937i</v>
      </c>
      <c r="AA101" s="4">
        <f t="shared" si="123"/>
        <v>1.000000015411832</v>
      </c>
      <c r="AB101" s="4">
        <f t="shared" si="124"/>
        <v>2.5959722553480885E-4</v>
      </c>
      <c r="AC101" s="47" t="str">
        <f t="shared" si="125"/>
        <v>3,12948865582232-13,8630160197505i</v>
      </c>
      <c r="AD101" s="20">
        <f t="shared" si="126"/>
        <v>23.053017289236053</v>
      </c>
      <c r="AE101" s="43">
        <f t="shared" si="127"/>
        <v>-77.279064835911626</v>
      </c>
      <c r="AF101" t="str">
        <f t="shared" si="108"/>
        <v>170,937204527894</v>
      </c>
      <c r="AG101" t="str">
        <f t="shared" si="109"/>
        <v>1+4,80978087326911i</v>
      </c>
      <c r="AH101">
        <f t="shared" si="128"/>
        <v>4.9126359572906848</v>
      </c>
      <c r="AI101">
        <f t="shared" si="129"/>
        <v>1.3658070028589624</v>
      </c>
      <c r="AJ101" t="str">
        <f t="shared" si="110"/>
        <v>1+0,0127438638522515i</v>
      </c>
      <c r="AK101">
        <f t="shared" si="130"/>
        <v>1.0000811997362438</v>
      </c>
      <c r="AL101">
        <f t="shared" si="131"/>
        <v>1.2743174025871974E-2</v>
      </c>
      <c r="AM101" t="str">
        <f t="shared" si="111"/>
        <v>1-0,000375169193520414i</v>
      </c>
      <c r="AN101">
        <f t="shared" si="132"/>
        <v>1.0000000703759593</v>
      </c>
      <c r="AO101">
        <f t="shared" si="133"/>
        <v>-3.7516917591848693E-4</v>
      </c>
      <c r="AP101" s="41" t="str">
        <f t="shared" si="134"/>
        <v>7,50423706376975-33,9794658091743i</v>
      </c>
      <c r="AQ101">
        <f t="shared" si="135"/>
        <v>30.831146167800362</v>
      </c>
      <c r="AR101" s="43">
        <f t="shared" si="136"/>
        <v>-77.546342414331221</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346,319576105329+130,067457647933i</v>
      </c>
      <c r="BG101" s="20">
        <f t="shared" si="147"/>
        <v>51.362600099831674</v>
      </c>
      <c r="BH101" s="43">
        <f t="shared" si="148"/>
        <v>20.584703138130315</v>
      </c>
      <c r="BI101" s="41" t="str">
        <f t="shared" si="101"/>
        <v>849,452265463129+314,515664867697i</v>
      </c>
      <c r="BJ101" s="20">
        <f t="shared" si="149"/>
        <v>59.140728978395984</v>
      </c>
      <c r="BK101" s="43">
        <f t="shared" si="102"/>
        <v>20.317425559710692</v>
      </c>
      <c r="BL101">
        <f t="shared" si="150"/>
        <v>51.362600099831674</v>
      </c>
      <c r="BM101" s="43">
        <f t="shared" si="151"/>
        <v>20.584703138130315</v>
      </c>
    </row>
    <row r="102" spans="14:65" x14ac:dyDescent="0.25">
      <c r="N102" s="9">
        <v>84</v>
      </c>
      <c r="O102" s="34">
        <f t="shared" si="116"/>
        <v>69.183097091893657</v>
      </c>
      <c r="P102" s="33" t="str">
        <f t="shared" si="103"/>
        <v>68,0243543984883</v>
      </c>
      <c r="Q102" s="4" t="str">
        <f t="shared" si="104"/>
        <v>1+4,7902624864373i</v>
      </c>
      <c r="R102" s="4">
        <f t="shared" si="117"/>
        <v>4.8935278367419617</v>
      </c>
      <c r="S102" s="4">
        <f t="shared" si="118"/>
        <v>1.3649950939200901</v>
      </c>
      <c r="T102" s="4" t="str">
        <f t="shared" si="105"/>
        <v>1+0,013040706574589i</v>
      </c>
      <c r="U102" s="4">
        <f t="shared" si="119"/>
        <v>1.000085026399238</v>
      </c>
      <c r="V102" s="4">
        <f t="shared" si="120"/>
        <v>1.3039967415700113E-2</v>
      </c>
      <c r="W102" t="str">
        <f t="shared" si="106"/>
        <v>1-0,000938930873370404i</v>
      </c>
      <c r="X102" s="4">
        <f t="shared" si="121"/>
        <v>1.0000004407954952</v>
      </c>
      <c r="Y102" s="4">
        <f t="shared" si="122"/>
        <v>-9.3893059745282293E-4</v>
      </c>
      <c r="Z102" t="str">
        <f t="shared" si="107"/>
        <v>0,999999980854796+0,0002656440228157i</v>
      </c>
      <c r="AA102" s="4">
        <f t="shared" si="123"/>
        <v>1.0000000161381695</v>
      </c>
      <c r="AB102" s="4">
        <f t="shared" si="124"/>
        <v>2.6564402165296419E-4</v>
      </c>
      <c r="AC102" s="47" t="str">
        <f t="shared" si="125"/>
        <v>3,00177119367413-13,5741269889323i</v>
      </c>
      <c r="AD102" s="20">
        <f t="shared" si="126"/>
        <v>22.861589498191407</v>
      </c>
      <c r="AE102" s="43">
        <f t="shared" si="127"/>
        <v>-77.530339881560153</v>
      </c>
      <c r="AF102" t="str">
        <f t="shared" si="108"/>
        <v>170,937204527894</v>
      </c>
      <c r="AG102" t="str">
        <f t="shared" si="109"/>
        <v>1+4,92181506202228i</v>
      </c>
      <c r="AH102">
        <f t="shared" si="128"/>
        <v>5.0223762806812253</v>
      </c>
      <c r="AI102">
        <f t="shared" si="129"/>
        <v>1.3703477595984404</v>
      </c>
      <c r="AJ102" t="str">
        <f t="shared" si="110"/>
        <v>1+0,013040706574589i</v>
      </c>
      <c r="AK102">
        <f t="shared" si="130"/>
        <v>1.000085026399238</v>
      </c>
      <c r="AL102">
        <f t="shared" si="131"/>
        <v>1.3039967415700113E-2</v>
      </c>
      <c r="AM102" t="str">
        <f t="shared" si="111"/>
        <v>1-0,000383908006649062i</v>
      </c>
      <c r="AN102">
        <f t="shared" si="132"/>
        <v>1.000000073692676</v>
      </c>
      <c r="AO102">
        <f t="shared" si="133"/>
        <v>-3.8390798778825739E-4</v>
      </c>
      <c r="AP102" s="41" t="str">
        <f t="shared" si="134"/>
        <v>7,19888192589694-33,2680477271232i</v>
      </c>
      <c r="AQ102">
        <f t="shared" si="135"/>
        <v>30.639286138851979</v>
      </c>
      <c r="AR102" s="43">
        <f t="shared" si="136"/>
        <v>-77.790004299712464</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331,362459528496+123,984441727261i</v>
      </c>
      <c r="BG102" s="20">
        <f t="shared" si="147"/>
        <v>50.975114290909083</v>
      </c>
      <c r="BH102" s="43">
        <f t="shared" si="148"/>
        <v>20.514121464960194</v>
      </c>
      <c r="BI102" s="41" t="str">
        <f t="shared" si="101"/>
        <v>812,6798645615+299,885255370237i</v>
      </c>
      <c r="BJ102" s="20">
        <f t="shared" si="149"/>
        <v>58.752810931569648</v>
      </c>
      <c r="BK102" s="43">
        <f t="shared" si="102"/>
        <v>20.254457046807943</v>
      </c>
      <c r="BL102">
        <f t="shared" si="150"/>
        <v>50.975114290909083</v>
      </c>
      <c r="BM102" s="43">
        <f t="shared" si="151"/>
        <v>20.514121464960194</v>
      </c>
    </row>
    <row r="103" spans="14:65" x14ac:dyDescent="0.25">
      <c r="N103" s="9">
        <v>85</v>
      </c>
      <c r="O103" s="34">
        <f t="shared" si="116"/>
        <v>70.794578438413865</v>
      </c>
      <c r="P103" s="33" t="str">
        <f t="shared" si="103"/>
        <v>68,0243543984883</v>
      </c>
      <c r="Q103" s="4" t="str">
        <f t="shared" si="104"/>
        <v>1+4,90184203355667i</v>
      </c>
      <c r="R103" s="4">
        <f t="shared" si="117"/>
        <v>5.0028047455345472</v>
      </c>
      <c r="S103" s="4">
        <f t="shared" si="118"/>
        <v>1.3695528437306881</v>
      </c>
      <c r="T103" s="4" t="str">
        <f t="shared" si="105"/>
        <v>1+0,0133444636521665i</v>
      </c>
      <c r="U103" s="4">
        <f t="shared" si="119"/>
        <v>1.0000890333916097</v>
      </c>
      <c r="V103" s="4">
        <f t="shared" si="120"/>
        <v>1.3343671632955549E-2</v>
      </c>
      <c r="W103" t="str">
        <f t="shared" si="106"/>
        <v>1-0,000960801382955984i</v>
      </c>
      <c r="X103" s="4">
        <f t="shared" si="121"/>
        <v>1.0000004615695421</v>
      </c>
      <c r="Y103" s="4">
        <f t="shared" si="122"/>
        <v>-9.6080108730497657E-4</v>
      </c>
      <c r="Z103" t="str">
        <f t="shared" si="107"/>
        <v>0,999999979952511+0,000271831666988575i</v>
      </c>
      <c r="AA103" s="4">
        <f t="shared" si="123"/>
        <v>1.0000000168987386</v>
      </c>
      <c r="AB103" s="4">
        <f t="shared" si="124"/>
        <v>2.7183166574268092E-4</v>
      </c>
      <c r="AC103" s="47" t="str">
        <f t="shared" si="125"/>
        <v>2,87933179677655-13,2901304545114i</v>
      </c>
      <c r="AD103" s="20">
        <f t="shared" si="126"/>
        <v>22.66979467335198</v>
      </c>
      <c r="AE103" s="43">
        <f t="shared" si="127"/>
        <v>-77.775686352570816</v>
      </c>
      <c r="AF103" t="str">
        <f t="shared" si="108"/>
        <v>170,937204527894</v>
      </c>
      <c r="AG103" t="str">
        <f t="shared" si="109"/>
        <v>1+5,03645886226927i</v>
      </c>
      <c r="AH103">
        <f t="shared" si="128"/>
        <v>5.134775347698346</v>
      </c>
      <c r="AI103">
        <f t="shared" si="129"/>
        <v>1.3747932667110969</v>
      </c>
      <c r="AJ103" t="str">
        <f t="shared" si="110"/>
        <v>1+0,0133444636521665i</v>
      </c>
      <c r="AK103">
        <f t="shared" si="130"/>
        <v>1.0000890333916097</v>
      </c>
      <c r="AL103">
        <f t="shared" si="131"/>
        <v>1.3343671632955549E-2</v>
      </c>
      <c r="AM103" t="str">
        <f t="shared" si="111"/>
        <v>1-0,000392850372884459i</v>
      </c>
      <c r="AN103">
        <f t="shared" si="132"/>
        <v>1.0000000771657047</v>
      </c>
      <c r="AO103">
        <f t="shared" si="133"/>
        <v>-3.9285035267474285E-4</v>
      </c>
      <c r="AP103" s="41" t="str">
        <f t="shared" si="134"/>
        <v>6,90620296656083-32,5688945674788i</v>
      </c>
      <c r="AQ103">
        <f t="shared" si="135"/>
        <v>30.447076967041873</v>
      </c>
      <c r="AR103" s="43">
        <f t="shared" si="136"/>
        <v>-78.027824484960874</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317,023462363025+118,237067963278i</v>
      </c>
      <c r="BG103" s="20">
        <f t="shared" si="147"/>
        <v>50.587443395085778</v>
      </c>
      <c r="BH103" s="43">
        <f t="shared" si="148"/>
        <v>20.453503040432224</v>
      </c>
      <c r="BI103" s="41" t="str">
        <f t="shared" si="101"/>
        <v>777,433992837416+286,061041631271i</v>
      </c>
      <c r="BJ103" s="20">
        <f t="shared" si="149"/>
        <v>58.364725688775671</v>
      </c>
      <c r="BK103" s="43">
        <f t="shared" si="102"/>
        <v>20.20136490804213</v>
      </c>
      <c r="BL103">
        <f t="shared" si="150"/>
        <v>50.587443395085778</v>
      </c>
      <c r="BM103" s="43">
        <f t="shared" si="151"/>
        <v>20.453503040432224</v>
      </c>
    </row>
    <row r="104" spans="14:65" x14ac:dyDescent="0.25">
      <c r="N104" s="9">
        <v>86</v>
      </c>
      <c r="O104" s="34">
        <f t="shared" si="116"/>
        <v>72.443596007499011</v>
      </c>
      <c r="P104" s="33" t="str">
        <f t="shared" si="103"/>
        <v>68,0243543984883</v>
      </c>
      <c r="Q104" s="4" t="str">
        <f t="shared" si="104"/>
        <v>1+5,01602060220577i</v>
      </c>
      <c r="R104" s="4">
        <f t="shared" si="117"/>
        <v>5.1147299715383543</v>
      </c>
      <c r="S104" s="4">
        <f t="shared" si="118"/>
        <v>1.3740150513358365</v>
      </c>
      <c r="T104" s="4" t="str">
        <f t="shared" si="105"/>
        <v>1+0,0136552961410071i</v>
      </c>
      <c r="U104" s="4">
        <f t="shared" si="119"/>
        <v>1.0000932292105065</v>
      </c>
      <c r="V104" s="4">
        <f t="shared" si="120"/>
        <v>1.3654447481405187E-2</v>
      </c>
      <c r="W104" t="str">
        <f t="shared" si="106"/>
        <v>1-0,000983181322152513i</v>
      </c>
      <c r="X104" s="4">
        <f t="shared" si="121"/>
        <v>1.0000004833226392</v>
      </c>
      <c r="Y104" s="4">
        <f t="shared" si="122"/>
        <v>-9.8318100535675916E-4</v>
      </c>
      <c r="Z104" t="str">
        <f t="shared" si="107"/>
        <v>0,999999979007702+0,000278163439909404i</v>
      </c>
      <c r="AA104" s="4">
        <f t="shared" si="123"/>
        <v>1.0000000176951518</v>
      </c>
      <c r="AB104" s="4">
        <f t="shared" si="124"/>
        <v>2.7816343857440444E-4</v>
      </c>
      <c r="AC104" s="47" t="str">
        <f t="shared" si="125"/>
        <v>2,76197185427529-13,0110174847295i</v>
      </c>
      <c r="AD104" s="20">
        <f t="shared" si="126"/>
        <v>22.47764815135659</v>
      </c>
      <c r="AE104" s="43">
        <f t="shared" si="127"/>
        <v>-78.015190929876567</v>
      </c>
      <c r="AF104" t="str">
        <f t="shared" si="108"/>
        <v>170,937204527894</v>
      </c>
      <c r="AG104" t="str">
        <f t="shared" si="109"/>
        <v>1+5,15377305967043i</v>
      </c>
      <c r="AH104">
        <f t="shared" si="128"/>
        <v>5.2498930227752929</v>
      </c>
      <c r="AI104">
        <f t="shared" si="129"/>
        <v>1.3791451780935053</v>
      </c>
      <c r="AJ104" t="str">
        <f t="shared" si="110"/>
        <v>1+0,0136552961410071i</v>
      </c>
      <c r="AK104">
        <f t="shared" si="130"/>
        <v>1.0000932292105065</v>
      </c>
      <c r="AL104">
        <f t="shared" si="131"/>
        <v>1.3654447481405187E-2</v>
      </c>
      <c r="AM104" t="str">
        <f t="shared" si="111"/>
        <v>1-0,000402001033587547i</v>
      </c>
      <c r="AN104">
        <f t="shared" si="132"/>
        <v>1.0000000808024123</v>
      </c>
      <c r="AO104">
        <f t="shared" si="133"/>
        <v>-4.0200101193244605E-4</v>
      </c>
      <c r="AP104" s="41" t="str">
        <f t="shared" si="134"/>
        <v>6,6257183228191-31,8819673766643i</v>
      </c>
      <c r="AQ104">
        <f t="shared" si="135"/>
        <v>30.254533311795694</v>
      </c>
      <c r="AR104" s="43">
        <f t="shared" si="136"/>
        <v>-78.259888789652294</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303,279325098346+112,805700607753i</v>
      </c>
      <c r="BG104" s="20">
        <f t="shared" si="147"/>
        <v>50.199610962073855</v>
      </c>
      <c r="BH104" s="43">
        <f t="shared" si="148"/>
        <v>20.402843057953493</v>
      </c>
      <c r="BI104" s="41" t="str">
        <f t="shared" si="101"/>
        <v>743,656621932954+272,995743265966i</v>
      </c>
      <c r="BJ104" s="20">
        <f t="shared" si="149"/>
        <v>57.976496122512948</v>
      </c>
      <c r="BK104" s="43">
        <f t="shared" si="102"/>
        <v>20.158145198177849</v>
      </c>
      <c r="BL104">
        <f t="shared" si="150"/>
        <v>50.199610962073855</v>
      </c>
      <c r="BM104" s="43">
        <f t="shared" si="151"/>
        <v>20.402843057953493</v>
      </c>
    </row>
    <row r="105" spans="14:65" x14ac:dyDescent="0.25">
      <c r="N105" s="9">
        <v>87</v>
      </c>
      <c r="O105" s="34">
        <f t="shared" si="116"/>
        <v>74.131024130091816</v>
      </c>
      <c r="P105" s="33" t="str">
        <f t="shared" si="103"/>
        <v>68,0243543984883</v>
      </c>
      <c r="Q105" s="4" t="str">
        <f t="shared" si="104"/>
        <v>1+5,13285873137306i</v>
      </c>
      <c r="R105" s="4">
        <f t="shared" si="117"/>
        <v>5.229363131035428</v>
      </c>
      <c r="S105" s="4">
        <f t="shared" si="118"/>
        <v>1.37838337153283</v>
      </c>
      <c r="T105" s="4" t="str">
        <f t="shared" si="105"/>
        <v>1+0,0139733688486111i</v>
      </c>
      <c r="U105" s="4">
        <f t="shared" si="119"/>
        <v>1.0000976227533886</v>
      </c>
      <c r="V105" s="4">
        <f t="shared" si="120"/>
        <v>1.3972459498258111E-2</v>
      </c>
      <c r="W105" t="str">
        <f t="shared" si="106"/>
        <v>1-0,00100608255709999i</v>
      </c>
      <c r="X105" s="4">
        <f t="shared" si="121"/>
        <v>1.0000005061009278</v>
      </c>
      <c r="Y105" s="4">
        <f t="shared" si="122"/>
        <v>-1.0060822176472333E-3</v>
      </c>
      <c r="Z105" t="str">
        <f t="shared" si="107"/>
        <v>0,999999978018365+0,000284642698768002i</v>
      </c>
      <c r="AA105" s="4">
        <f t="shared" si="123"/>
        <v>1.000000018529098</v>
      </c>
      <c r="AB105" s="4">
        <f t="shared" si="124"/>
        <v>2.846426973375243E-4</v>
      </c>
      <c r="AC105" s="47" t="str">
        <f t="shared" si="125"/>
        <v>2,6494985655784-12,736773527195i</v>
      </c>
      <c r="AD105" s="20">
        <f t="shared" si="126"/>
        <v>22.28516469551483</v>
      </c>
      <c r="AE105" s="43">
        <f t="shared" si="127"/>
        <v>-78.248939871317461</v>
      </c>
      <c r="AF105" t="str">
        <f t="shared" si="108"/>
        <v>170,937204527894</v>
      </c>
      <c r="AG105" t="str">
        <f t="shared" si="109"/>
        <v>1+5,2738198557661i</v>
      </c>
      <c r="AH105">
        <f t="shared" si="128"/>
        <v>5.3677905949350118</v>
      </c>
      <c r="AI105">
        <f t="shared" si="129"/>
        <v>1.3834051414989517</v>
      </c>
      <c r="AJ105" t="str">
        <f t="shared" si="110"/>
        <v>1+0,0139733688486111i</v>
      </c>
      <c r="AK105">
        <f t="shared" si="130"/>
        <v>1.0000976227533886</v>
      </c>
      <c r="AL105">
        <f t="shared" si="131"/>
        <v>1.3972459498258111E-2</v>
      </c>
      <c r="AM105" t="str">
        <f t="shared" si="111"/>
        <v>1-0,000411364840559757i</v>
      </c>
      <c r="AN105">
        <f t="shared" si="132"/>
        <v>1.0000000846105124</v>
      </c>
      <c r="AO105">
        <f t="shared" si="133"/>
        <v>-4.113648173558984E-4</v>
      </c>
      <c r="AP105" s="41" t="str">
        <f t="shared" si="134"/>
        <v>6,35696066113051-31,2072143040617i</v>
      </c>
      <c r="AQ105">
        <f t="shared" si="135"/>
        <v>30.061669279303274</v>
      </c>
      <c r="AR105" s="43">
        <f t="shared" si="136"/>
        <v>-78.486282473795384</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290,107468669443+107,671832940166i</v>
      </c>
      <c r="BG105" s="20">
        <f t="shared" si="147"/>
        <v>49.811640321574316</v>
      </c>
      <c r="BH105" s="43">
        <f t="shared" si="148"/>
        <v>20.362138217454323</v>
      </c>
      <c r="BI105" s="41" t="str">
        <f t="shared" si="101"/>
        <v>711,291473193771+260,644816042572i</v>
      </c>
      <c r="BJ105" s="20">
        <f t="shared" si="149"/>
        <v>57.588144905362768</v>
      </c>
      <c r="BK105" s="43">
        <f t="shared" si="102"/>
        <v>20.124795614976389</v>
      </c>
      <c r="BL105">
        <f t="shared" si="150"/>
        <v>49.811640321574316</v>
      </c>
      <c r="BM105" s="43">
        <f t="shared" si="151"/>
        <v>20.362138217454323</v>
      </c>
    </row>
    <row r="106" spans="14:65" x14ac:dyDescent="0.25">
      <c r="N106" s="9">
        <v>88</v>
      </c>
      <c r="O106" s="34">
        <f t="shared" si="116"/>
        <v>75.857757502918361</v>
      </c>
      <c r="P106" s="33" t="str">
        <f t="shared" si="103"/>
        <v>68,0243543984883</v>
      </c>
      <c r="Q106" s="4" t="str">
        <f t="shared" si="104"/>
        <v>1+5,25241837018114i</v>
      </c>
      <c r="R106" s="4">
        <f t="shared" si="117"/>
        <v>5.3467652590530195</v>
      </c>
      <c r="S106" s="4">
        <f t="shared" si="118"/>
        <v>1.3826594532854015</v>
      </c>
      <c r="T106" s="4" t="str">
        <f t="shared" si="105"/>
        <v>1+0,0142988504213379i</v>
      </c>
      <c r="U106" s="4">
        <f t="shared" si="119"/>
        <v>1.0001022233368806</v>
      </c>
      <c r="V106" s="4">
        <f t="shared" si="120"/>
        <v>1.4297876040258376E-2</v>
      </c>
      <c r="W106" t="str">
        <f t="shared" si="106"/>
        <v>1-0,00102951723033633i</v>
      </c>
      <c r="X106" s="4">
        <f t="shared" si="121"/>
        <v>1.0000005299527235</v>
      </c>
      <c r="Y106" s="4">
        <f t="shared" si="122"/>
        <v>-1.0295168666061584E-3</v>
      </c>
      <c r="Z106" t="str">
        <f t="shared" si="107"/>
        <v>0,999999976982403+0,000291272878953178i</v>
      </c>
      <c r="AA106" s="4">
        <f t="shared" si="123"/>
        <v>1.000000019402348</v>
      </c>
      <c r="AB106" s="4">
        <f t="shared" si="124"/>
        <v>2.9127287742039342E-4</v>
      </c>
      <c r="AC106" s="47" t="str">
        <f t="shared" si="125"/>
        <v>2,54172491824176-12,4673788251577i</v>
      </c>
      <c r="AD106" s="20">
        <f t="shared" si="126"/>
        <v>22.092358513067957</v>
      </c>
      <c r="AE106" s="43">
        <f t="shared" si="127"/>
        <v>-78.477018901968165</v>
      </c>
      <c r="AF106" t="str">
        <f t="shared" si="108"/>
        <v>170,937204527894</v>
      </c>
      <c r="AG106" t="str">
        <f t="shared" si="109"/>
        <v>1+5,39666290095655i</v>
      </c>
      <c r="AH106">
        <f t="shared" si="128"/>
        <v>5.4885308112973883</v>
      </c>
      <c r="AI106">
        <f t="shared" si="129"/>
        <v>1.3875747968630097</v>
      </c>
      <c r="AJ106" t="str">
        <f t="shared" si="110"/>
        <v>1+0,0142988504213379i</v>
      </c>
      <c r="AK106">
        <f t="shared" si="130"/>
        <v>1.0001022233368806</v>
      </c>
      <c r="AL106">
        <f t="shared" si="131"/>
        <v>1.4297876040258376E-2</v>
      </c>
      <c r="AM106" t="str">
        <f t="shared" si="111"/>
        <v>1-0,000420946758615489i</v>
      </c>
      <c r="AN106">
        <f t="shared" si="132"/>
        <v>1.0000000885980829</v>
      </c>
      <c r="AO106">
        <f t="shared" si="133"/>
        <v>-4.2094673375210666E-4</v>
      </c>
      <c r="AP106" s="41" t="str">
        <f t="shared" si="134"/>
        <v>6,09947707542877-30,5445715913882i</v>
      </c>
      <c r="AQ106">
        <f t="shared" si="135"/>
        <v>29.868498439670091</v>
      </c>
      <c r="AR106" s="43">
        <f t="shared" si="136"/>
        <v>-78.707090137108793</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277,485991867011+102,818027801212i</v>
      </c>
      <c r="BG106" s="20">
        <f t="shared" si="147"/>
        <v>49.423554614099174</v>
      </c>
      <c r="BH106" s="43">
        <f t="shared" si="148"/>
        <v>20.331386806325945</v>
      </c>
      <c r="BI106" s="41" t="str">
        <f t="shared" si="101"/>
        <v>680,284005394635+248,966305808295i</v>
      </c>
      <c r="BJ106" s="20">
        <f t="shared" si="149"/>
        <v>57.199694540701323</v>
      </c>
      <c r="BK106" s="43">
        <f t="shared" si="102"/>
        <v>20.101315571185417</v>
      </c>
      <c r="BL106">
        <f t="shared" si="150"/>
        <v>49.423554614099174</v>
      </c>
      <c r="BM106" s="43">
        <f t="shared" si="151"/>
        <v>20.331386806325945</v>
      </c>
    </row>
    <row r="107" spans="14:65" x14ac:dyDescent="0.25">
      <c r="N107" s="9">
        <v>89</v>
      </c>
      <c r="O107" s="34">
        <f t="shared" si="116"/>
        <v>77.624711662869217</v>
      </c>
      <c r="P107" s="33" t="str">
        <f t="shared" si="103"/>
        <v>68,0243543984883</v>
      </c>
      <c r="Q107" s="4" t="str">
        <f t="shared" si="104"/>
        <v>1+5,37476291073306i</v>
      </c>
      <c r="R107" s="4">
        <f t="shared" si="117"/>
        <v>5.4669988427465128</v>
      </c>
      <c r="S107" s="4">
        <f t="shared" si="118"/>
        <v>1.3868449380256114</v>
      </c>
      <c r="T107" s="4" t="str">
        <f t="shared" si="105"/>
        <v>1+0,0146319134338258i</v>
      </c>
      <c r="U107" s="4">
        <f t="shared" si="119"/>
        <v>1.00010704071651</v>
      </c>
      <c r="V107" s="4">
        <f t="shared" si="120"/>
        <v>1.4630869371723606E-2</v>
      </c>
      <c r="W107" t="str">
        <f t="shared" si="106"/>
        <v>1-0,00105349776723545i</v>
      </c>
      <c r="X107" s="4">
        <f t="shared" si="121"/>
        <v>1.0000005549286188</v>
      </c>
      <c r="Y107" s="4">
        <f t="shared" si="122"/>
        <v>-1.0534973774915606E-3</v>
      </c>
      <c r="Z107" t="str">
        <f t="shared" si="107"/>
        <v>0,999999975897617+0,000298057495874228i</v>
      </c>
      <c r="AA107" s="4">
        <f t="shared" si="123"/>
        <v>1.0000000203167525</v>
      </c>
      <c r="AB107" s="4">
        <f t="shared" si="124"/>
        <v>2.9805749423181976E-4</v>
      </c>
      <c r="AC107" s="47" t="str">
        <f t="shared" si="125"/>
        <v>2,43846965001894-12,202808814632i</v>
      </c>
      <c r="AD107" s="20">
        <f t="shared" si="126"/>
        <v>21.899243272368917</v>
      </c>
      <c r="AE107" s="43">
        <f t="shared" si="127"/>
        <v>-78.699513112272811</v>
      </c>
      <c r="AF107" t="str">
        <f t="shared" si="108"/>
        <v>170,937204527894</v>
      </c>
      <c r="AG107" t="str">
        <f t="shared" si="109"/>
        <v>1+5,52236732825037i</v>
      </c>
      <c r="AH107">
        <f t="shared" si="128"/>
        <v>5.612177911303875</v>
      </c>
      <c r="AI107">
        <f t="shared" si="129"/>
        <v>1.3916557747595333</v>
      </c>
      <c r="AJ107" t="str">
        <f t="shared" si="110"/>
        <v>1+0,0146319134338258i</v>
      </c>
      <c r="AK107">
        <f t="shared" si="130"/>
        <v>1.00010704071651</v>
      </c>
      <c r="AL107">
        <f t="shared" si="131"/>
        <v>1.4630869371723606E-2</v>
      </c>
      <c r="AM107" t="str">
        <f t="shared" si="111"/>
        <v>1-0,000430751868214529i</v>
      </c>
      <c r="AN107">
        <f t="shared" si="132"/>
        <v>1.0000000927735817</v>
      </c>
      <c r="AO107">
        <f t="shared" si="133"/>
        <v>-4.3075184157293498E-4</v>
      </c>
      <c r="AP107" s="41" t="str">
        <f t="shared" si="134"/>
        <v>5,85282895043291-29,8939645146341i</v>
      </c>
      <c r="AQ107">
        <f t="shared" si="135"/>
        <v>29.675033843935161</v>
      </c>
      <c r="AR107" s="43">
        <f t="shared" si="136"/>
        <v>-78.922395625662631</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265,393666893084+98,2278606131668i</v>
      </c>
      <c r="BG107" s="20">
        <f t="shared" si="147"/>
        <v>49.035376822076771</v>
      </c>
      <c r="BH107" s="43">
        <f t="shared" si="148"/>
        <v>20.310588768594474</v>
      </c>
      <c r="BI107" s="41" t="str">
        <f t="shared" si="101"/>
        <v>650,581398278578+237,920708740546i</v>
      </c>
      <c r="BJ107" s="20">
        <f t="shared" si="149"/>
        <v>56.811167393642997</v>
      </c>
      <c r="BK107" s="43">
        <f t="shared" si="102"/>
        <v>20.087706255204733</v>
      </c>
      <c r="BL107">
        <f t="shared" si="150"/>
        <v>49.035376822076771</v>
      </c>
      <c r="BM107" s="43">
        <f t="shared" si="151"/>
        <v>20.310588768594474</v>
      </c>
    </row>
    <row r="108" spans="14:65" x14ac:dyDescent="0.25">
      <c r="N108" s="9">
        <v>90</v>
      </c>
      <c r="O108" s="34">
        <f t="shared" si="116"/>
        <v>79.432823472428197</v>
      </c>
      <c r="P108" s="33" t="str">
        <f t="shared" si="103"/>
        <v>68,0243543984883</v>
      </c>
      <c r="Q108" s="4" t="str">
        <f t="shared" si="104"/>
        <v>1+5,49995722172365i</v>
      </c>
      <c r="R108" s="4">
        <f t="shared" si="117"/>
        <v>5.5901278554958065</v>
      </c>
      <c r="S108" s="4">
        <f t="shared" si="118"/>
        <v>1.3909414580872685</v>
      </c>
      <c r="T108" s="4" t="str">
        <f t="shared" si="105"/>
        <v>1+0,0149727344804925i</v>
      </c>
      <c r="U108" s="4">
        <f t="shared" si="119"/>
        <v>1.0001120851073759</v>
      </c>
      <c r="V108" s="4">
        <f t="shared" si="120"/>
        <v>1.4971615754565614E-2</v>
      </c>
      <c r="W108" t="str">
        <f t="shared" si="106"/>
        <v>1-0,00107803688259546i</v>
      </c>
      <c r="X108" s="4">
        <f t="shared" si="121"/>
        <v>1.0000005810815913</v>
      </c>
      <c r="Y108" s="4">
        <f t="shared" si="122"/>
        <v>-1.0780364649773716E-3</v>
      </c>
      <c r="Z108" t="str">
        <f t="shared" si="107"/>
        <v>0,999999974761706+0,000305000146824847i</v>
      </c>
      <c r="AA108" s="4">
        <f t="shared" si="123"/>
        <v>1.0000000212742508</v>
      </c>
      <c r="AB108" s="4">
        <f t="shared" si="124"/>
        <v>3.050001450649751E-4</v>
      </c>
      <c r="AC108" s="47" t="str">
        <f t="shared" si="125"/>
        <v>2,33955719678572-11,9430345025927i</v>
      </c>
      <c r="AD108" s="20">
        <f t="shared" si="126"/>
        <v>21.705832119937085</v>
      </c>
      <c r="AE108" s="43">
        <f t="shared" si="127"/>
        <v>-78.91650686361271</v>
      </c>
      <c r="AF108" t="str">
        <f t="shared" si="108"/>
        <v>170,937204527894</v>
      </c>
      <c r="AG108" t="str">
        <f t="shared" si="109"/>
        <v>1+5,65099978779879i</v>
      </c>
      <c r="AH108">
        <f t="shared" si="128"/>
        <v>5.738797661679838</v>
      </c>
      <c r="AI108">
        <f t="shared" si="129"/>
        <v>1.3956496949806902</v>
      </c>
      <c r="AJ108" t="str">
        <f t="shared" si="110"/>
        <v>1+0,0149727344804925i</v>
      </c>
      <c r="AK108">
        <f t="shared" si="130"/>
        <v>1.0001120851073759</v>
      </c>
      <c r="AL108">
        <f t="shared" si="131"/>
        <v>1.4971615754565614E-2</v>
      </c>
      <c r="AM108" t="str">
        <f t="shared" si="111"/>
        <v>1-0,00044078536815577i</v>
      </c>
      <c r="AN108">
        <f t="shared" si="132"/>
        <v>1.0000000971458656</v>
      </c>
      <c r="AO108">
        <f t="shared" si="133"/>
        <v>-4.4078533960878783E-4</v>
      </c>
      <c r="AP108" s="41" t="str">
        <f t="shared" si="134"/>
        <v>5,6165917941623-29,2553082793591i</v>
      </c>
      <c r="AQ108">
        <f t="shared" si="135"/>
        <v>29.481288040918837</v>
      </c>
      <c r="AR108" s="43">
        <f t="shared" si="136"/>
        <v>-79.132281945516851</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253,809933262424+93,8858648551921i</v>
      </c>
      <c r="BG108" s="20">
        <f t="shared" si="147"/>
        <v>48.647129801190701</v>
      </c>
      <c r="BH108" s="43">
        <f t="shared" si="148"/>
        <v>20.299745762435855</v>
      </c>
      <c r="BI108" s="41" t="str">
        <f t="shared" si="101"/>
        <v>622,132532387525+227,470837814291i</v>
      </c>
      <c r="BJ108" s="20">
        <f t="shared" si="149"/>
        <v>56.422585722172471</v>
      </c>
      <c r="BK108" s="43">
        <f t="shared" si="102"/>
        <v>20.083970680531689</v>
      </c>
      <c r="BL108">
        <f t="shared" si="150"/>
        <v>48.647129801190701</v>
      </c>
      <c r="BM108" s="43">
        <f t="shared" si="151"/>
        <v>20.299745762435855</v>
      </c>
    </row>
    <row r="109" spans="14:65" x14ac:dyDescent="0.25">
      <c r="N109" s="9">
        <v>91</v>
      </c>
      <c r="O109" s="34">
        <f t="shared" si="116"/>
        <v>81.283051616409963</v>
      </c>
      <c r="P109" s="33" t="str">
        <f t="shared" si="103"/>
        <v>68,0243543984883</v>
      </c>
      <c r="Q109" s="4" t="str">
        <f t="shared" si="104"/>
        <v>1+5,62806768283373i</v>
      </c>
      <c r="R109" s="4">
        <f t="shared" si="117"/>
        <v>5.7162177917358452</v>
      </c>
      <c r="S109" s="4">
        <f t="shared" si="118"/>
        <v>1.3949506352645173</v>
      </c>
      <c r="T109" s="4" t="str">
        <f t="shared" si="105"/>
        <v>1+0,0153214942691684i</v>
      </c>
      <c r="U109" s="4">
        <f t="shared" si="119"/>
        <v>1.0001173672057897</v>
      </c>
      <c r="V109" s="4">
        <f t="shared" si="120"/>
        <v>1.5320295540338088E-2</v>
      </c>
      <c r="W109" t="str">
        <f t="shared" si="106"/>
        <v>1-0,00110314758738013i</v>
      </c>
      <c r="X109" s="4">
        <f t="shared" si="121"/>
        <v>1.0000006084671147</v>
      </c>
      <c r="Y109" s="4">
        <f t="shared" si="122"/>
        <v>-1.1031471398943011E-3</v>
      </c>
      <c r="Z109" t="str">
        <f t="shared" si="107"/>
        <v>0,999999973572262+0,000312104512890467i</v>
      </c>
      <c r="AA109" s="4">
        <f t="shared" si="123"/>
        <v>1.0000000222768755</v>
      </c>
      <c r="AB109" s="4">
        <f t="shared" si="124"/>
        <v>3.1210451100473018E-4</v>
      </c>
      <c r="AC109" s="47" t="str">
        <f t="shared" si="125"/>
        <v>2,24481762793728-11,6880228265465i</v>
      </c>
      <c r="AD109" s="20">
        <f t="shared" si="126"/>
        <v>21.512137697349122</v>
      </c>
      <c r="AE109" s="43">
        <f t="shared" si="127"/>
        <v>-79.12808370094082</v>
      </c>
      <c r="AF109" t="str">
        <f t="shared" si="108"/>
        <v>170,937204527894</v>
      </c>
      <c r="AG109" t="str">
        <f t="shared" si="109"/>
        <v>1+5,78262848223453i</v>
      </c>
      <c r="AH109">
        <f t="shared" si="128"/>
        <v>5.8684573921559684</v>
      </c>
      <c r="AI109">
        <f t="shared" si="129"/>
        <v>1.3995581652348146</v>
      </c>
      <c r="AJ109" t="str">
        <f t="shared" si="110"/>
        <v>1+0,0153214942691684i</v>
      </c>
      <c r="AK109">
        <f t="shared" si="130"/>
        <v>1.0001173672057897</v>
      </c>
      <c r="AL109">
        <f t="shared" si="131"/>
        <v>1.5320295540338088E-2</v>
      </c>
      <c r="AM109" t="str">
        <f t="shared" si="111"/>
        <v>1-0,000451052578333691i</v>
      </c>
      <c r="AN109">
        <f t="shared" si="132"/>
        <v>1.0000001017242091</v>
      </c>
      <c r="AO109">
        <f t="shared" si="133"/>
        <v>-4.5105254774504866E-4</v>
      </c>
      <c r="AP109" s="41" t="str">
        <f t="shared" si="134"/>
        <v>5,39035504334872-28,6285088702985i</v>
      </c>
      <c r="AQ109">
        <f t="shared" si="135"/>
        <v>29.287273093866226</v>
      </c>
      <c r="AR109" s="43">
        <f t="shared" si="136"/>
        <v>-79.336831182997926</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242,714890236818+89,7774799527034i</v>
      </c>
      <c r="BG109" s="20">
        <f t="shared" si="147"/>
        <v>48.258836311905</v>
      </c>
      <c r="BH109" s="43">
        <f t="shared" si="148"/>
        <v>20.298861206126954</v>
      </c>
      <c r="BI109" s="41" t="str">
        <f t="shared" si="101"/>
        <v>594,887965629029+217,581695356981i</v>
      </c>
      <c r="BJ109" s="20">
        <f t="shared" si="149"/>
        <v>56.033971708422087</v>
      </c>
      <c r="BK109" s="43">
        <f t="shared" si="102"/>
        <v>20.090113724069841</v>
      </c>
      <c r="BL109">
        <f t="shared" si="150"/>
        <v>48.258836311905</v>
      </c>
      <c r="BM109" s="43">
        <f t="shared" si="151"/>
        <v>20.298861206126954</v>
      </c>
    </row>
    <row r="110" spans="14:65" x14ac:dyDescent="0.25">
      <c r="N110" s="9">
        <v>92</v>
      </c>
      <c r="O110" s="34">
        <f t="shared" si="116"/>
        <v>83.176377110267126</v>
      </c>
      <c r="P110" s="33" t="str">
        <f t="shared" si="103"/>
        <v>68,0243543984883</v>
      </c>
      <c r="Q110" s="4" t="str">
        <f t="shared" si="104"/>
        <v>1+5,75916221992554i</v>
      </c>
      <c r="R110" s="4">
        <f t="shared" si="117"/>
        <v>5.8453357025424708</v>
      </c>
      <c r="S110" s="4">
        <f t="shared" si="118"/>
        <v>1.3988740794893306</v>
      </c>
      <c r="T110" s="4" t="str">
        <f t="shared" si="105"/>
        <v>1+0,0156783777169098i</v>
      </c>
      <c r="U110" s="4">
        <f t="shared" si="119"/>
        <v>1.0001228982119319</v>
      </c>
      <c r="V110" s="4">
        <f t="shared" si="120"/>
        <v>1.5677093264350909E-2</v>
      </c>
      <c r="W110" t="str">
        <f t="shared" si="106"/>
        <v>1-0,0011288431956175i</v>
      </c>
      <c r="X110" s="4">
        <f t="shared" si="121"/>
        <v>1.0000006371432772</v>
      </c>
      <c r="Y110" s="4">
        <f t="shared" si="122"/>
        <v>-1.1288427161278119E-3</v>
      </c>
      <c r="Z110" t="str">
        <f t="shared" si="107"/>
        <v>0,999999972326761+0,000319374360900013i</v>
      </c>
      <c r="AA110" s="4">
        <f t="shared" si="123"/>
        <v>1.0000000233267523</v>
      </c>
      <c r="AB110" s="4">
        <f t="shared" si="124"/>
        <v>3.1937435887940962E-4</v>
      </c>
      <c r="AC110" s="47" t="str">
        <f t="shared" si="125"/>
        <v>2,15408657074691-11,4377369958486i</v>
      </c>
      <c r="AD110" s="20">
        <f t="shared" si="126"/>
        <v>21.318172157931905</v>
      </c>
      <c r="AE110" s="43">
        <f t="shared" si="127"/>
        <v>-79.334326272123079</v>
      </c>
      <c r="AF110" t="str">
        <f t="shared" si="108"/>
        <v>170,937204527894</v>
      </c>
      <c r="AG110" t="str">
        <f t="shared" si="109"/>
        <v>1+5,91732320283369i</v>
      </c>
      <c r="AH110">
        <f t="shared" si="128"/>
        <v>6.0012260319699644</v>
      </c>
      <c r="AI110">
        <f t="shared" si="129"/>
        <v>1.4033827799559713</v>
      </c>
      <c r="AJ110" t="str">
        <f t="shared" si="110"/>
        <v>1+0,0156783777169098i</v>
      </c>
      <c r="AK110">
        <f t="shared" si="130"/>
        <v>1.0001228982119319</v>
      </c>
      <c r="AL110">
        <f t="shared" si="131"/>
        <v>1.5677093264350909E-2</v>
      </c>
      <c r="AM110" t="str">
        <f t="shared" si="111"/>
        <v>1-0,000461558942559032i</v>
      </c>
      <c r="AN110">
        <f t="shared" si="132"/>
        <v>1.0000001065183231</v>
      </c>
      <c r="AO110">
        <f t="shared" si="133"/>
        <v>-4.6155890978271139E-4</v>
      </c>
      <c r="AP110" s="41" t="str">
        <f t="shared" si="134"/>
        <v>5,17372184517499-28,0134638563664i</v>
      </c>
      <c r="AQ110">
        <f t="shared" si="135"/>
        <v>29.093000596856598</v>
      </c>
      <c r="AR110" s="43">
        <f t="shared" si="136"/>
        <v>-79.536124431260788</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232,089287966667+85,8890015322868i</v>
      </c>
      <c r="BG110" s="20">
        <f t="shared" si="147"/>
        <v>47.870519051131197</v>
      </c>
      <c r="BH110" s="43">
        <f t="shared" si="148"/>
        <v>20.307940312504257</v>
      </c>
      <c r="BI110" s="41" t="str">
        <f t="shared" si="101"/>
        <v>568,799906992134+208,22035154672i</v>
      </c>
      <c r="BJ110" s="20">
        <f t="shared" si="149"/>
        <v>55.645347490055897</v>
      </c>
      <c r="BK110" s="43">
        <f t="shared" si="102"/>
        <v>20.10614215336653</v>
      </c>
      <c r="BL110">
        <f t="shared" si="150"/>
        <v>47.870519051131197</v>
      </c>
      <c r="BM110" s="43">
        <f t="shared" si="151"/>
        <v>20.307940312504257</v>
      </c>
    </row>
    <row r="111" spans="14:65" x14ac:dyDescent="0.25">
      <c r="N111" s="9">
        <v>93</v>
      </c>
      <c r="O111" s="34">
        <f t="shared" si="116"/>
        <v>85.113803820237734</v>
      </c>
      <c r="P111" s="33" t="str">
        <f t="shared" si="103"/>
        <v>68,0243543984883</v>
      </c>
      <c r="Q111" s="4" t="str">
        <f t="shared" si="104"/>
        <v>1+5,89331034105788i</v>
      </c>
      <c r="R111" s="4">
        <f t="shared" si="117"/>
        <v>5.9775502319946883</v>
      </c>
      <c r="S111" s="4">
        <f t="shared" si="118"/>
        <v>1.4027133876217828</v>
      </c>
      <c r="T111" s="4" t="str">
        <f t="shared" si="105"/>
        <v>1+0,0160435740480445i</v>
      </c>
      <c r="U111" s="4">
        <f t="shared" si="119"/>
        <v>1.0001286898535784</v>
      </c>
      <c r="V111" s="4">
        <f t="shared" si="120"/>
        <v>1.6042197741895515E-2</v>
      </c>
      <c r="W111" t="str">
        <f t="shared" si="106"/>
        <v>1-0,00115513733145921i</v>
      </c>
      <c r="X111" s="4">
        <f t="shared" si="121"/>
        <v>1.0000006671709047</v>
      </c>
      <c r="Y111" s="4">
        <f t="shared" si="122"/>
        <v>-1.1551368176767709E-3</v>
      </c>
      <c r="Z111" t="str">
        <f t="shared" si="107"/>
        <v>0,999999971022562+0,000326813545423128i</v>
      </c>
      <c r="AA111" s="4">
        <f t="shared" si="123"/>
        <v>1.0000000244261089</v>
      </c>
      <c r="AB111" s="4">
        <f t="shared" si="124"/>
        <v>3.2681354325801232E-4</v>
      </c>
      <c r="AC111" s="47" t="str">
        <f t="shared" si="125"/>
        <v>2,06720512506961-11,1921368151881i</v>
      </c>
      <c r="AD111" s="20">
        <f t="shared" si="126"/>
        <v>21.123947183227095</v>
      </c>
      <c r="AE111" s="43">
        <f t="shared" si="127"/>
        <v>-79.535316253631009</v>
      </c>
      <c r="AF111" t="str">
        <f t="shared" si="108"/>
        <v>170,937204527894</v>
      </c>
      <c r="AG111" t="str">
        <f t="shared" si="109"/>
        <v>1+6,05515536652003i</v>
      </c>
      <c r="AH111">
        <f t="shared" si="128"/>
        <v>6.1371741471703674</v>
      </c>
      <c r="AI111">
        <f t="shared" si="129"/>
        <v>1.4071251192192931</v>
      </c>
      <c r="AJ111" t="str">
        <f t="shared" si="110"/>
        <v>1+0,0160435740480445i</v>
      </c>
      <c r="AK111">
        <f t="shared" si="130"/>
        <v>1.0001286898535784</v>
      </c>
      <c r="AL111">
        <f t="shared" si="131"/>
        <v>1.6042197741895515E-2</v>
      </c>
      <c r="AM111" t="str">
        <f t="shared" si="111"/>
        <v>1-0,000472310031445174i</v>
      </c>
      <c r="AN111">
        <f t="shared" si="132"/>
        <v>1.0000001115383765</v>
      </c>
      <c r="AO111">
        <f t="shared" si="133"/>
        <v>-4.7230999632471394E-4</v>
      </c>
      <c r="AP111" s="41" t="str">
        <f t="shared" si="134"/>
        <v>4,9663088185141-27,4100631522581i</v>
      </c>
      <c r="AQ111">
        <f t="shared" si="135"/>
        <v>28.898481690954199</v>
      </c>
      <c r="AR111" s="43">
        <f t="shared" si="136"/>
        <v>-79.730241722794617</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221,914517501841+82,2075339872998i</v>
      </c>
      <c r="BG111" s="20">
        <f t="shared" si="147"/>
        <v>47.482200683994904</v>
      </c>
      <c r="BH111" s="43">
        <f t="shared" si="148"/>
        <v>20.326990111987701</v>
      </c>
      <c r="BI111" s="41" t="str">
        <f t="shared" si="101"/>
        <v>543,822187794616+199,355828696228i</v>
      </c>
      <c r="BJ111" s="20">
        <f t="shared" si="149"/>
        <v>55.256735191722001</v>
      </c>
      <c r="BK111" s="43">
        <f t="shared" si="102"/>
        <v>20.132064642824105</v>
      </c>
      <c r="BL111">
        <f t="shared" si="150"/>
        <v>47.482200683994904</v>
      </c>
      <c r="BM111" s="43">
        <f t="shared" si="151"/>
        <v>20.326990111987701</v>
      </c>
    </row>
    <row r="112" spans="14:65" x14ac:dyDescent="0.25">
      <c r="N112" s="9">
        <v>94</v>
      </c>
      <c r="O112" s="34">
        <f t="shared" si="116"/>
        <v>87.096358995608071</v>
      </c>
      <c r="P112" s="33" t="str">
        <f t="shared" si="103"/>
        <v>68,0243543984883</v>
      </c>
      <c r="Q112" s="4" t="str">
        <f t="shared" si="104"/>
        <v>1+6,03058317334022i</v>
      </c>
      <c r="R112" s="4">
        <f t="shared" si="117"/>
        <v>6.1129316543352745</v>
      </c>
      <c r="S112" s="4">
        <f t="shared" si="118"/>
        <v>1.4064701423471322</v>
      </c>
      <c r="T112" s="4" t="str">
        <f t="shared" si="105"/>
        <v>1+0,0164172768945013i</v>
      </c>
      <c r="U112" s="4">
        <f t="shared" si="119"/>
        <v>1.0001347544109398</v>
      </c>
      <c r="V112" s="4">
        <f t="shared" si="120"/>
        <v>1.6415802166624142E-2</v>
      </c>
      <c r="W112" t="str">
        <f t="shared" si="106"/>
        <v>1-0,00118204393640409i</v>
      </c>
      <c r="X112" s="4">
        <f t="shared" si="121"/>
        <v>1.0000006986136898</v>
      </c>
      <c r="Y112" s="4">
        <f t="shared" si="122"/>
        <v>-1.1820433858763086E-3</v>
      </c>
      <c r="Z112" t="str">
        <f t="shared" si="107"/>
        <v>0,999999969656897+0,000334426010813914i</v>
      </c>
      <c r="AA112" s="4">
        <f t="shared" si="123"/>
        <v>1.0000000255772754</v>
      </c>
      <c r="AB112" s="4">
        <f t="shared" si="124"/>
        <v>3.344260084939509E-4</v>
      </c>
      <c r="AC112" s="47" t="str">
        <f t="shared" si="125"/>
        <v>1,98401976967099-10,9511789907125i</v>
      </c>
      <c r="AD112" s="20">
        <f t="shared" si="126"/>
        <v>20.929473999201235</v>
      </c>
      <c r="AE112" s="43">
        <f t="shared" si="127"/>
        <v>-79.731134282243715</v>
      </c>
      <c r="AF112" t="str">
        <f t="shared" si="108"/>
        <v>170,937204527894</v>
      </c>
      <c r="AG112" t="str">
        <f t="shared" si="109"/>
        <v>1+6,19619805373113i</v>
      </c>
      <c r="AH112">
        <f t="shared" si="128"/>
        <v>6.2763739787445294</v>
      </c>
      <c r="AI112">
        <f t="shared" si="129"/>
        <v>1.4107867477563136</v>
      </c>
      <c r="AJ112" t="str">
        <f t="shared" si="110"/>
        <v>1+0,0164172768945013i</v>
      </c>
      <c r="AK112">
        <f t="shared" si="130"/>
        <v>1.0001347544109398</v>
      </c>
      <c r="AL112">
        <f t="shared" si="131"/>
        <v>1.6415802166624142E-2</v>
      </c>
      <c r="AM112" t="str">
        <f t="shared" si="111"/>
        <v>1-0,000483311545361748i</v>
      </c>
      <c r="AN112">
        <f t="shared" si="132"/>
        <v>1.0000001167950181</v>
      </c>
      <c r="AO112">
        <f t="shared" si="133"/>
        <v>-4.8331150772949727E-4</v>
      </c>
      <c r="AP112" s="41" t="str">
        <f t="shared" si="134"/>
        <v>4,76774579759844-26,818189737938i</v>
      </c>
      <c r="AQ112">
        <f t="shared" si="135"/>
        <v>28.703727080077762</v>
      </c>
      <c r="AR112" s="43">
        <f t="shared" si="136"/>
        <v>-79.919261967537977</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212,172599821756+78,7209452940064i</v>
      </c>
      <c r="BG112" s="20">
        <f t="shared" si="147"/>
        <v>47.093903875658192</v>
      </c>
      <c r="BH112" s="43">
        <f t="shared" si="148"/>
        <v>20.356019464203342</v>
      </c>
      <c r="BI112" s="41" t="str">
        <f t="shared" si="101"/>
        <v>519,910230814314+190,958991154645i</v>
      </c>
      <c r="BJ112" s="20">
        <f t="shared" si="149"/>
        <v>54.868156956534705</v>
      </c>
      <c r="BK112" s="43">
        <f t="shared" si="102"/>
        <v>20.167891778909087</v>
      </c>
      <c r="BL112">
        <f t="shared" si="150"/>
        <v>47.093903875658192</v>
      </c>
      <c r="BM112" s="43">
        <f t="shared" si="151"/>
        <v>20.356019464203342</v>
      </c>
    </row>
    <row r="113" spans="14:65" x14ac:dyDescent="0.25">
      <c r="N113" s="9">
        <v>95</v>
      </c>
      <c r="O113" s="34">
        <f t="shared" si="116"/>
        <v>89.125093813374562</v>
      </c>
      <c r="P113" s="33" t="str">
        <f t="shared" si="103"/>
        <v>68,0243543984883</v>
      </c>
      <c r="Q113" s="4" t="str">
        <f t="shared" si="104"/>
        <v>1+6,17105350064528i</v>
      </c>
      <c r="R113" s="4">
        <f t="shared" si="117"/>
        <v>6.2515519119516521</v>
      </c>
      <c r="S113" s="4">
        <f t="shared" si="118"/>
        <v>1.4101459111739096</v>
      </c>
      <c r="T113" s="4" t="str">
        <f t="shared" si="105"/>
        <v>1+0,0167996843984759i</v>
      </c>
      <c r="U113" s="4">
        <f t="shared" si="119"/>
        <v>1.00014110474267</v>
      </c>
      <c r="V113" s="4">
        <f t="shared" si="120"/>
        <v>1.6798104211126163E-2</v>
      </c>
      <c r="W113" t="str">
        <f t="shared" si="106"/>
        <v>1-0,00120957727669027i</v>
      </c>
      <c r="X113" s="4">
        <f t="shared" si="121"/>
        <v>1.0000007315383266</v>
      </c>
      <c r="Y113" s="4">
        <f t="shared" si="122"/>
        <v>-1.2095766867891474E-3</v>
      </c>
      <c r="Z113" t="str">
        <f t="shared" si="107"/>
        <v>0,999999968226871+0,000342215793302286i</v>
      </c>
      <c r="AA113" s="4">
        <f t="shared" si="123"/>
        <v>1.0000000267826958</v>
      </c>
      <c r="AB113" s="4">
        <f t="shared" si="124"/>
        <v>3.4221579081640058E-4</v>
      </c>
      <c r="AC113" s="47" t="str">
        <f t="shared" si="125"/>
        <v>1,90438226136459-10,7148174192989i</v>
      </c>
      <c r="AD113" s="20">
        <f t="shared" si="126"/>
        <v>20.734763392179289</v>
      </c>
      <c r="AE113" s="43">
        <f t="shared" si="127"/>
        <v>-79.921859892423356</v>
      </c>
      <c r="AF113" t="str">
        <f t="shared" si="108"/>
        <v>170,937204527894</v>
      </c>
      <c r="AG113" t="str">
        <f t="shared" si="109"/>
        <v>1+6,34052604716672i</v>
      </c>
      <c r="AH113">
        <f t="shared" si="128"/>
        <v>6.4188994815933693</v>
      </c>
      <c r="AI113">
        <f t="shared" si="129"/>
        <v>1.4143692140647031</v>
      </c>
      <c r="AJ113" t="str">
        <f t="shared" si="110"/>
        <v>1+0,0167996843984759i</v>
      </c>
      <c r="AK113">
        <f t="shared" si="130"/>
        <v>1.00014110474267</v>
      </c>
      <c r="AL113">
        <f t="shared" si="131"/>
        <v>1.6798104211126163E-2</v>
      </c>
      <c r="AM113" t="str">
        <f t="shared" si="111"/>
        <v>1-0,000494569317457058i</v>
      </c>
      <c r="AN113">
        <f t="shared" si="132"/>
        <v>1.0000001222993975</v>
      </c>
      <c r="AO113">
        <f t="shared" si="133"/>
        <v>-4.945692771333751E-4</v>
      </c>
      <c r="AP113" s="41" t="str">
        <f t="shared" si="134"/>
        <v>4,57767556081507-26,2377203373715i</v>
      </c>
      <c r="AQ113">
        <f t="shared" si="135"/>
        <v>28.5087470465702</v>
      </c>
      <c r="AR113" s="43">
        <f t="shared" si="136"/>
        <v>-80.103262896280867</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202,846174023266+75,4178240139266i</v>
      </c>
      <c r="BG113" s="20">
        <f t="shared" si="147"/>
        <v>46.70565132315928</v>
      </c>
      <c r="BH113" s="43">
        <f t="shared" si="148"/>
        <v>20.395039058219972</v>
      </c>
      <c r="BI113" s="41" t="str">
        <f t="shared" si="101"/>
        <v>497,021017629319+183,002440651136i</v>
      </c>
      <c r="BJ113" s="20">
        <f t="shared" si="149"/>
        <v>54.479634977550198</v>
      </c>
      <c r="BK113" s="43">
        <f t="shared" si="102"/>
        <v>20.213636054362482</v>
      </c>
      <c r="BL113">
        <f t="shared" si="150"/>
        <v>46.70565132315928</v>
      </c>
      <c r="BM113" s="43">
        <f t="shared" si="151"/>
        <v>20.395039058219972</v>
      </c>
    </row>
    <row r="114" spans="14:65" x14ac:dyDescent="0.25">
      <c r="N114" s="9">
        <v>96</v>
      </c>
      <c r="O114" s="34">
        <f t="shared" si="116"/>
        <v>91.201083935590972</v>
      </c>
      <c r="P114" s="33" t="str">
        <f t="shared" si="103"/>
        <v>68,0243543984883</v>
      </c>
      <c r="Q114" s="4" t="str">
        <f t="shared" si="104"/>
        <v>1+6,31479580219993i</v>
      </c>
      <c r="R114" s="4">
        <f t="shared" si="117"/>
        <v>6.3934846541992929</v>
      </c>
      <c r="S114" s="4">
        <f t="shared" si="118"/>
        <v>1.4137422455273767</v>
      </c>
      <c r="T114" s="4" t="str">
        <f t="shared" si="105"/>
        <v>1+0,0171909993174887i</v>
      </c>
      <c r="U114" s="4">
        <f t="shared" si="119"/>
        <v>1.0001477543130983</v>
      </c>
      <c r="V114" s="4">
        <f t="shared" si="120"/>
        <v>1.7189306129747103E-2</v>
      </c>
      <c r="W114" t="str">
        <f t="shared" si="106"/>
        <v>1-0,00123775195085919i</v>
      </c>
      <c r="X114" s="4">
        <f t="shared" si="121"/>
        <v>1.0000007660146526</v>
      </c>
      <c r="Y114" s="4">
        <f t="shared" si="122"/>
        <v>-1.2377513187687753E-3</v>
      </c>
      <c r="Z114" t="str">
        <f t="shared" si="107"/>
        <v>0,999999966729449+0,000350187023134029i</v>
      </c>
      <c r="AA114" s="4">
        <f t="shared" si="123"/>
        <v>1.0000000280449248</v>
      </c>
      <c r="AB114" s="4">
        <f t="shared" si="124"/>
        <v>3.5018702047035497E-4</v>
      </c>
      <c r="AC114" s="47" t="str">
        <f t="shared" si="125"/>
        <v>1,82814952804673-10,483003461508i</v>
      </c>
      <c r="AD114" s="20">
        <f t="shared" si="126"/>
        <v>20.539825724482256</v>
      </c>
      <c r="AE114" s="43">
        <f t="shared" si="127"/>
        <v>-80.107571459039036</v>
      </c>
      <c r="AF114" t="str">
        <f t="shared" si="108"/>
        <v>170,937204527894</v>
      </c>
      <c r="AG114" t="str">
        <f t="shared" si="109"/>
        <v>1+6,48821587143929i</v>
      </c>
      <c r="AH114">
        <f t="shared" si="128"/>
        <v>6.5648263643752767</v>
      </c>
      <c r="AI114">
        <f t="shared" si="129"/>
        <v>1.4178740496069868</v>
      </c>
      <c r="AJ114" t="str">
        <f t="shared" si="110"/>
        <v>1+0,0171909993174887i</v>
      </c>
      <c r="AK114">
        <f t="shared" si="130"/>
        <v>1.0001477543130983</v>
      </c>
      <c r="AL114">
        <f t="shared" si="131"/>
        <v>1.7189306129747103E-2</v>
      </c>
      <c r="AM114" t="str">
        <f t="shared" si="111"/>
        <v>1-0,000506089316750883i</v>
      </c>
      <c r="AN114">
        <f t="shared" si="132"/>
        <v>1.0000001280631901</v>
      </c>
      <c r="AO114">
        <f t="shared" si="133"/>
        <v>-5.0608927354327867E-4</v>
      </c>
      <c r="AP114" s="41" t="str">
        <f t="shared" si="134"/>
        <v>4,39575354710193-25,6685260579167i</v>
      </c>
      <c r="AQ114">
        <f t="shared" si="135"/>
        <v>28.31355146645415</v>
      </c>
      <c r="AR114" s="43">
        <f t="shared" si="136"/>
        <v>-80.282321009041098</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193,918484793872+72,287438414731i</v>
      </c>
      <c r="BG114" s="20">
        <f t="shared" si="147"/>
        <v>46.317465787226823</v>
      </c>
      <c r="BH114" s="43">
        <f t="shared" si="148"/>
        <v>20.444061401394674</v>
      </c>
      <c r="BI114" s="41" t="str">
        <f t="shared" ref="BI114:BI177" si="152">IMPRODUCT(AP114,BC114)</f>
        <v>475,113054464976+175,460416898144i</v>
      </c>
      <c r="BJ114" s="20">
        <f t="shared" si="149"/>
        <v>54.09119152919871</v>
      </c>
      <c r="BK114" s="43">
        <f t="shared" ref="BK114:BK177" si="153">(180/PI())*IMARGUMENT(BI114)</f>
        <v>20.269311851392636</v>
      </c>
      <c r="BL114">
        <f t="shared" si="150"/>
        <v>46.317465787226823</v>
      </c>
      <c r="BM114" s="43">
        <f t="shared" si="151"/>
        <v>20.444061401394674</v>
      </c>
    </row>
    <row r="115" spans="14:65" x14ac:dyDescent="0.25">
      <c r="N115" s="9">
        <v>97</v>
      </c>
      <c r="O115" s="34">
        <f t="shared" si="116"/>
        <v>93.325430079699174</v>
      </c>
      <c r="P115" s="33" t="str">
        <f t="shared" si="103"/>
        <v>68,0243543984883</v>
      </c>
      <c r="Q115" s="4" t="str">
        <f t="shared" si="104"/>
        <v>1+6,46188629207512i</v>
      </c>
      <c r="R115" s="4">
        <f t="shared" si="117"/>
        <v>6.5388052770906357</v>
      </c>
      <c r="S115" s="4">
        <f t="shared" si="118"/>
        <v>1.4172606799329202</v>
      </c>
      <c r="T115" s="4" t="str">
        <f t="shared" si="105"/>
        <v>1+0,0175914291318895i</v>
      </c>
      <c r="U115" s="4">
        <f t="shared" si="119"/>
        <v>1.0001547172207419</v>
      </c>
      <c r="V115" s="4">
        <f t="shared" si="120"/>
        <v>1.7589614863694644E-2</v>
      </c>
      <c r="W115" t="str">
        <f t="shared" si="106"/>
        <v>1-0,00126658289749604i</v>
      </c>
      <c r="X115" s="4">
        <f t="shared" si="121"/>
        <v>1.0000008021157964</v>
      </c>
      <c r="Y115" s="4">
        <f t="shared" si="122"/>
        <v>-1.2665822201989873E-3</v>
      </c>
      <c r="Z115" t="str">
        <f t="shared" si="107"/>
        <v>0,999999965161456+0,00035834392676071i</v>
      </c>
      <c r="AA115" s="4">
        <f t="shared" si="123"/>
        <v>1.0000000293666411</v>
      </c>
      <c r="AB115" s="4">
        <f t="shared" si="124"/>
        <v>3.5834392390653196E-4</v>
      </c>
      <c r="AC115" s="47" t="str">
        <f t="shared" si="125"/>
        <v>1,75518355662869-10,2556861987788i</v>
      </c>
      <c r="AD115" s="20">
        <f t="shared" si="126"/>
        <v>20.344670949752416</v>
      </c>
      <c r="AE115" s="43">
        <f t="shared" si="127"/>
        <v>-80.288346145125189</v>
      </c>
      <c r="AF115" t="str">
        <f t="shared" si="108"/>
        <v>170,937204527894</v>
      </c>
      <c r="AG115" t="str">
        <f t="shared" si="109"/>
        <v>1+6,6393458336486i</v>
      </c>
      <c r="AH115">
        <f t="shared" si="128"/>
        <v>6.7142321302429675</v>
      </c>
      <c r="AI115">
        <f t="shared" si="129"/>
        <v>1.4213027680930483</v>
      </c>
      <c r="AJ115" t="str">
        <f t="shared" si="110"/>
        <v>1+0,0175914291318895i</v>
      </c>
      <c r="AK115">
        <f t="shared" si="130"/>
        <v>1.0001547172207419</v>
      </c>
      <c r="AL115">
        <f t="shared" si="131"/>
        <v>1.7589614863694644E-2</v>
      </c>
      <c r="AM115" t="str">
        <f t="shared" si="111"/>
        <v>1-0,000517877651299335i</v>
      </c>
      <c r="AN115">
        <f t="shared" si="132"/>
        <v>1.000000134098622</v>
      </c>
      <c r="AO115">
        <f t="shared" si="133"/>
        <v>-5.1787760500155312E-4</v>
      </c>
      <c r="AP115" s="41" t="str">
        <f t="shared" si="134"/>
        <v>4,22164756220725-25,1104729918183i</v>
      </c>
      <c r="AQ115">
        <f t="shared" si="135"/>
        <v>28.118149824358618</v>
      </c>
      <c r="AR115" s="43">
        <f t="shared" si="136"/>
        <v>-80.456511528113509</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185,373369287337+69,3196976395384i</v>
      </c>
      <c r="BG115" s="20">
        <f t="shared" si="147"/>
        <v>45.929370124026846</v>
      </c>
      <c r="BH115" s="43">
        <f t="shared" si="148"/>
        <v>20.503100796802492</v>
      </c>
      <c r="BI115" s="41" t="str">
        <f t="shared" si="152"/>
        <v>454,146336820157+168,308703267882i</v>
      </c>
      <c r="BJ115" s="20">
        <f t="shared" si="149"/>
        <v>53.702848998633065</v>
      </c>
      <c r="BK115" s="43">
        <f t="shared" si="153"/>
        <v>20.334935413814062</v>
      </c>
      <c r="BL115">
        <f t="shared" si="150"/>
        <v>45.929370124026846</v>
      </c>
      <c r="BM115" s="43">
        <f t="shared" si="151"/>
        <v>20.503100796802492</v>
      </c>
    </row>
    <row r="116" spans="14:65" x14ac:dyDescent="0.25">
      <c r="N116" s="9">
        <v>98</v>
      </c>
      <c r="O116" s="34">
        <f t="shared" si="116"/>
        <v>95.499258602143655</v>
      </c>
      <c r="P116" s="33" t="str">
        <f t="shared" si="103"/>
        <v>68,0243543984883</v>
      </c>
      <c r="Q116" s="4" t="str">
        <f t="shared" si="104"/>
        <v>1+6,61240295959554i</v>
      </c>
      <c r="R116" s="4">
        <f t="shared" si="117"/>
        <v>6.687590963872406</v>
      </c>
      <c r="S116" s="4">
        <f t="shared" si="118"/>
        <v>1.4207027312841245</v>
      </c>
      <c r="T116" s="4" t="str">
        <f t="shared" si="105"/>
        <v>1+0,018001186154866i</v>
      </c>
      <c r="U116" s="4">
        <f t="shared" si="119"/>
        <v>1.0001620082281579</v>
      </c>
      <c r="V116" s="4">
        <f t="shared" si="120"/>
        <v>1.7999242148477153E-2</v>
      </c>
      <c r="W116" t="str">
        <f t="shared" si="106"/>
        <v>1-0,00129608540315035i</v>
      </c>
      <c r="X116" s="4">
        <f t="shared" si="121"/>
        <v>1.0000008399183333</v>
      </c>
      <c r="Y116" s="4">
        <f t="shared" si="122"/>
        <v>-1.2960846774135153E-3</v>
      </c>
      <c r="Z116" t="str">
        <f t="shared" si="107"/>
        <v>0,999999963519566+0,000366690829080603i</v>
      </c>
      <c r="AA116" s="4">
        <f t="shared" si="123"/>
        <v>1.0000000307506482</v>
      </c>
      <c r="AB116" s="4">
        <f t="shared" si="124"/>
        <v>3.6669082602229611E-4</v>
      </c>
      <c r="AC116" s="47" t="str">
        <f t="shared" si="125"/>
        <v>1,68535127678168-10,0328126754401i</v>
      </c>
      <c r="AD116" s="20">
        <f t="shared" si="126"/>
        <v>20.149308627954177</v>
      </c>
      <c r="AE116" s="43">
        <f t="shared" si="127"/>
        <v>-80.464259854371903</v>
      </c>
      <c r="AF116" t="str">
        <f t="shared" si="108"/>
        <v>170,937204527894</v>
      </c>
      <c r="AG116" t="str">
        <f t="shared" si="109"/>
        <v>1+6,79399606490104i</v>
      </c>
      <c r="AH116">
        <f t="shared" si="128"/>
        <v>6.8671961184963122</v>
      </c>
      <c r="AI116">
        <f t="shared" si="129"/>
        <v>1.42465686484138</v>
      </c>
      <c r="AJ116" t="str">
        <f t="shared" si="110"/>
        <v>1+0,018001186154866i</v>
      </c>
      <c r="AK116">
        <f t="shared" si="130"/>
        <v>1.0001620082281579</v>
      </c>
      <c r="AL116">
        <f t="shared" si="131"/>
        <v>1.7999242148477153E-2</v>
      </c>
      <c r="AM116" t="str">
        <f t="shared" si="111"/>
        <v>1-0,000529940571433425i</v>
      </c>
      <c r="AN116">
        <f t="shared" si="132"/>
        <v>1.0000001404184948</v>
      </c>
      <c r="AO116">
        <f t="shared" si="133"/>
        <v>-5.2994052182445833E-4</v>
      </c>
      <c r="AP116" s="41" t="str">
        <f t="shared" si="134"/>
        <v>4,05503747687811-24,5634227812838i</v>
      </c>
      <c r="AQ116">
        <f t="shared" si="135"/>
        <v>27.922551228108865</v>
      </c>
      <c r="AR116" s="43">
        <f t="shared" si="136"/>
        <v>-80.625908355502588</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177,195243508965+66,5051148527295i</v>
      </c>
      <c r="BG116" s="20">
        <f t="shared" si="147"/>
        <v>45.541387316802229</v>
      </c>
      <c r="BH116" s="43">
        <f t="shared" si="148"/>
        <v>20.572173309201634</v>
      </c>
      <c r="BI116" s="41" t="str">
        <f t="shared" si="152"/>
        <v>434,082313121624+161,524537353117i</v>
      </c>
      <c r="BJ116" s="20">
        <f t="shared" si="149"/>
        <v>53.314629916956918</v>
      </c>
      <c r="BK116" s="43">
        <f t="shared" si="153"/>
        <v>20.410524808070907</v>
      </c>
      <c r="BL116">
        <f t="shared" si="150"/>
        <v>45.541387316802229</v>
      </c>
      <c r="BM116" s="43">
        <f t="shared" si="151"/>
        <v>20.572173309201634</v>
      </c>
    </row>
    <row r="117" spans="14:65" x14ac:dyDescent="0.25">
      <c r="N117" s="9">
        <v>99</v>
      </c>
      <c r="O117" s="34">
        <f t="shared" si="116"/>
        <v>97.723722095581124</v>
      </c>
      <c r="P117" s="33" t="str">
        <f t="shared" si="103"/>
        <v>68,0243543984883</v>
      </c>
      <c r="Q117" s="4" t="str">
        <f t="shared" si="104"/>
        <v>1+6,76642561069063i</v>
      </c>
      <c r="R117" s="4">
        <f t="shared" si="117"/>
        <v>6.8399207265150421</v>
      </c>
      <c r="S117" s="4">
        <f t="shared" si="118"/>
        <v>1.4240698981904765</v>
      </c>
      <c r="T117" s="4" t="str">
        <f t="shared" si="105"/>
        <v>1+0,0184204876450157i</v>
      </c>
      <c r="U117" s="4">
        <f t="shared" si="119"/>
        <v>1.0001696427932014</v>
      </c>
      <c r="V117" s="4">
        <f t="shared" si="120"/>
        <v>1.8418404623722108E-2</v>
      </c>
      <c r="W117" t="str">
        <f t="shared" si="106"/>
        <v>1-0,00132627511044113i</v>
      </c>
      <c r="X117" s="4">
        <f t="shared" si="121"/>
        <v>1.0000008795024475</v>
      </c>
      <c r="Y117" s="4">
        <f t="shared" si="122"/>
        <v>-1.3262743328001383E-3</v>
      </c>
      <c r="Z117" t="str">
        <f t="shared" si="107"/>
        <v>0,999999961800297+0,0003752321557318i</v>
      </c>
      <c r="AA117" s="4">
        <f t="shared" si="123"/>
        <v>1.0000000321998825</v>
      </c>
      <c r="AB117" s="4">
        <f t="shared" si="124"/>
        <v>3.7523215245476477E-4</v>
      </c>
      <c r="AC117" s="47" t="str">
        <f t="shared" si="125"/>
        <v>1,61852444132987-9,81432812612267i</v>
      </c>
      <c r="AD117" s="20">
        <f t="shared" si="126"/>
        <v>19.953747940039325</v>
      </c>
      <c r="AE117" s="43">
        <f t="shared" si="127"/>
        <v>-80.635387188054864</v>
      </c>
      <c r="AF117" t="str">
        <f t="shared" si="108"/>
        <v>170,937204527894</v>
      </c>
      <c r="AG117" t="str">
        <f t="shared" si="109"/>
        <v>1+6,95224856279624i</v>
      </c>
      <c r="AH117">
        <f t="shared" si="128"/>
        <v>7.0237995471754733</v>
      </c>
      <c r="AI117">
        <f t="shared" si="129"/>
        <v>1.4279378162142773</v>
      </c>
      <c r="AJ117" t="str">
        <f t="shared" si="110"/>
        <v>1+0,0184204876450157i</v>
      </c>
      <c r="AK117">
        <f t="shared" si="130"/>
        <v>1.0001696427932014</v>
      </c>
      <c r="AL117">
        <f t="shared" si="131"/>
        <v>1.8418404623722108E-2</v>
      </c>
      <c r="AM117" t="str">
        <f t="shared" si="111"/>
        <v>1-0,000542284473073082i</v>
      </c>
      <c r="AN117">
        <f t="shared" si="132"/>
        <v>1.0000001470362141</v>
      </c>
      <c r="AO117">
        <f t="shared" si="133"/>
        <v>-5.4228441991611683E-4</v>
      </c>
      <c r="AP117" s="41" t="str">
        <f t="shared" si="134"/>
        <v>3,89561491885451-24,0272331486203i</v>
      </c>
      <c r="AQ117">
        <f t="shared" si="135"/>
        <v>27.726764422969556</v>
      </c>
      <c r="AR117" s="43">
        <f t="shared" si="136"/>
        <v>-80.790584034458888</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169,369088308313+63,8347722892517i</v>
      </c>
      <c r="BG117" s="20">
        <f t="shared" si="147"/>
        <v>45.153540507358557</v>
      </c>
      <c r="BH117" s="43">
        <f t="shared" si="148"/>
        <v>20.651296719471731</v>
      </c>
      <c r="BI117" s="41" t="str">
        <f t="shared" si="152"/>
        <v>414,883847632405+155,086526222033i</v>
      </c>
      <c r="BJ117" s="20">
        <f t="shared" si="149"/>
        <v>52.926556990288773</v>
      </c>
      <c r="BK117" s="43">
        <f t="shared" si="153"/>
        <v>20.496099873067724</v>
      </c>
      <c r="BL117">
        <f t="shared" si="150"/>
        <v>45.153540507358557</v>
      </c>
      <c r="BM117" s="43">
        <f t="shared" si="151"/>
        <v>20.651296719471731</v>
      </c>
    </row>
    <row r="118" spans="14:65" x14ac:dyDescent="0.25">
      <c r="N118" s="9">
        <v>100</v>
      </c>
      <c r="O118" s="34">
        <f t="shared" si="116"/>
        <v>100</v>
      </c>
      <c r="P118" s="33" t="str">
        <f t="shared" si="103"/>
        <v>68,0243543984883</v>
      </c>
      <c r="Q118" s="4" t="str">
        <f t="shared" si="104"/>
        <v>1+6,92403591020874i</v>
      </c>
      <c r="R118" s="4">
        <f t="shared" si="117"/>
        <v>6.9958754481380083</v>
      </c>
      <c r="S118" s="4">
        <f t="shared" si="118"/>
        <v>1.4273636603998401</v>
      </c>
      <c r="T118" s="4" t="str">
        <f t="shared" si="105"/>
        <v>1+0,0188495559215388i</v>
      </c>
      <c r="U118" s="4">
        <f t="shared" si="119"/>
        <v>1.0001776371017497</v>
      </c>
      <c r="V118" s="4">
        <f t="shared" si="120"/>
        <v>1.8847323945418881E-2</v>
      </c>
      <c r="W118" t="str">
        <f t="shared" si="106"/>
        <v>1-0,00135716802635079i</v>
      </c>
      <c r="X118" s="4">
        <f t="shared" si="121"/>
        <v>1.0000009209521019</v>
      </c>
      <c r="Y118" s="4">
        <f t="shared" si="122"/>
        <v>-1.3571671930934963E-3</v>
      </c>
      <c r="Z118" t="str">
        <f t="shared" si="107"/>
        <v>0,99999996+0,000383972435438752i</v>
      </c>
      <c r="AA118" s="4">
        <f t="shared" si="123"/>
        <v>1.000000033717416</v>
      </c>
      <c r="AB118" s="4">
        <f t="shared" si="124"/>
        <v>3.8397243192734567E-4</v>
      </c>
      <c r="AC118" s="47" t="str">
        <f t="shared" si="125"/>
        <v>1,55457950405151-9,60017618916164i</v>
      </c>
      <c r="AD118" s="20">
        <f t="shared" si="126"/>
        <v>19.757997702267566</v>
      </c>
      <c r="AE118" s="43">
        <f t="shared" si="127"/>
        <v>-80.801801406123701</v>
      </c>
      <c r="AF118" t="str">
        <f t="shared" si="108"/>
        <v>170,937204527894</v>
      </c>
      <c r="AG118" t="str">
        <f t="shared" si="109"/>
        <v>1+7,11418723490334i</v>
      </c>
      <c r="AH118">
        <f t="shared" si="128"/>
        <v>7.1841255566186772</v>
      </c>
      <c r="AI118">
        <f t="shared" si="129"/>
        <v>1.4311470791223515</v>
      </c>
      <c r="AJ118" t="str">
        <f t="shared" si="110"/>
        <v>1+0,0188495559215388i</v>
      </c>
      <c r="AK118">
        <f t="shared" si="130"/>
        <v>1.0001776371017497</v>
      </c>
      <c r="AL118">
        <f t="shared" si="131"/>
        <v>1.8847323945418881E-2</v>
      </c>
      <c r="AM118" t="str">
        <f t="shared" si="111"/>
        <v>1-0,000554915901118346i</v>
      </c>
      <c r="AN118">
        <f t="shared" si="132"/>
        <v>1.0000001539658168</v>
      </c>
      <c r="AO118">
        <f t="shared" si="133"/>
        <v>-5.5491584415963207E-4</v>
      </c>
      <c r="AP118" s="41" t="str">
        <f t="shared" si="134"/>
        <v>3,74308296037138-23,5017583929235i</v>
      </c>
      <c r="AQ118">
        <f t="shared" si="135"/>
        <v>27.530797805537148</v>
      </c>
      <c r="AR118" s="43">
        <f t="shared" si="136"/>
        <v>-80.950609714852973</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161,880435068356+61,3002881338576i</v>
      </c>
      <c r="BG118" s="20">
        <f t="shared" si="147"/>
        <v>44.765853027350474</v>
      </c>
      <c r="BH118" s="43">
        <f t="shared" si="148"/>
        <v>20.740490467441031</v>
      </c>
      <c r="BI118" s="41" t="str">
        <f t="shared" si="152"/>
        <v>396,515182819214+148,974566177133i</v>
      </c>
      <c r="BJ118" s="20">
        <f t="shared" si="149"/>
        <v>52.538653130620077</v>
      </c>
      <c r="BK118" s="43">
        <f t="shared" si="153"/>
        <v>20.591682158711663</v>
      </c>
      <c r="BL118">
        <f t="shared" si="150"/>
        <v>44.765853027350474</v>
      </c>
      <c r="BM118" s="43">
        <f t="shared" si="151"/>
        <v>20.740490467441031</v>
      </c>
    </row>
    <row r="119" spans="14:65" x14ac:dyDescent="0.25">
      <c r="N119" s="9">
        <v>1</v>
      </c>
      <c r="O119" s="34">
        <f>10^(2+(N119/100))</f>
        <v>102.32929922807544</v>
      </c>
      <c r="P119" s="33" t="str">
        <f t="shared" si="103"/>
        <v>68,0243543984883</v>
      </c>
      <c r="Q119" s="4" t="str">
        <f t="shared" si="104"/>
        <v>1+7,0853174252169i</v>
      </c>
      <c r="R119" s="4">
        <f t="shared" si="117"/>
        <v>7.1555379263953469</v>
      </c>
      <c r="S119" s="4">
        <f t="shared" si="118"/>
        <v>1.4305854782910543</v>
      </c>
      <c r="T119" s="4" t="str">
        <f t="shared" si="105"/>
        <v>1+0,0192886184821148i</v>
      </c>
      <c r="U119" s="4">
        <f t="shared" si="119"/>
        <v>1.0001860081019673</v>
      </c>
      <c r="V119" s="4">
        <f t="shared" si="120"/>
        <v>1.9286226900634643E-2</v>
      </c>
      <c r="W119" t="str">
        <f t="shared" si="106"/>
        <v>1-0,00138878053071227i</v>
      </c>
      <c r="X119" s="4">
        <f t="shared" si="121"/>
        <v>1.0000009643552161</v>
      </c>
      <c r="Y119" s="4">
        <f t="shared" si="122"/>
        <v>-1.38877963786104E-3</v>
      </c>
      <c r="Z119" t="str">
        <f t="shared" si="107"/>
        <v>0,999999958114858+0,000392916302413449i</v>
      </c>
      <c r="AA119" s="4">
        <f t="shared" si="123"/>
        <v>1.0000000353064684</v>
      </c>
      <c r="AB119" s="4">
        <f t="shared" si="124"/>
        <v>3.9291629865090939E-4</v>
      </c>
      <c r="AC119" s="47" t="str">
        <f t="shared" si="125"/>
        <v>1,49339749557748-9,39029910658329i</v>
      </c>
      <c r="AD119" s="20">
        <f t="shared" si="126"/>
        <v>19.562066380178525</v>
      </c>
      <c r="AE119" s="43">
        <f t="shared" si="127"/>
        <v>-80.963574392181343</v>
      </c>
      <c r="AF119" t="str">
        <f t="shared" si="108"/>
        <v>170,937204527894</v>
      </c>
      <c r="AG119" t="str">
        <f t="shared" si="109"/>
        <v>1+7,27989794324979i</v>
      </c>
      <c r="AH119">
        <f t="shared" si="128"/>
        <v>7.3482592540092471</v>
      </c>
      <c r="AI119">
        <f t="shared" si="129"/>
        <v>1.434286090593943</v>
      </c>
      <c r="AJ119" t="str">
        <f t="shared" si="110"/>
        <v>1+0,0192886184821148i</v>
      </c>
      <c r="AK119">
        <f t="shared" si="130"/>
        <v>1.0001860081019673</v>
      </c>
      <c r="AL119">
        <f t="shared" si="131"/>
        <v>1.9286226900634643E-2</v>
      </c>
      <c r="AM119" t="str">
        <f t="shared" si="111"/>
        <v>1-0,000567841552919563i</v>
      </c>
      <c r="AN119">
        <f t="shared" si="132"/>
        <v>1.0000001612220015</v>
      </c>
      <c r="AO119">
        <f t="shared" si="133"/>
        <v>-5.6784149188720211E-4</v>
      </c>
      <c r="AP119" s="41" t="str">
        <f t="shared" si="134"/>
        <v>3,5971558027052-22,9868498547957i</v>
      </c>
      <c r="AQ119">
        <f t="shared" si="135"/>
        <v>27.334659437277104</v>
      </c>
      <c r="AR119" s="43">
        <f t="shared" si="136"/>
        <v>-81.106055122130869</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154,71535117186+58,8937851566734i</v>
      </c>
      <c r="BG119" s="20">
        <f t="shared" si="147"/>
        <v>44.378348429321733</v>
      </c>
      <c r="BH119" s="43">
        <f t="shared" si="148"/>
        <v>20.839775583000787</v>
      </c>
      <c r="BI119" s="41" t="str">
        <f t="shared" si="152"/>
        <v>378,941901363973+143,169766829218i</v>
      </c>
      <c r="BJ119" s="20">
        <f t="shared" si="149"/>
        <v>52.15094148642028</v>
      </c>
      <c r="BK119" s="43">
        <f t="shared" si="153"/>
        <v>20.697294853051254</v>
      </c>
      <c r="BL119">
        <f t="shared" si="150"/>
        <v>44.378348429321733</v>
      </c>
      <c r="BM119" s="43">
        <f t="shared" si="151"/>
        <v>20.839775583000787</v>
      </c>
    </row>
    <row r="120" spans="14:65" x14ac:dyDescent="0.25">
      <c r="N120" s="9">
        <v>2</v>
      </c>
      <c r="O120" s="34">
        <f t="shared" ref="O120:O183" si="154">10^(2+(N120/100))</f>
        <v>104.71285480508998</v>
      </c>
      <c r="P120" s="33" t="str">
        <f t="shared" si="103"/>
        <v>68,0243543984883</v>
      </c>
      <c r="Q120" s="4" t="str">
        <f t="shared" si="104"/>
        <v>1+7,25035566930917i</v>
      </c>
      <c r="R120" s="4">
        <f t="shared" si="117"/>
        <v>7.3189929178462547</v>
      </c>
      <c r="S120" s="4">
        <f t="shared" si="118"/>
        <v>1.433736792432198</v>
      </c>
      <c r="T120" s="4" t="str">
        <f t="shared" si="105"/>
        <v>1+0,0197379081235251i</v>
      </c>
      <c r="U120" s="4">
        <f t="shared" si="119"/>
        <v>1.0001947735401804</v>
      </c>
      <c r="V120" s="4">
        <f t="shared" si="120"/>
        <v>1.9735345524750592E-2</v>
      </c>
      <c r="W120" t="str">
        <f t="shared" si="106"/>
        <v>1-0,00142112938489381i</v>
      </c>
      <c r="X120" s="4">
        <f t="shared" si="121"/>
        <v>1.0000010098038545</v>
      </c>
      <c r="Y120" s="4">
        <f t="shared" si="122"/>
        <v>-1.4211284281865327E-3</v>
      </c>
      <c r="Z120" t="str">
        <f t="shared" si="107"/>
        <v>0,999999956140872+0,000402068498812548i</v>
      </c>
      <c r="AA120" s="4">
        <f t="shared" si="123"/>
        <v>1.0000000369704112</v>
      </c>
      <c r="AB120" s="4">
        <f t="shared" si="124"/>
        <v>4.0206849478091421E-4</v>
      </c>
      <c r="AC120" s="47" t="str">
        <f t="shared" si="125"/>
        <v>1,43486389801014-9,18463791126345i</v>
      </c>
      <c r="AD120" s="20">
        <f t="shared" si="126"/>
        <v>19.365962102209217</v>
      </c>
      <c r="AE120" s="43">
        <f t="shared" si="127"/>
        <v>-81.120776622095732</v>
      </c>
      <c r="AF120" t="str">
        <f t="shared" si="108"/>
        <v>170,937204527894</v>
      </c>
      <c r="AG120" t="str">
        <f t="shared" si="109"/>
        <v>1+7,44946854984658i</v>
      </c>
      <c r="AH120">
        <f t="shared" si="128"/>
        <v>7.5162877589374748</v>
      </c>
      <c r="AI120">
        <f t="shared" si="129"/>
        <v>1.4373562674052203</v>
      </c>
      <c r="AJ120" t="str">
        <f t="shared" si="110"/>
        <v>1+0,0197379081235251i</v>
      </c>
      <c r="AK120">
        <f t="shared" si="130"/>
        <v>1.0001947735401804</v>
      </c>
      <c r="AL120">
        <f t="shared" si="131"/>
        <v>1.9735345524750592E-2</v>
      </c>
      <c r="AM120" t="str">
        <f t="shared" si="111"/>
        <v>1-0,00058106828182841i</v>
      </c>
      <c r="AN120">
        <f t="shared" si="132"/>
        <v>1.0000001688201599</v>
      </c>
      <c r="AO120">
        <f t="shared" si="133"/>
        <v>-5.8106821643105766E-4</v>
      </c>
      <c r="AP120" s="41" t="str">
        <f t="shared" si="134"/>
        <v>3,45755845914875-22,4823563505564i</v>
      </c>
      <c r="AQ120">
        <f t="shared" si="135"/>
        <v>27.138357057703899</v>
      </c>
      <c r="AR120" s="43">
        <f t="shared" si="136"/>
        <v>-81.256988529606588</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147,860425317868+56,6078610318505i</v>
      </c>
      <c r="BG120" s="20">
        <f t="shared" si="147"/>
        <v>43.991050517444449</v>
      </c>
      <c r="BH120" s="43">
        <f t="shared" si="148"/>
        <v>20.949174605392784</v>
      </c>
      <c r="BI120" s="41" t="str">
        <f t="shared" si="152"/>
        <v>362,130887986045+137,654379299588i</v>
      </c>
      <c r="BJ120" s="20">
        <f t="shared" si="149"/>
        <v>51.763445472939146</v>
      </c>
      <c r="BK120" s="43">
        <f t="shared" si="153"/>
        <v>20.812962697881876</v>
      </c>
      <c r="BL120">
        <f t="shared" si="150"/>
        <v>43.991050517444449</v>
      </c>
      <c r="BM120" s="43">
        <f t="shared" si="151"/>
        <v>20.949174605392784</v>
      </c>
    </row>
    <row r="121" spans="14:65" x14ac:dyDescent="0.25">
      <c r="N121" s="9">
        <v>3</v>
      </c>
      <c r="O121" s="34">
        <f t="shared" si="154"/>
        <v>107.15193052376065</v>
      </c>
      <c r="P121" s="33" t="str">
        <f t="shared" si="103"/>
        <v>68,0243543984883</v>
      </c>
      <c r="Q121" s="4" t="str">
        <f t="shared" si="104"/>
        <v>1+7,41923814794711i</v>
      </c>
      <c r="R121" s="4">
        <f t="shared" si="117"/>
        <v>7.4863271833358747</v>
      </c>
      <c r="S121" s="4">
        <f t="shared" si="118"/>
        <v>1.4368190232002713</v>
      </c>
      <c r="T121" s="4" t="str">
        <f t="shared" si="105"/>
        <v>1+0,0201976630650847i</v>
      </c>
      <c r="U121" s="4">
        <f t="shared" si="119"/>
        <v>1.0002039519984365</v>
      </c>
      <c r="V121" s="4">
        <f t="shared" si="120"/>
        <v>2.0194917221265579E-2</v>
      </c>
      <c r="W121" t="str">
        <f t="shared" si="106"/>
        <v>1-0,00145423174068609i</v>
      </c>
      <c r="X121" s="4">
        <f t="shared" si="121"/>
        <v>1.0000010573944187</v>
      </c>
      <c r="Y121" s="4">
        <f t="shared" si="122"/>
        <v>-1.4542307155558313E-3</v>
      </c>
      <c r="Z121" t="str">
        <f t="shared" si="107"/>
        <v>0,999999954073855+0,000411433877251723i</v>
      </c>
      <c r="AA121" s="4">
        <f t="shared" si="123"/>
        <v>1.000000038712773</v>
      </c>
      <c r="AB121" s="4">
        <f t="shared" si="124"/>
        <v>4.1143387293174951E-4</v>
      </c>
      <c r="AC121" s="47" t="str">
        <f t="shared" si="125"/>
        <v>1,37886851882363-8,98313260184218i</v>
      </c>
      <c r="AD121" s="20">
        <f t="shared" si="126"/>
        <v>19.169692672955446</v>
      </c>
      <c r="AE121" s="43">
        <f t="shared" si="127"/>
        <v>-81.273477135997851</v>
      </c>
      <c r="AF121" t="str">
        <f t="shared" si="108"/>
        <v>170,937204527894</v>
      </c>
      <c r="AG121" t="str">
        <f t="shared" si="109"/>
        <v>1+7,62298896327388i</v>
      </c>
      <c r="AH121">
        <f t="shared" si="128"/>
        <v>7.6883002500029463</v>
      </c>
      <c r="AI121">
        <f t="shared" si="129"/>
        <v>1.4403590057669422</v>
      </c>
      <c r="AJ121" t="str">
        <f t="shared" si="110"/>
        <v>1+0,0201976630650847i</v>
      </c>
      <c r="AK121">
        <f t="shared" si="130"/>
        <v>1.0002039519984365</v>
      </c>
      <c r="AL121">
        <f t="shared" si="131"/>
        <v>2.0194917221265579E-2</v>
      </c>
      <c r="AM121" t="str">
        <f t="shared" si="111"/>
        <v>1-0,00059460310083163i</v>
      </c>
      <c r="AN121">
        <f t="shared" si="132"/>
        <v>1.0000001767764082</v>
      </c>
      <c r="AO121">
        <f t="shared" si="133"/>
        <v>-5.9460303075710506E-4</v>
      </c>
      <c r="AP121" s="41" t="str">
        <f t="shared" si="134"/>
        <v>3,32402643765423-21,9881245773867i</v>
      </c>
      <c r="AQ121">
        <f t="shared" si="135"/>
        <v>26.941898097202937</v>
      </c>
      <c r="AR121" s="43">
        <f t="shared" si="136"/>
        <v>-81.403476733858682</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141,302752754056+54,435560266823i</v>
      </c>
      <c r="BG121" s="20">
        <f t="shared" si="147"/>
        <v>43.603983377904534</v>
      </c>
      <c r="BH121" s="43">
        <f t="shared" si="148"/>
        <v>21.068711490538465</v>
      </c>
      <c r="BI121" s="41" t="str">
        <f t="shared" si="152"/>
        <v>346,050291224524+132,411728366492i</v>
      </c>
      <c r="BJ121" s="20">
        <f t="shared" si="149"/>
        <v>51.376188802152036</v>
      </c>
      <c r="BK121" s="43">
        <f t="shared" si="153"/>
        <v>20.938711892677635</v>
      </c>
      <c r="BL121">
        <f t="shared" si="150"/>
        <v>43.603983377904534</v>
      </c>
      <c r="BM121" s="43">
        <f t="shared" si="151"/>
        <v>21.068711490538465</v>
      </c>
    </row>
    <row r="122" spans="14:65" x14ac:dyDescent="0.25">
      <c r="N122" s="9">
        <v>4</v>
      </c>
      <c r="O122" s="34">
        <f t="shared" si="154"/>
        <v>109.64781961431861</v>
      </c>
      <c r="P122" s="33" t="str">
        <f t="shared" si="103"/>
        <v>68,0243543984883</v>
      </c>
      <c r="Q122" s="4" t="str">
        <f t="shared" si="104"/>
        <v>1+7,59205440485632i</v>
      </c>
      <c r="R122" s="4">
        <f t="shared" si="117"/>
        <v>7.6576295344119538</v>
      </c>
      <c r="S122" s="4">
        <f t="shared" si="118"/>
        <v>1.4398335704582328</v>
      </c>
      <c r="T122" s="4" t="str">
        <f t="shared" si="105"/>
        <v>1+0,0206681270749489i</v>
      </c>
      <c r="U122" s="4">
        <f t="shared" si="119"/>
        <v>1.0002135629338298</v>
      </c>
      <c r="V122" s="4">
        <f t="shared" si="120"/>
        <v>2.0665184884215732E-2</v>
      </c>
      <c r="W122" t="str">
        <f t="shared" si="106"/>
        <v>1-0,00148810514939632i</v>
      </c>
      <c r="X122" s="4">
        <f t="shared" si="121"/>
        <v>1.0000011072278547</v>
      </c>
      <c r="Y122" s="4">
        <f t="shared" si="122"/>
        <v>-1.4881040509495231E-3</v>
      </c>
      <c r="Z122" t="str">
        <f t="shared" si="107"/>
        <v>0,999999951909423+0,000421017403378588i</v>
      </c>
      <c r="AA122" s="4">
        <f t="shared" si="123"/>
        <v>1.0000000405372502</v>
      </c>
      <c r="AB122" s="4">
        <f t="shared" si="124"/>
        <v>4.210173987496528E-4</v>
      </c>
      <c r="AC122" s="47" t="str">
        <f t="shared" si="125"/>
        <v>1,32530536454906-8,78572230597046i</v>
      </c>
      <c r="AD122" s="20">
        <f t="shared" si="126"/>
        <v>18.973265586076678</v>
      </c>
      <c r="AE122" s="43">
        <f t="shared" si="127"/>
        <v>-81.421743513431579</v>
      </c>
      <c r="AF122" t="str">
        <f t="shared" si="108"/>
        <v>170,937204527894</v>
      </c>
      <c r="AG122" t="str">
        <f t="shared" si="109"/>
        <v>1+7,80055118635169i</v>
      </c>
      <c r="AH122">
        <f t="shared" si="128"/>
        <v>7.8643880124834107</v>
      </c>
      <c r="AI122">
        <f t="shared" si="129"/>
        <v>1.4432956810640478</v>
      </c>
      <c r="AJ122" t="str">
        <f t="shared" si="110"/>
        <v>1+0,0206681270749489i</v>
      </c>
      <c r="AK122">
        <f t="shared" si="130"/>
        <v>1.0002135629338298</v>
      </c>
      <c r="AL122">
        <f t="shared" si="131"/>
        <v>2.0665184884215732E-2</v>
      </c>
      <c r="AM122" t="str">
        <f t="shared" si="111"/>
        <v>1-0,000608453186269414i</v>
      </c>
      <c r="AN122">
        <f t="shared" si="132"/>
        <v>1.0000001851076228</v>
      </c>
      <c r="AO122">
        <f t="shared" si="133"/>
        <v>-6.0845311118320838E-4</v>
      </c>
      <c r="AP122" s="41" t="str">
        <f t="shared" si="134"/>
        <v>3,19630542425273-21,5039994908249i</v>
      </c>
      <c r="AQ122">
        <f t="shared" si="135"/>
        <v>26.745289689496602</v>
      </c>
      <c r="AR122" s="43">
        <f t="shared" si="136"/>
        <v>-81.545585033008962</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135,029920483871+52,3703476707341i</v>
      </c>
      <c r="BG122" s="20">
        <f t="shared" si="147"/>
        <v>43.217171408871238</v>
      </c>
      <c r="BH122" s="43">
        <f t="shared" si="148"/>
        <v>21.198411506270332</v>
      </c>
      <c r="BI122" s="41" t="str">
        <f t="shared" si="152"/>
        <v>330,669485314005+127,426148375379i</v>
      </c>
      <c r="BJ122" s="20">
        <f t="shared" si="149"/>
        <v>50.989195512291133</v>
      </c>
      <c r="BK122" s="43">
        <f t="shared" si="153"/>
        <v>21.074569986692968</v>
      </c>
      <c r="BL122">
        <f t="shared" si="150"/>
        <v>43.217171408871238</v>
      </c>
      <c r="BM122" s="43">
        <f t="shared" si="151"/>
        <v>21.198411506270332</v>
      </c>
    </row>
    <row r="123" spans="14:65" x14ac:dyDescent="0.25">
      <c r="N123" s="9">
        <v>5</v>
      </c>
      <c r="O123" s="34">
        <f t="shared" si="154"/>
        <v>112.20184543019634</v>
      </c>
      <c r="P123" s="33" t="str">
        <f t="shared" si="103"/>
        <v>68,0243543984883</v>
      </c>
      <c r="Q123" s="4" t="str">
        <f t="shared" si="104"/>
        <v>1+7,7688960695037i</v>
      </c>
      <c r="R123" s="4">
        <f t="shared" si="117"/>
        <v>7.8329908808034521</v>
      </c>
      <c r="S123" s="4">
        <f t="shared" si="118"/>
        <v>1.4427818132855319</v>
      </c>
      <c r="T123" s="4" t="str">
        <f t="shared" si="105"/>
        <v>1+0,0211495495993634i</v>
      </c>
      <c r="U123" s="4">
        <f t="shared" si="119"/>
        <v>1.0002236267196731</v>
      </c>
      <c r="V123" s="4">
        <f t="shared" si="120"/>
        <v>2.1146397023260103E-2</v>
      </c>
      <c r="W123" t="str">
        <f t="shared" si="106"/>
        <v>1-0,00152276757115416i</v>
      </c>
      <c r="X123" s="4">
        <f t="shared" si="121"/>
        <v>1.0000011594098659</v>
      </c>
      <c r="Y123" s="4">
        <f t="shared" si="122"/>
        <v>-1.522766394147285E-3</v>
      </c>
      <c r="Z123" t="str">
        <f t="shared" si="107"/>
        <v>0,999999949642984+0,000430824158505549i</v>
      </c>
      <c r="AA123" s="4">
        <f t="shared" si="123"/>
        <v>1.000000042447712</v>
      </c>
      <c r="AB123" s="4">
        <f t="shared" si="124"/>
        <v>4.3082415354555562E-4</v>
      </c>
      <c r="AC123" s="47" t="str">
        <f t="shared" si="125"/>
        <v>1,27407251469433-8,59234543245342i</v>
      </c>
      <c r="AD123" s="20">
        <f t="shared" si="126"/>
        <v>18.7766880368446</v>
      </c>
      <c r="AE123" s="43">
        <f t="shared" si="127"/>
        <v>-81.565641851431536</v>
      </c>
      <c r="AF123" t="str">
        <f t="shared" si="108"/>
        <v>170,937204527894</v>
      </c>
      <c r="AG123" t="str">
        <f t="shared" si="109"/>
        <v>1+7,98224936492101i</v>
      </c>
      <c r="AH123">
        <f t="shared" si="128"/>
        <v>8.0446444870971074</v>
      </c>
      <c r="AI123">
        <f t="shared" si="129"/>
        <v>1.4461676476444427</v>
      </c>
      <c r="AJ123" t="str">
        <f t="shared" si="110"/>
        <v>1+0,0211495495993634i</v>
      </c>
      <c r="AK123">
        <f t="shared" si="130"/>
        <v>1.0002236267196731</v>
      </c>
      <c r="AL123">
        <f t="shared" si="131"/>
        <v>2.1146397023260103E-2</v>
      </c>
      <c r="AM123" t="str">
        <f t="shared" si="111"/>
        <v>1-0,000622625881640388i</v>
      </c>
      <c r="AN123">
        <f t="shared" si="132"/>
        <v>1.0000001938314755</v>
      </c>
      <c r="AO123">
        <f t="shared" si="133"/>
        <v>-6.2262580118407007E-4</v>
      </c>
      <c r="AP123" s="41" t="str">
        <f t="shared" si="134"/>
        <v>3,07415096823399-21,0298246559922i</v>
      </c>
      <c r="AQ123">
        <f t="shared" si="135"/>
        <v>26.548538683755254</v>
      </c>
      <c r="AR123" s="43">
        <f t="shared" si="136"/>
        <v>-81.68337720767191</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129,029992501175+50,4060832919441i</v>
      </c>
      <c r="BG123" s="20">
        <f t="shared" si="147"/>
        <v>42.830639349988843</v>
      </c>
      <c r="BH123" s="43">
        <f t="shared" si="148"/>
        <v>21.338301115314806</v>
      </c>
      <c r="BI123" s="41" t="str">
        <f t="shared" si="152"/>
        <v>315,959032272378+122,682922736614i</v>
      </c>
      <c r="BJ123" s="20">
        <f t="shared" si="149"/>
        <v>50.602489996899493</v>
      </c>
      <c r="BK123" s="43">
        <f t="shared" si="153"/>
        <v>21.220565759074525</v>
      </c>
      <c r="BL123">
        <f t="shared" si="150"/>
        <v>42.830639349988843</v>
      </c>
      <c r="BM123" s="43">
        <f t="shared" si="151"/>
        <v>21.338301115314806</v>
      </c>
    </row>
    <row r="124" spans="14:65" x14ac:dyDescent="0.25">
      <c r="N124" s="9">
        <v>6</v>
      </c>
      <c r="O124" s="34">
        <f t="shared" si="154"/>
        <v>114.81536214968835</v>
      </c>
      <c r="P124" s="33" t="str">
        <f t="shared" si="103"/>
        <v>68,0243543984883</v>
      </c>
      <c r="Q124" s="4" t="str">
        <f t="shared" si="104"/>
        <v>1+7,94985690568063i</v>
      </c>
      <c r="R124" s="4">
        <f t="shared" si="117"/>
        <v>8.0125042789878123</v>
      </c>
      <c r="S124" s="4">
        <f t="shared" si="118"/>
        <v>1.4456651097584627</v>
      </c>
      <c r="T124" s="4" t="str">
        <f t="shared" si="105"/>
        <v>1+0,0216421858949228i</v>
      </c>
      <c r="U124" s="4">
        <f t="shared" si="119"/>
        <v>1.0002341646886046</v>
      </c>
      <c r="V124" s="4">
        <f t="shared" si="120"/>
        <v>2.1638807891477485E-2</v>
      </c>
      <c r="W124" t="str">
        <f t="shared" si="106"/>
        <v>1-0,00155823738443444i</v>
      </c>
      <c r="X124" s="4">
        <f t="shared" si="121"/>
        <v>1.0000012140511363</v>
      </c>
      <c r="Y124" s="4">
        <f t="shared" si="122"/>
        <v>-1.5582361232489338E-3</v>
      </c>
      <c r="Z124" t="str">
        <f t="shared" si="107"/>
        <v>0,99999994726973+0,000440859342303981i</v>
      </c>
      <c r="AA124" s="4">
        <f t="shared" si="123"/>
        <v>1.0000000444482102</v>
      </c>
      <c r="AB124" s="4">
        <f t="shared" si="124"/>
        <v>4.4085933698925273E-4</v>
      </c>
      <c r="AC124" s="47" t="str">
        <f t="shared" si="125"/>
        <v>1,22507199629882-8,40293981284317i</v>
      </c>
      <c r="AD124" s="20">
        <f t="shared" si="126"/>
        <v>18.579966934337953</v>
      </c>
      <c r="AE124" s="43">
        <f t="shared" si="127"/>
        <v>-81.705236745316185</v>
      </c>
      <c r="AF124" t="str">
        <f t="shared" si="108"/>
        <v>170,937204527894</v>
      </c>
      <c r="AG124" t="str">
        <f t="shared" si="109"/>
        <v>1+8,16817983776117i</v>
      </c>
      <c r="AH124">
        <f t="shared" si="128"/>
        <v>8.2291653198856132</v>
      </c>
      <c r="AI124">
        <f t="shared" si="129"/>
        <v>1.448976238653517</v>
      </c>
      <c r="AJ124" t="str">
        <f t="shared" si="110"/>
        <v>1+0,0216421858949228i</v>
      </c>
      <c r="AK124">
        <f t="shared" si="130"/>
        <v>1.0002341646886046</v>
      </c>
      <c r="AL124">
        <f t="shared" si="131"/>
        <v>2.1638807891477485E-2</v>
      </c>
      <c r="AM124" t="str">
        <f t="shared" si="111"/>
        <v>1-0,000637128701495235i</v>
      </c>
      <c r="AN124">
        <f t="shared" si="132"/>
        <v>1.0000002029664705</v>
      </c>
      <c r="AO124">
        <f t="shared" si="133"/>
        <v>-6.3712861528473802E-4</v>
      </c>
      <c r="AP124" s="41" t="str">
        <f t="shared" si="134"/>
        <v>2,95732816995752-20,5654425738971i</v>
      </c>
      <c r="AQ124">
        <f t="shared" si="135"/>
        <v>26.351651656357316</v>
      </c>
      <c r="AR124" s="43">
        <f t="shared" si="136"/>
        <v>-81.816915504374037</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123,29149509923+48,5369987560541i</v>
      </c>
      <c r="BG124" s="20">
        <f t="shared" si="147"/>
        <v>42.444412311319006</v>
      </c>
      <c r="BH124" s="43">
        <f t="shared" si="148"/>
        <v>21.488407845869251</v>
      </c>
      <c r="BI124" s="41" t="str">
        <f t="shared" si="152"/>
        <v>301,890644305451+118,168226838803i</v>
      </c>
      <c r="BJ124" s="20">
        <f t="shared" si="149"/>
        <v>50.216097033338329</v>
      </c>
      <c r="BK124" s="43">
        <f t="shared" si="153"/>
        <v>21.376729086811483</v>
      </c>
      <c r="BL124">
        <f t="shared" si="150"/>
        <v>42.444412311319006</v>
      </c>
      <c r="BM124" s="43">
        <f t="shared" si="151"/>
        <v>21.488407845869251</v>
      </c>
    </row>
    <row r="125" spans="14:65" x14ac:dyDescent="0.25">
      <c r="N125" s="9">
        <v>7</v>
      </c>
      <c r="O125" s="34">
        <f t="shared" si="154"/>
        <v>117.48975549395293</v>
      </c>
      <c r="P125" s="33" t="str">
        <f t="shared" si="103"/>
        <v>68,0243543984883</v>
      </c>
      <c r="Q125" s="4" t="str">
        <f t="shared" si="104"/>
        <v>1+8,13503286121774i</v>
      </c>
      <c r="R125" s="4">
        <f t="shared" si="117"/>
        <v>8.196264981873906</v>
      </c>
      <c r="S125" s="4">
        <f t="shared" si="118"/>
        <v>1.4484847967768497</v>
      </c>
      <c r="T125" s="4" t="str">
        <f t="shared" si="105"/>
        <v>1+0,0221462971639118i</v>
      </c>
      <c r="U125" s="4">
        <f t="shared" si="119"/>
        <v>1.0002451991777177</v>
      </c>
      <c r="V125" s="4">
        <f t="shared" si="120"/>
        <v>2.2142677615927593E-2</v>
      </c>
      <c r="W125" t="str">
        <f t="shared" si="106"/>
        <v>1-0,00159453339580165i</v>
      </c>
      <c r="X125" s="4">
        <f t="shared" si="121"/>
        <v>1.000001271267567</v>
      </c>
      <c r="Y125" s="4">
        <f t="shared" si="122"/>
        <v>-1.5945320444171252E-3</v>
      </c>
      <c r="Z125" t="str">
        <f t="shared" si="107"/>
        <v>0,999999944784629+0,000451128275561165i</v>
      </c>
      <c r="AA125" s="4">
        <f t="shared" si="123"/>
        <v>1.0000000465429899</v>
      </c>
      <c r="AB125" s="4">
        <f t="shared" si="124"/>
        <v>4.5112826986633102E-4</v>
      </c>
      <c r="AC125" s="47" t="str">
        <f t="shared" si="125"/>
        <v>1,17820965947732-8,21744283301918i</v>
      </c>
      <c r="AD125" s="20">
        <f t="shared" si="126"/>
        <v>18.383108913286264</v>
      </c>
      <c r="AE125" s="43">
        <f t="shared" si="127"/>
        <v>-81.840591271992622</v>
      </c>
      <c r="AF125" t="str">
        <f t="shared" si="108"/>
        <v>170,937204527894</v>
      </c>
      <c r="AG125" t="str">
        <f t="shared" si="109"/>
        <v>1+8,35844118766994i</v>
      </c>
      <c r="AH125">
        <f t="shared" si="128"/>
        <v>8.4180484132450353</v>
      </c>
      <c r="AI125">
        <f t="shared" si="129"/>
        <v>1.4517227659111238</v>
      </c>
      <c r="AJ125" t="str">
        <f t="shared" si="110"/>
        <v>1+0,0221462971639118i</v>
      </c>
      <c r="AK125">
        <f t="shared" si="130"/>
        <v>1.0002451991777177</v>
      </c>
      <c r="AL125">
        <f t="shared" si="131"/>
        <v>2.2142677615927593E-2</v>
      </c>
      <c r="AM125" t="str">
        <f t="shared" si="111"/>
        <v>1-0,00065196933542101i</v>
      </c>
      <c r="AN125">
        <f t="shared" si="132"/>
        <v>1.0000002125319847</v>
      </c>
      <c r="AO125">
        <f t="shared" si="133"/>
        <v>-6.5196924304479931E-4</v>
      </c>
      <c r="AP125" s="41" t="str">
        <f t="shared" si="134"/>
        <v>2,8456113720607-20,1106949841258i</v>
      </c>
      <c r="AQ125">
        <f t="shared" si="135"/>
        <v>26.154634922302584</v>
      </c>
      <c r="AR125" s="43">
        <f t="shared" si="136"/>
        <v>-81.946260621253145</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117,803402295516+46,7576749376373i</v>
      </c>
      <c r="BG125" s="20">
        <f t="shared" si="147"/>
        <v>42.058515801659119</v>
      </c>
      <c r="BH125" s="43">
        <f t="shared" si="148"/>
        <v>21.648760149619598</v>
      </c>
      <c r="BI125" s="41" t="str">
        <f t="shared" si="152"/>
        <v>288,437146620695+113,869074210878i</v>
      </c>
      <c r="BJ125" s="20">
        <f t="shared" si="149"/>
        <v>49.830041810675453</v>
      </c>
      <c r="BK125" s="43">
        <f t="shared" si="153"/>
        <v>21.543090800358971</v>
      </c>
      <c r="BL125">
        <f t="shared" si="150"/>
        <v>42.058515801659119</v>
      </c>
      <c r="BM125" s="43">
        <f t="shared" si="151"/>
        <v>21.648760149619598</v>
      </c>
    </row>
    <row r="126" spans="14:65" x14ac:dyDescent="0.25">
      <c r="N126" s="9">
        <v>8</v>
      </c>
      <c r="O126" s="34">
        <f t="shared" si="154"/>
        <v>120.22644346174135</v>
      </c>
      <c r="P126" s="33" t="str">
        <f t="shared" si="103"/>
        <v>68,0243543984883</v>
      </c>
      <c r="Q126" s="4" t="str">
        <f t="shared" si="104"/>
        <v>1+8,32452211885778i</v>
      </c>
      <c r="R126" s="4">
        <f t="shared" si="117"/>
        <v>8.3843704896284503</v>
      </c>
      <c r="S126" s="4">
        <f t="shared" si="118"/>
        <v>1.4512421899337586</v>
      </c>
      <c r="T126" s="4" t="str">
        <f t="shared" si="105"/>
        <v>1+0,0226621506927982i</v>
      </c>
      <c r="U126" s="4">
        <f t="shared" si="119"/>
        <v>1.0002567535758122</v>
      </c>
      <c r="V126" s="4">
        <f t="shared" si="120"/>
        <v>2.2658272331022956E-2</v>
      </c>
      <c r="W126" t="str">
        <f t="shared" si="106"/>
        <v>1-0,00163167484988147i</v>
      </c>
      <c r="X126" s="4">
        <f t="shared" si="121"/>
        <v>1.0000013311805218</v>
      </c>
      <c r="Y126" s="4">
        <f t="shared" si="122"/>
        <v>-1.6316734018469671E-3</v>
      </c>
      <c r="Z126" t="str">
        <f t="shared" si="107"/>
        <v>0,999999942182409+0,000461636403001442i</v>
      </c>
      <c r="AA126" s="4">
        <f t="shared" si="123"/>
        <v>1.0000000487364937</v>
      </c>
      <c r="AB126" s="4">
        <f t="shared" si="124"/>
        <v>4.6163639689931731E-4</v>
      </c>
      <c r="AC126" s="47" t="str">
        <f t="shared" si="125"/>
        <v>1,13339505426489-8,03579155528006i</v>
      </c>
      <c r="AD126" s="20">
        <f t="shared" si="126"/>
        <v>18.186120345567211</v>
      </c>
      <c r="AE126" s="43">
        <f t="shared" si="127"/>
        <v>-81.971766975583236</v>
      </c>
      <c r="AF126" t="str">
        <f t="shared" si="108"/>
        <v>170,937204527894</v>
      </c>
      <c r="AG126" t="str">
        <f t="shared" si="109"/>
        <v>1+8,55313429373349i</v>
      </c>
      <c r="AH126">
        <f t="shared" si="128"/>
        <v>8.6113939781338473</v>
      </c>
      <c r="AI126">
        <f t="shared" si="129"/>
        <v>1.4544085198279135</v>
      </c>
      <c r="AJ126" t="str">
        <f t="shared" si="110"/>
        <v>1+0,0226621506927982i</v>
      </c>
      <c r="AK126">
        <f t="shared" si="130"/>
        <v>1.0002567535758122</v>
      </c>
      <c r="AL126">
        <f t="shared" si="131"/>
        <v>2.2658272331022956E-2</v>
      </c>
      <c r="AM126" t="str">
        <f t="shared" si="111"/>
        <v>1-0,000667155652118261i</v>
      </c>
      <c r="AN126">
        <f t="shared" si="132"/>
        <v>1.0000002225483073</v>
      </c>
      <c r="AO126">
        <f t="shared" si="133"/>
        <v>-6.67155553135369E-4</v>
      </c>
      <c r="AP126" s="41" t="str">
        <f t="shared" si="134"/>
        <v>2,73878385473327-19,665423145184i</v>
      </c>
      <c r="AQ126">
        <f t="shared" si="135"/>
        <v>25.957494546283606</v>
      </c>
      <c r="AR126" s="43">
        <f t="shared" si="136"/>
        <v>-82.07147169585626</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112,555121408932+45,0630209007224i</v>
      </c>
      <c r="BG126" s="20">
        <f t="shared" si="147"/>
        <v>41.672975756156234</v>
      </c>
      <c r="BH126" s="43">
        <f t="shared" si="148"/>
        <v>21.819387247034204</v>
      </c>
      <c r="BI126" s="41" t="str">
        <f t="shared" si="152"/>
        <v>275,572440730659+109,773265771168i</v>
      </c>
      <c r="BJ126" s="20">
        <f t="shared" si="149"/>
        <v>49.444349956872607</v>
      </c>
      <c r="BK126" s="43">
        <f t="shared" si="153"/>
        <v>21.719682526761137</v>
      </c>
      <c r="BL126">
        <f t="shared" si="150"/>
        <v>41.672975756156234</v>
      </c>
      <c r="BM126" s="43">
        <f t="shared" si="151"/>
        <v>21.819387247034204</v>
      </c>
    </row>
    <row r="127" spans="14:65" x14ac:dyDescent="0.25">
      <c r="N127" s="9">
        <v>9</v>
      </c>
      <c r="O127" s="34">
        <f t="shared" si="154"/>
        <v>123.02687708123821</v>
      </c>
      <c r="P127" s="33" t="str">
        <f t="shared" si="103"/>
        <v>68,0243543984883</v>
      </c>
      <c r="Q127" s="4" t="str">
        <f t="shared" si="104"/>
        <v>1+8,5184251483133i</v>
      </c>
      <c r="R127" s="4">
        <f t="shared" si="117"/>
        <v>8.5769206016738018</v>
      </c>
      <c r="S127" s="4">
        <f t="shared" si="118"/>
        <v>1.4539385834250966</v>
      </c>
      <c r="T127" s="4" t="str">
        <f t="shared" si="105"/>
        <v>1+0,0231900199939508i</v>
      </c>
      <c r="U127" s="4">
        <f t="shared" si="119"/>
        <v>1.0002688523728607</v>
      </c>
      <c r="V127" s="4">
        <f t="shared" si="120"/>
        <v>2.3185864314760413E-2</v>
      </c>
      <c r="W127" t="str">
        <f t="shared" si="106"/>
        <v>1-0,00166968143956445i</v>
      </c>
      <c r="X127" s="4">
        <f t="shared" si="121"/>
        <v>1.0000013939170833</v>
      </c>
      <c r="Y127" s="4">
        <f t="shared" si="122"/>
        <v>-1.6696798879676424E-3</v>
      </c>
      <c r="Z127" t="str">
        <f t="shared" si="107"/>
        <v>0,99999993945755+0,00047238929617307i</v>
      </c>
      <c r="AA127" s="4">
        <f t="shared" si="123"/>
        <v>1.000000051033374</v>
      </c>
      <c r="AB127" s="4">
        <f t="shared" si="124"/>
        <v>4.723892896345256E-4</v>
      </c>
      <c r="AC127" s="47" t="str">
        <f t="shared" si="125"/>
        <v>1,09054130903577-7,85792283145337i</v>
      </c>
      <c r="AD127" s="20">
        <f t="shared" si="126"/>
        <v>17.989007351362456</v>
      </c>
      <c r="AE127" s="43">
        <f t="shared" si="127"/>
        <v>-82.098823855190489</v>
      </c>
      <c r="AF127" t="str">
        <f t="shared" si="108"/>
        <v>170,937204527894</v>
      </c>
      <c r="AG127" t="str">
        <f t="shared" si="109"/>
        <v>1+8,75236238481367i</v>
      </c>
      <c r="AH127">
        <f t="shared" si="128"/>
        <v>8.809304587485963</v>
      </c>
      <c r="AI127">
        <f t="shared" si="129"/>
        <v>1.4570347693580843</v>
      </c>
      <c r="AJ127" t="str">
        <f t="shared" si="110"/>
        <v>1+0,0231900199939508i</v>
      </c>
      <c r="AK127">
        <f t="shared" si="130"/>
        <v>1.0002688523728607</v>
      </c>
      <c r="AL127">
        <f t="shared" si="131"/>
        <v>2.3185864314760413E-2</v>
      </c>
      <c r="AM127" t="str">
        <f t="shared" si="111"/>
        <v>1-0,000682695703573113i</v>
      </c>
      <c r="AN127">
        <f t="shared" si="132"/>
        <v>1.0000002330366846</v>
      </c>
      <c r="AO127">
        <f t="shared" si="133"/>
        <v>-6.8269559751103466E-4</v>
      </c>
      <c r="AP127" s="41" t="str">
        <f t="shared" si="134"/>
        <v>2,63663753563914-19,2294680937159i</v>
      </c>
      <c r="AQ127">
        <f t="shared" si="135"/>
        <v>25.760236353422133</v>
      </c>
      <c r="AR127" s="43">
        <f t="shared" si="136"/>
        <v>-82.192606294866337</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107,536478821317+43,4482540450815i</v>
      </c>
      <c r="BG127" s="20">
        <f t="shared" si="147"/>
        <v>41.28781856312753</v>
      </c>
      <c r="BH127" s="43">
        <f t="shared" si="148"/>
        <v>22.000318959789197</v>
      </c>
      <c r="BI127" s="41" t="str">
        <f t="shared" si="152"/>
        <v>263,271468316068+105,869342007176i</v>
      </c>
      <c r="BJ127" s="20">
        <f t="shared" si="149"/>
        <v>49.059047565187214</v>
      </c>
      <c r="BK127" s="43">
        <f t="shared" si="153"/>
        <v>21.906536520113434</v>
      </c>
      <c r="BL127">
        <f t="shared" si="150"/>
        <v>41.28781856312753</v>
      </c>
      <c r="BM127" s="43">
        <f t="shared" si="151"/>
        <v>22.000318959789197</v>
      </c>
    </row>
    <row r="128" spans="14:65" x14ac:dyDescent="0.25">
      <c r="N128" s="9">
        <v>10</v>
      </c>
      <c r="O128" s="34">
        <f t="shared" si="154"/>
        <v>125.89254117941677</v>
      </c>
      <c r="P128" s="33" t="str">
        <f t="shared" si="103"/>
        <v>68,0243543984883</v>
      </c>
      <c r="Q128" s="4" t="str">
        <f t="shared" si="104"/>
        <v>1+8,71684475953714i</v>
      </c>
      <c r="R128" s="4">
        <f t="shared" si="117"/>
        <v>8.7740174698863065</v>
      </c>
      <c r="S128" s="4">
        <f t="shared" si="118"/>
        <v>1.4565752499961411</v>
      </c>
      <c r="T128" s="4" t="str">
        <f t="shared" si="105"/>
        <v>1+0,0237301849506604i</v>
      </c>
      <c r="U128" s="4">
        <f t="shared" si="119"/>
        <v>1.0002815212117999</v>
      </c>
      <c r="V128" s="4">
        <f t="shared" si="120"/>
        <v>2.3725732127864316E-2</v>
      </c>
      <c r="W128" t="str">
        <f t="shared" si="106"/>
        <v>1-0,00170857331644755i</v>
      </c>
      <c r="X128" s="4">
        <f t="shared" si="121"/>
        <v>1.0000014596103237</v>
      </c>
      <c r="Y128" s="4">
        <f t="shared" si="122"/>
        <v>-1.7085716538817477E-3</v>
      </c>
      <c r="Z128" t="str">
        <f t="shared" si="107"/>
        <v>0,999999936604272+0,00048339265640234i</v>
      </c>
      <c r="AA128" s="4">
        <f t="shared" si="123"/>
        <v>1.0000000534385027</v>
      </c>
      <c r="AB128" s="4">
        <f t="shared" si="124"/>
        <v>4.8339264939616355E-4</v>
      </c>
      <c r="AC128" s="47" t="str">
        <f t="shared" si="125"/>
        <v>1,0495650107334-7,68377340751318i</v>
      </c>
      <c r="AD128" s="20">
        <f t="shared" si="126"/>
        <v>17.79177580997758</v>
      </c>
      <c r="AE128" s="43">
        <f t="shared" si="127"/>
        <v>-82.221820354628235</v>
      </c>
      <c r="AF128" t="str">
        <f t="shared" si="108"/>
        <v>170,937204527894</v>
      </c>
      <c r="AG128" t="str">
        <f t="shared" si="109"/>
        <v>1+8,95623109428149i</v>
      </c>
      <c r="AH128">
        <f t="shared" si="128"/>
        <v>9.0118852308590025</v>
      </c>
      <c r="AI128">
        <f t="shared" si="129"/>
        <v>1.4596027619857861</v>
      </c>
      <c r="AJ128" t="str">
        <f t="shared" si="110"/>
        <v>1+0,0237301849506604i</v>
      </c>
      <c r="AK128">
        <f t="shared" si="130"/>
        <v>1.0002815212117999</v>
      </c>
      <c r="AL128">
        <f t="shared" si="131"/>
        <v>2.3725732127864316E-2</v>
      </c>
      <c r="AM128" t="str">
        <f t="shared" si="111"/>
        <v>1-0,000698597729326545i</v>
      </c>
      <c r="AN128">
        <f t="shared" si="132"/>
        <v>1.0000002440193638</v>
      </c>
      <c r="AO128">
        <f t="shared" si="133"/>
        <v>-6.985976156789821E-4</v>
      </c>
      <c r="AP128" s="41" t="str">
        <f t="shared" si="134"/>
        <v>2,53897267498491-18,8026708837757i</v>
      </c>
      <c r="AQ128">
        <f t="shared" si="135"/>
        <v>25.562865939675724</v>
      </c>
      <c r="AR128" s="43">
        <f t="shared" si="136"/>
        <v>-82.309720405595314</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102,737705951073+41,90888139743i</v>
      </c>
      <c r="BG128" s="20">
        <f t="shared" si="147"/>
        <v>40.903071089992679</v>
      </c>
      <c r="BH128" s="43">
        <f t="shared" si="148"/>
        <v>22.191585530176393</v>
      </c>
      <c r="BI128" s="41" t="str">
        <f t="shared" si="152"/>
        <v>251,510175708671+102,146537935228i</v>
      </c>
      <c r="BJ128" s="20">
        <f t="shared" si="149"/>
        <v>48.674161219690788</v>
      </c>
      <c r="BK128" s="43">
        <f t="shared" si="153"/>
        <v>22.103685479209318</v>
      </c>
      <c r="BL128">
        <f t="shared" si="150"/>
        <v>40.903071089992679</v>
      </c>
      <c r="BM128" s="43">
        <f t="shared" si="151"/>
        <v>22.191585530176393</v>
      </c>
    </row>
    <row r="129" spans="14:65" x14ac:dyDescent="0.25">
      <c r="N129" s="9">
        <v>11</v>
      </c>
      <c r="O129" s="34">
        <f t="shared" si="154"/>
        <v>128.82495516931343</v>
      </c>
      <c r="P129" s="33" t="str">
        <f t="shared" si="103"/>
        <v>68,0243543984883</v>
      </c>
      <c r="Q129" s="4" t="str">
        <f t="shared" si="104"/>
        <v>1+8,91988615723357i</v>
      </c>
      <c r="R129" s="4">
        <f t="shared" si="117"/>
        <v>8.9757656530240943</v>
      </c>
      <c r="S129" s="4">
        <f t="shared" si="118"/>
        <v>1.4591534409221929</v>
      </c>
      <c r="T129" s="4" t="str">
        <f t="shared" si="105"/>
        <v>1+0,024282931965537i</v>
      </c>
      <c r="U129" s="4">
        <f t="shared" si="119"/>
        <v>1.0002947869427505</v>
      </c>
      <c r="V129" s="4">
        <f t="shared" si="120"/>
        <v>2.4278160755886721E-2</v>
      </c>
      <c r="W129" t="str">
        <f t="shared" si="106"/>
        <v>1-0,00174837110151866i</v>
      </c>
      <c r="X129" s="4">
        <f t="shared" si="121"/>
        <v>1.0000015283995862</v>
      </c>
      <c r="Y129" s="4">
        <f t="shared" si="122"/>
        <v>-1.7483693200474539E-3</v>
      </c>
      <c r="Z129" t="str">
        <f t="shared" si="107"/>
        <v>0,999999933616524+0,000494652317816493i</v>
      </c>
      <c r="AA129" s="4">
        <f t="shared" si="123"/>
        <v>1.0000000559569822</v>
      </c>
      <c r="AB129" s="4">
        <f t="shared" si="124"/>
        <v>4.9465231030923929E-4</v>
      </c>
      <c r="AC129" s="47" t="str">
        <f t="shared" si="125"/>
        <v>1,01038608711596-7,51328002017839i</v>
      </c>
      <c r="AD129" s="20">
        <f t="shared" si="126"/>
        <v>17.594431370333368</v>
      </c>
      <c r="AE129" s="43">
        <f t="shared" si="127"/>
        <v>-82.340813353956889</v>
      </c>
      <c r="AF129" t="str">
        <f t="shared" si="108"/>
        <v>170,937204527894</v>
      </c>
      <c r="AG129" t="str">
        <f t="shared" si="109"/>
        <v>1+9,16484851602525i</v>
      </c>
      <c r="AH129">
        <f t="shared" si="128"/>
        <v>9.2192433703471686</v>
      </c>
      <c r="AI129">
        <f t="shared" si="129"/>
        <v>1.4621137237425519</v>
      </c>
      <c r="AJ129" t="str">
        <f t="shared" si="110"/>
        <v>1+0,024282931965537i</v>
      </c>
      <c r="AK129">
        <f t="shared" si="130"/>
        <v>1.0002947869427505</v>
      </c>
      <c r="AL129">
        <f t="shared" si="131"/>
        <v>2.4278160755886721E-2</v>
      </c>
      <c r="AM129" t="str">
        <f t="shared" si="111"/>
        <v>1-0,000714870160843101i</v>
      </c>
      <c r="AN129">
        <f t="shared" si="132"/>
        <v>1.0000002555196408</v>
      </c>
      <c r="AO129">
        <f t="shared" si="133"/>
        <v>-7.1487003906754503E-4</v>
      </c>
      <c r="AP129" s="41" t="str">
        <f t="shared" si="134"/>
        <v>2,44559758616111-18,3848728072886i</v>
      </c>
      <c r="AQ129">
        <f t="shared" si="135"/>
        <v>25.365388681923072</v>
      </c>
      <c r="AR129" s="43">
        <f t="shared" si="136"/>
        <v>-82.42286842909148</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98,149425462836+40,4406819888103i</v>
      </c>
      <c r="BG129" s="20">
        <f t="shared" si="147"/>
        <v>40.518760708217137</v>
      </c>
      <c r="BH129" s="43">
        <f t="shared" si="148"/>
        <v>22.393217427369489</v>
      </c>
      <c r="BI129" s="41" t="str">
        <f t="shared" si="152"/>
        <v>240,265479045227+98,5947406949114i</v>
      </c>
      <c r="BJ129" s="20">
        <f t="shared" si="149"/>
        <v>48.289718019806848</v>
      </c>
      <c r="BK129" s="43">
        <f t="shared" si="153"/>
        <v>22.311162352234884</v>
      </c>
      <c r="BL129">
        <f t="shared" si="150"/>
        <v>40.518760708217137</v>
      </c>
      <c r="BM129" s="43">
        <f t="shared" si="151"/>
        <v>22.393217427369489</v>
      </c>
    </row>
    <row r="130" spans="14:65" x14ac:dyDescent="0.25">
      <c r="N130" s="9">
        <v>12</v>
      </c>
      <c r="O130" s="34">
        <f t="shared" si="154"/>
        <v>131.82567385564084</v>
      </c>
      <c r="P130" s="33" t="str">
        <f t="shared" si="103"/>
        <v>68,0243543984883</v>
      </c>
      <c r="Q130" s="4" t="str">
        <f t="shared" si="104"/>
        <v>1+9,12765699663923i</v>
      </c>
      <c r="R130" s="4">
        <f t="shared" si="117"/>
        <v>9.1822721724144678</v>
      </c>
      <c r="S130" s="4">
        <f t="shared" si="118"/>
        <v>1.4616743860207118</v>
      </c>
      <c r="T130" s="4" t="str">
        <f t="shared" si="105"/>
        <v>1+0,0248485541123644i</v>
      </c>
      <c r="U130" s="4">
        <f t="shared" si="119"/>
        <v>1.0003086776797825</v>
      </c>
      <c r="V130" s="4">
        <f t="shared" si="120"/>
        <v>2.4843441754315909E-2</v>
      </c>
      <c r="W130" t="str">
        <f t="shared" si="106"/>
        <v>1-0,00178909589609023i</v>
      </c>
      <c r="X130" s="4">
        <f t="shared" si="121"/>
        <v>1.0000016004307819</v>
      </c>
      <c r="Y130" s="4">
        <f t="shared" si="122"/>
        <v>-1.789093987209606E-3</v>
      </c>
      <c r="Z130" t="str">
        <f t="shared" si="107"/>
        <v>0,999999930487967+0,00050617425043705i</v>
      </c>
      <c r="AA130" s="4">
        <f t="shared" si="123"/>
        <v>1.0000000585941538</v>
      </c>
      <c r="AB130" s="4">
        <f t="shared" si="124"/>
        <v>5.0617424239288286E-4</v>
      </c>
      <c r="AC130" s="47" t="str">
        <f t="shared" si="125"/>
        <v>0,972927691191863-7,3463794859456i</v>
      </c>
      <c r="AD130" s="20">
        <f t="shared" si="126"/>
        <v>17.396979461134976</v>
      </c>
      <c r="AE130" s="43">
        <f t="shared" si="127"/>
        <v>-82.45585816266798</v>
      </c>
      <c r="AF130" t="str">
        <f t="shared" si="108"/>
        <v>170,937204527894</v>
      </c>
      <c r="AG130" t="str">
        <f t="shared" si="109"/>
        <v>1+9,37832526176331i</v>
      </c>
      <c r="AH130">
        <f t="shared" si="128"/>
        <v>9.4314889977896836</v>
      </c>
      <c r="AI130">
        <f t="shared" si="129"/>
        <v>1.4645688592532917</v>
      </c>
      <c r="AJ130" t="str">
        <f t="shared" si="110"/>
        <v>1+0,0248485541123644i</v>
      </c>
      <c r="AK130">
        <f t="shared" si="130"/>
        <v>1.0003086776797825</v>
      </c>
      <c r="AL130">
        <f t="shared" si="131"/>
        <v>2.4843441754315909E-2</v>
      </c>
      <c r="AM130" t="str">
        <f t="shared" si="111"/>
        <v>1-0,000731521625981361i</v>
      </c>
      <c r="AN130">
        <f t="shared" si="132"/>
        <v>1.0000002675619089</v>
      </c>
      <c r="AO130">
        <f t="shared" si="133"/>
        <v>-7.315214954965037E-4</v>
      </c>
      <c r="AP130" s="41" t="str">
        <f t="shared" si="134"/>
        <v>2,35632835231438-17,9759155967884i</v>
      </c>
      <c r="AQ130">
        <f t="shared" si="135"/>
        <v>25.167809747735337</v>
      </c>
      <c r="AR130" s="43">
        <f t="shared" si="136"/>
        <v>-82.532103174716795</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93,7626377336118+39,0396902615866i</v>
      </c>
      <c r="BG130" s="20">
        <f t="shared" si="147"/>
        <v>40.134915317156306</v>
      </c>
      <c r="BH130" s="43">
        <f t="shared" si="148"/>
        <v>22.605245140439081</v>
      </c>
      <c r="BI130" s="41" t="str">
        <f t="shared" si="152"/>
        <v>229,515230135698+95,2044496388027i</v>
      </c>
      <c r="BJ130" s="20">
        <f t="shared" si="149"/>
        <v>47.905745603756664</v>
      </c>
      <c r="BK130" s="43">
        <f t="shared" si="153"/>
        <v>22.529000128390315</v>
      </c>
      <c r="BL130">
        <f t="shared" si="150"/>
        <v>40.134915317156306</v>
      </c>
      <c r="BM130" s="43">
        <f t="shared" si="151"/>
        <v>22.605245140439081</v>
      </c>
    </row>
    <row r="131" spans="14:65" x14ac:dyDescent="0.25">
      <c r="N131" s="9">
        <v>13</v>
      </c>
      <c r="O131" s="34">
        <f t="shared" si="154"/>
        <v>134.89628825916537</v>
      </c>
      <c r="P131" s="33" t="str">
        <f t="shared" si="103"/>
        <v>68,0243543984883</v>
      </c>
      <c r="Q131" s="4" t="str">
        <f t="shared" si="104"/>
        <v>1+9,34026744060331i</v>
      </c>
      <c r="R131" s="4">
        <f t="shared" si="117"/>
        <v>9.393646568931274</v>
      </c>
      <c r="S131" s="4">
        <f t="shared" si="118"/>
        <v>1.4641392936924404</v>
      </c>
      <c r="T131" s="4" t="str">
        <f t="shared" si="105"/>
        <v>1+0,0254273512914915i</v>
      </c>
      <c r="U131" s="4">
        <f t="shared" si="119"/>
        <v>1.0003232228603418</v>
      </c>
      <c r="V131" s="4">
        <f t="shared" si="120"/>
        <v>2.5421873396740603E-2</v>
      </c>
      <c r="W131" t="str">
        <f t="shared" si="106"/>
        <v>1-0,00183076929298739i</v>
      </c>
      <c r="X131" s="4">
        <f t="shared" si="121"/>
        <v>1.0000016758566979</v>
      </c>
      <c r="Y131" s="4">
        <f t="shared" si="122"/>
        <v>-1.830767247585135E-3</v>
      </c>
      <c r="Z131" t="str">
        <f t="shared" si="107"/>
        <v>0,999999927211966+0,000517964563345196i</v>
      </c>
      <c r="AA131" s="4">
        <f t="shared" si="123"/>
        <v>1.000000061355611</v>
      </c>
      <c r="AB131" s="4">
        <f t="shared" si="124"/>
        <v>5.1796455472571555E-4</v>
      </c>
      <c r="AC131" s="47" t="str">
        <f t="shared" si="125"/>
        <v>0,937116087992314-7,18300878299314i</v>
      </c>
      <c r="AD131" s="20">
        <f t="shared" si="126"/>
        <v>17.199425300726936</v>
      </c>
      <c r="AE131" s="43">
        <f t="shared" si="127"/>
        <v>-82.567008514373569</v>
      </c>
      <c r="AF131" t="str">
        <f t="shared" si="108"/>
        <v>170,937204527894</v>
      </c>
      <c r="AG131" t="str">
        <f t="shared" si="109"/>
        <v>1+9,59677451969196i</v>
      </c>
      <c r="AH131">
        <f t="shared" si="128"/>
        <v>9.6487346933061051</v>
      </c>
      <c r="AI131">
        <f t="shared" si="129"/>
        <v>1.4669693518085336</v>
      </c>
      <c r="AJ131" t="str">
        <f t="shared" si="110"/>
        <v>1+0,0254273512914915i</v>
      </c>
      <c r="AK131">
        <f t="shared" si="130"/>
        <v>1.0003232228603418</v>
      </c>
      <c r="AL131">
        <f t="shared" si="131"/>
        <v>2.5421873396740603E-2</v>
      </c>
      <c r="AM131" t="str">
        <f t="shared" si="111"/>
        <v>1-0,000748560953568549i</v>
      </c>
      <c r="AN131">
        <f t="shared" si="132"/>
        <v>1.0000002801717114</v>
      </c>
      <c r="AO131">
        <f t="shared" si="133"/>
        <v>-7.4856081375150748E-4</v>
      </c>
      <c r="AP131" s="41" t="str">
        <f t="shared" si="134"/>
        <v>2,27098854914714-17,5756416114729i</v>
      </c>
      <c r="AQ131">
        <f t="shared" si="135"/>
        <v>24.970134104840991</v>
      </c>
      <c r="AR131" s="43">
        <f t="shared" si="136"/>
        <v>-82.637475856058714</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89,5687075926001+37,7021804516855i</v>
      </c>
      <c r="BG131" s="20">
        <f t="shared" si="147"/>
        <v>39.751563366682255</v>
      </c>
      <c r="BH131" s="43">
        <f t="shared" si="148"/>
        <v>22.82769895803559</v>
      </c>
      <c r="BI131" s="41" t="str">
        <f t="shared" si="152"/>
        <v>219,238183081396+91,9667387837382i</v>
      </c>
      <c r="BJ131" s="20">
        <f t="shared" si="149"/>
        <v>47.52227217079632</v>
      </c>
      <c r="BK131" s="43">
        <f t="shared" si="153"/>
        <v>22.757231616350413</v>
      </c>
      <c r="BL131">
        <f t="shared" si="150"/>
        <v>39.751563366682255</v>
      </c>
      <c r="BM131" s="43">
        <f t="shared" si="151"/>
        <v>22.82769895803559</v>
      </c>
    </row>
    <row r="132" spans="14:65" x14ac:dyDescent="0.25">
      <c r="N132" s="9">
        <v>14</v>
      </c>
      <c r="O132" s="34">
        <f t="shared" si="154"/>
        <v>138.0384264602886</v>
      </c>
      <c r="P132" s="33" t="str">
        <f t="shared" si="103"/>
        <v>68,0243543984883</v>
      </c>
      <c r="Q132" s="4" t="str">
        <f t="shared" si="104"/>
        <v>1+9,55783021799746i</v>
      </c>
      <c r="R132" s="4">
        <f t="shared" si="117"/>
        <v>9.6100009612936752</v>
      </c>
      <c r="S132" s="4">
        <f t="shared" si="118"/>
        <v>1.4665493509891723</v>
      </c>
      <c r="T132" s="4" t="str">
        <f t="shared" si="105"/>
        <v>1+0,0260196303888443i</v>
      </c>
      <c r="U132" s="4">
        <f t="shared" si="119"/>
        <v>1.0003384533074653</v>
      </c>
      <c r="V132" s="4">
        <f t="shared" si="120"/>
        <v>2.6013760826119597E-2</v>
      </c>
      <c r="W132" t="str">
        <f t="shared" si="106"/>
        <v>1-0,00187341338799679i</v>
      </c>
      <c r="X132" s="4">
        <f t="shared" si="121"/>
        <v>1.0000017548373215</v>
      </c>
      <c r="Y132" s="4">
        <f t="shared" si="122"/>
        <v>-1.8734111963089944E-3</v>
      </c>
      <c r="Z132" t="str">
        <f t="shared" si="107"/>
        <v>0,999999923781571+0,0005300295079209i</v>
      </c>
      <c r="AA132" s="4">
        <f t="shared" si="123"/>
        <v>1.0000000642472113</v>
      </c>
      <c r="AB132" s="4">
        <f t="shared" si="124"/>
        <v>5.3002949868496063E-4</v>
      </c>
      <c r="AC132" s="47" t="str">
        <f t="shared" si="125"/>
        <v>0,902880543803246-7,02310512637445i</v>
      </c>
      <c r="AD132" s="20">
        <f t="shared" si="126"/>
        <v>17.001773906642324</v>
      </c>
      <c r="AE132" s="43">
        <f t="shared" si="127"/>
        <v>-82.674316562863353</v>
      </c>
      <c r="AF132" t="str">
        <f t="shared" si="108"/>
        <v>170,937204527894</v>
      </c>
      <c r="AG132" t="str">
        <f t="shared" si="109"/>
        <v>1+9,82031211449928i</v>
      </c>
      <c r="AH132">
        <f t="shared" si="128"/>
        <v>9.8710956851902374</v>
      </c>
      <c r="AI132">
        <f t="shared" si="129"/>
        <v>1.4693163634607163</v>
      </c>
      <c r="AJ132" t="str">
        <f t="shared" si="110"/>
        <v>1+0,0260196303888443i</v>
      </c>
      <c r="AK132">
        <f t="shared" si="130"/>
        <v>1.0003384533074653</v>
      </c>
      <c r="AL132">
        <f t="shared" si="131"/>
        <v>2.6013760826119597E-2</v>
      </c>
      <c r="AM132" t="str">
        <f t="shared" si="111"/>
        <v>1-0,000765997178081695i</v>
      </c>
      <c r="AN132">
        <f t="shared" si="132"/>
        <v>1.0000002933757954</v>
      </c>
      <c r="AO132">
        <f t="shared" si="133"/>
        <v>-7.6599702826503824E-4</v>
      </c>
      <c r="AP132" s="41" t="str">
        <f t="shared" si="134"/>
        <v>2,18940897418658-17,1838940075774i</v>
      </c>
      <c r="AQ132">
        <f t="shared" si="135"/>
        <v>24.772366530294203</v>
      </c>
      <c r="AR132" s="43">
        <f t="shared" si="136"/>
        <v>-82.739036088048877</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85,5593513490517+36,4246518939205i</v>
      </c>
      <c r="BG132" s="20">
        <f t="shared" si="147"/>
        <v>39.368733878469698</v>
      </c>
      <c r="BH132" s="43">
        <f t="shared" si="148"/>
        <v>23.060608734685605</v>
      </c>
      <c r="BI132" s="41" t="str">
        <f t="shared" si="152"/>
        <v>209,413961672203+88,8732214955257i</v>
      </c>
      <c r="BJ132" s="20">
        <f t="shared" si="149"/>
        <v>47.139326502121563</v>
      </c>
      <c r="BK132" s="43">
        <f t="shared" si="153"/>
        <v>22.995889209500099</v>
      </c>
      <c r="BL132">
        <f t="shared" si="150"/>
        <v>39.368733878469698</v>
      </c>
      <c r="BM132" s="43">
        <f t="shared" si="151"/>
        <v>23.060608734685605</v>
      </c>
    </row>
    <row r="133" spans="14:65" x14ac:dyDescent="0.25">
      <c r="N133" s="9">
        <v>15</v>
      </c>
      <c r="O133" s="34">
        <f t="shared" si="154"/>
        <v>141.25375446227542</v>
      </c>
      <c r="P133" s="33" t="str">
        <f t="shared" si="103"/>
        <v>68,0243543984883</v>
      </c>
      <c r="Q133" s="4" t="str">
        <f t="shared" si="104"/>
        <v>1+9,78046068348603i</v>
      </c>
      <c r="R133" s="4">
        <f t="shared" si="117"/>
        <v>9.8314501057176713</v>
      </c>
      <c r="S133" s="4">
        <f t="shared" si="118"/>
        <v>1.46890572370595</v>
      </c>
      <c r="T133" s="4" t="str">
        <f t="shared" si="105"/>
        <v>1+0,0266257054386397i</v>
      </c>
      <c r="U133" s="4">
        <f t="shared" si="119"/>
        <v>1.0003544012949137</v>
      </c>
      <c r="V133" s="4">
        <f t="shared" si="120"/>
        <v>2.6619416209201299E-2</v>
      </c>
      <c r="W133" t="str">
        <f t="shared" si="106"/>
        <v>1-0,00191705079158206i</v>
      </c>
      <c r="X133" s="4">
        <f t="shared" si="121"/>
        <v>1.0000018375401805</v>
      </c>
      <c r="Y133" s="4">
        <f t="shared" si="122"/>
        <v>-1.917048443146509E-3</v>
      </c>
      <c r="Z133" t="str">
        <f t="shared" si="107"/>
        <v>0,999999920189507+0,000542375481157473i</v>
      </c>
      <c r="AA133" s="4">
        <f t="shared" si="123"/>
        <v>1.0000000672750893</v>
      </c>
      <c r="AB133" s="4">
        <f t="shared" si="124"/>
        <v>5.4237547126098574E-4</v>
      </c>
      <c r="AC133" s="47" t="str">
        <f t="shared" si="125"/>
        <v>0,870153217956425-6,86660603690054i</v>
      </c>
      <c r="AD133" s="20">
        <f t="shared" si="126"/>
        <v>16.804030104854096</v>
      </c>
      <c r="AE133" s="43">
        <f t="shared" si="127"/>
        <v>-82.777832879400449</v>
      </c>
      <c r="AF133" t="str">
        <f t="shared" si="108"/>
        <v>170,937204527894</v>
      </c>
      <c r="AG133" t="str">
        <f t="shared" si="109"/>
        <v>1+10,0490565687769i</v>
      </c>
      <c r="AH133">
        <f t="shared" si="128"/>
        <v>10.09868991119532</v>
      </c>
      <c r="AI133">
        <f t="shared" si="129"/>
        <v>1.471611035142488</v>
      </c>
      <c r="AJ133" t="str">
        <f t="shared" si="110"/>
        <v>1+0,0266257054386397i</v>
      </c>
      <c r="AK133">
        <f t="shared" si="130"/>
        <v>1.0003544012949137</v>
      </c>
      <c r="AL133">
        <f t="shared" si="131"/>
        <v>2.6619416209201299E-2</v>
      </c>
      <c r="AM133" t="str">
        <f t="shared" si="111"/>
        <v>1-0,000783839544437831i</v>
      </c>
      <c r="AN133">
        <f t="shared" si="132"/>
        <v>1.0000003072021684</v>
      </c>
      <c r="AO133">
        <f t="shared" si="133"/>
        <v>-7.838393839063937E-4</v>
      </c>
      <c r="AP133" s="41" t="str">
        <f t="shared" si="134"/>
        <v>2,11142738271363-16,8005168940143i</v>
      </c>
      <c r="AQ133">
        <f t="shared" si="135"/>
        <v>24.574511619353629</v>
      </c>
      <c r="AR133" s="43">
        <f t="shared" si="136"/>
        <v>-82.83683188516747</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81,7266241198266+35,2038152004344i</v>
      </c>
      <c r="BG133" s="20">
        <f t="shared" si="147"/>
        <v>38.986456465806427</v>
      </c>
      <c r="BH133" s="43">
        <f t="shared" si="148"/>
        <v>23.304003643694546</v>
      </c>
      <c r="BI133" s="41" t="str">
        <f t="shared" si="152"/>
        <v>200,023027585818+85,9160172845898i</v>
      </c>
      <c r="BJ133" s="20">
        <f t="shared" si="149"/>
        <v>46.756937980305963</v>
      </c>
      <c r="BK133" s="43">
        <f t="shared" si="153"/>
        <v>23.24500463792754</v>
      </c>
      <c r="BL133">
        <f t="shared" si="150"/>
        <v>38.986456465806427</v>
      </c>
      <c r="BM133" s="43">
        <f t="shared" si="151"/>
        <v>23.304003643694546</v>
      </c>
    </row>
    <row r="134" spans="14:65" x14ac:dyDescent="0.25">
      <c r="N134" s="9">
        <v>16</v>
      </c>
      <c r="O134" s="34">
        <f t="shared" si="154"/>
        <v>144.54397707459285</v>
      </c>
      <c r="P134" s="33" t="str">
        <f t="shared" si="103"/>
        <v>68,0243543984883</v>
      </c>
      <c r="Q134" s="4" t="str">
        <f t="shared" si="104"/>
        <v>1+10,0082768786887i</v>
      </c>
      <c r="R134" s="4">
        <f t="shared" si="117"/>
        <v>10.058111456953281</v>
      </c>
      <c r="S134" s="4">
        <f t="shared" si="118"/>
        <v>1.4712095564956209</v>
      </c>
      <c r="T134" s="4" t="str">
        <f t="shared" si="105"/>
        <v>1+0,0272458977898916i</v>
      </c>
      <c r="U134" s="4">
        <f t="shared" si="119"/>
        <v>1.0003711006153553</v>
      </c>
      <c r="V134" s="4">
        <f t="shared" si="120"/>
        <v>2.7239158894144432E-2</v>
      </c>
      <c r="W134" t="str">
        <f t="shared" si="106"/>
        <v>1-0,00196170464087219i</v>
      </c>
      <c r="X134" s="4">
        <f t="shared" si="121"/>
        <v>1.0000019241406979</v>
      </c>
      <c r="Y134" s="4">
        <f t="shared" si="122"/>
        <v>-1.9617021244784216E-3</v>
      </c>
      <c r="Z134" t="str">
        <f t="shared" si="107"/>
        <v>0,999999916428155+0,000555009029053345i</v>
      </c>
      <c r="AA134" s="4">
        <f t="shared" si="123"/>
        <v>1.0000000704456673</v>
      </c>
      <c r="AB134" s="4">
        <f t="shared" si="124"/>
        <v>5.5500901844906744E-4</v>
      </c>
      <c r="AC134" s="47" t="str">
        <f t="shared" si="125"/>
        <v>0,838869057259148-6,71344940409397i</v>
      </c>
      <c r="AD134" s="20">
        <f t="shared" si="126"/>
        <v>16.606198538738074</v>
      </c>
      <c r="AE134" s="43">
        <f t="shared" si="127"/>
        <v>-82.877606451135293</v>
      </c>
      <c r="AF134" t="str">
        <f t="shared" si="108"/>
        <v>170,937204527894</v>
      </c>
      <c r="AG134" t="str">
        <f t="shared" si="109"/>
        <v>1+10,2831291658623i</v>
      </c>
      <c r="AH134">
        <f t="shared" si="128"/>
        <v>10.33163808124384</v>
      </c>
      <c r="AI134">
        <f t="shared" si="129"/>
        <v>1.4738544868050814</v>
      </c>
      <c r="AJ134" t="str">
        <f t="shared" si="110"/>
        <v>1+0,0272458977898916i</v>
      </c>
      <c r="AK134">
        <f t="shared" si="130"/>
        <v>1.0003711006153553</v>
      </c>
      <c r="AL134">
        <f t="shared" si="131"/>
        <v>2.7239158894144432E-2</v>
      </c>
      <c r="AM134" t="str">
        <f t="shared" si="111"/>
        <v>1-0,000802097512895772i</v>
      </c>
      <c r="AN134">
        <f t="shared" si="132"/>
        <v>1.0000003216801583</v>
      </c>
      <c r="AO134">
        <f t="shared" si="133"/>
        <v>-8.0209734088324068E-4</v>
      </c>
      <c r="AP134" s="41" t="str">
        <f t="shared" si="134"/>
        <v>2,03688823049785-16,4253554741905i</v>
      </c>
      <c r="AQ134">
        <f t="shared" si="135"/>
        <v>24.376573794082535</v>
      </c>
      <c r="AR134" s="43">
        <f t="shared" si="136"/>
        <v>-82.930909660621609</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78,0629074659545+34,0365792644579i</v>
      </c>
      <c r="BG134" s="20">
        <f t="shared" si="147"/>
        <v>38.604761351786529</v>
      </c>
      <c r="BH134" s="43">
        <f t="shared" si="148"/>
        <v>23.5579119166864</v>
      </c>
      <c r="BI134" s="41" t="str">
        <f t="shared" si="152"/>
        <v>191,046649406583+83,0877205955632i</v>
      </c>
      <c r="BJ134" s="20">
        <f t="shared" si="149"/>
        <v>46.375136607131004</v>
      </c>
      <c r="BK134" s="43">
        <f t="shared" si="153"/>
        <v>23.504608707200102</v>
      </c>
      <c r="BL134">
        <f t="shared" si="150"/>
        <v>38.604761351786529</v>
      </c>
      <c r="BM134" s="43">
        <f t="shared" si="151"/>
        <v>23.5579119166864</v>
      </c>
    </row>
    <row r="135" spans="14:65" x14ac:dyDescent="0.25">
      <c r="N135" s="9">
        <v>17</v>
      </c>
      <c r="O135" s="34">
        <f t="shared" si="154"/>
        <v>147.91083881682084</v>
      </c>
      <c r="P135" s="33" t="str">
        <f t="shared" si="103"/>
        <v>68,0243543984883</v>
      </c>
      <c r="Q135" s="4" t="str">
        <f t="shared" si="104"/>
        <v>1+10,2413995947676i</v>
      </c>
      <c r="R135" s="4">
        <f t="shared" si="117"/>
        <v>10.290105230740158</v>
      </c>
      <c r="S135" s="4">
        <f t="shared" si="118"/>
        <v>1.4734619730038008</v>
      </c>
      <c r="T135" s="4" t="str">
        <f t="shared" si="105"/>
        <v>1+0,0278805362767937i</v>
      </c>
      <c r="U135" s="4">
        <f t="shared" si="119"/>
        <v>1.0003885866517479</v>
      </c>
      <c r="V135" s="4">
        <f t="shared" si="120"/>
        <v>2.7873315571382222E-2</v>
      </c>
      <c r="W135" t="str">
        <f t="shared" si="106"/>
        <v>1-0,00200739861192915i</v>
      </c>
      <c r="X135" s="4">
        <f t="shared" si="121"/>
        <v>1.0000020148225639</v>
      </c>
      <c r="Y135" s="4">
        <f t="shared" si="122"/>
        <v>-2.0073959155649406E-3</v>
      </c>
      <c r="Z135" t="str">
        <f t="shared" si="107"/>
        <v>0,999999912489535+0,000567936850082834i</v>
      </c>
      <c r="AA135" s="4">
        <f t="shared" si="123"/>
        <v>1.0000000737656689</v>
      </c>
      <c r="AB135" s="4">
        <f t="shared" si="124"/>
        <v>5.6793683872014607E-4</v>
      </c>
      <c r="AC135" s="47" t="str">
        <f t="shared" si="125"/>
        <v>0,808965693123619-6,56357354357855i</v>
      </c>
      <c r="AD135" s="20">
        <f t="shared" si="126"/>
        <v>16.408283677756287</v>
      </c>
      <c r="AE135" s="43">
        <f t="shared" si="127"/>
        <v>-82.973684680522865</v>
      </c>
      <c r="AF135" t="str">
        <f t="shared" si="108"/>
        <v>170,937204527894</v>
      </c>
      <c r="AG135" t="str">
        <f t="shared" si="109"/>
        <v>1+10,5226540141447i</v>
      </c>
      <c r="AH135">
        <f t="shared" si="128"/>
        <v>10.570063741595677</v>
      </c>
      <c r="AI135">
        <f t="shared" si="129"/>
        <v>1.4760478175749512</v>
      </c>
      <c r="AJ135" t="str">
        <f t="shared" si="110"/>
        <v>1+0,0278805362767937i</v>
      </c>
      <c r="AK135">
        <f t="shared" si="130"/>
        <v>1.0003885866517479</v>
      </c>
      <c r="AL135">
        <f t="shared" si="131"/>
        <v>2.7873315571382222E-2</v>
      </c>
      <c r="AM135" t="str">
        <f t="shared" si="111"/>
        <v>1-0,000820780764072066i</v>
      </c>
      <c r="AN135">
        <f t="shared" si="132"/>
        <v>1.0000003368404746</v>
      </c>
      <c r="AO135">
        <f t="shared" si="133"/>
        <v>-8.2078057975732148E-4</v>
      </c>
      <c r="AP135" s="41" t="str">
        <f t="shared" si="134"/>
        <v>1,96564242344313-16,058256174864i</v>
      </c>
      <c r="AQ135">
        <f t="shared" si="135"/>
        <v>24.178557311678151</v>
      </c>
      <c r="AR135" s="43">
        <f t="shared" si="136"/>
        <v>-83.021314226390658</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74,5608973453725+32,9200390437396i</v>
      </c>
      <c r="BG135" s="20">
        <f t="shared" si="147"/>
        <v>38.223679385739359</v>
      </c>
      <c r="BH135" s="43">
        <f t="shared" si="148"/>
        <v>23.822360569866056</v>
      </c>
      <c r="BI135" s="41" t="str">
        <f t="shared" si="152"/>
        <v>182,466872476594+80,3813714792585i</v>
      </c>
      <c r="BJ135" s="20">
        <f t="shared" si="149"/>
        <v>45.993953019661205</v>
      </c>
      <c r="BK135" s="43">
        <f t="shared" si="153"/>
        <v>23.774731023998289</v>
      </c>
      <c r="BL135">
        <f t="shared" si="150"/>
        <v>38.223679385739359</v>
      </c>
      <c r="BM135" s="43">
        <f t="shared" si="151"/>
        <v>23.822360569866056</v>
      </c>
    </row>
    <row r="136" spans="14:65" x14ac:dyDescent="0.25">
      <c r="N136" s="9">
        <v>18</v>
      </c>
      <c r="O136" s="34">
        <f t="shared" si="154"/>
        <v>151.3561248436209</v>
      </c>
      <c r="P136" s="33" t="str">
        <f t="shared" si="103"/>
        <v>68,0243543984883</v>
      </c>
      <c r="Q136" s="4" t="str">
        <f t="shared" si="104"/>
        <v>1+10,4799524364727i</v>
      </c>
      <c r="R136" s="4">
        <f t="shared" si="117"/>
        <v>10.527554467716142</v>
      </c>
      <c r="S136" s="4">
        <f t="shared" si="118"/>
        <v>1.4756640760224173</v>
      </c>
      <c r="T136" s="4" t="str">
        <f t="shared" si="105"/>
        <v>1+0,0285299573930724i</v>
      </c>
      <c r="U136" s="4">
        <f t="shared" si="119"/>
        <v>1.0004068964520638</v>
      </c>
      <c r="V136" s="4">
        <f t="shared" si="120"/>
        <v>2.8522220437778543E-2</v>
      </c>
      <c r="W136" t="str">
        <f t="shared" si="106"/>
        <v>1-0,00205415693230121i</v>
      </c>
      <c r="X136" s="4">
        <f t="shared" si="121"/>
        <v>1.0000021097781258</v>
      </c>
      <c r="Y136" s="4">
        <f t="shared" si="122"/>
        <v>-2.0541540430952352E-3</v>
      </c>
      <c r="Z136" t="str">
        <f t="shared" si="107"/>
        <v>0,999999908365294+0,000581165798747769i</v>
      </c>
      <c r="AA136" s="4">
        <f t="shared" si="123"/>
        <v>1.000000077242138</v>
      </c>
      <c r="AB136" s="4">
        <f t="shared" si="124"/>
        <v>5.8116578657242939E-4</v>
      </c>
      <c r="AC136" s="47" t="str">
        <f t="shared" si="125"/>
        <v>0,780383341440368-6,41691724925118i</v>
      </c>
      <c r="AD136" s="20">
        <f t="shared" si="126"/>
        <v>16.210289825869289</v>
      </c>
      <c r="AE136" s="43">
        <f t="shared" si="127"/>
        <v>-83.066113385637379</v>
      </c>
      <c r="AF136" t="str">
        <f t="shared" si="108"/>
        <v>170,937204527894</v>
      </c>
      <c r="AG136" t="str">
        <f t="shared" si="109"/>
        <v>1+10,7677581128692i</v>
      </c>
      <c r="AH136">
        <f t="shared" si="128"/>
        <v>10.814093340509897</v>
      </c>
      <c r="AI136">
        <f t="shared" si="129"/>
        <v>1.4781921059269942</v>
      </c>
      <c r="AJ136" t="str">
        <f t="shared" si="110"/>
        <v>1+0,0285299573930724i</v>
      </c>
      <c r="AK136">
        <f t="shared" si="130"/>
        <v>1.0004068964520638</v>
      </c>
      <c r="AL136">
        <f t="shared" si="131"/>
        <v>2.8522220437778543E-2</v>
      </c>
      <c r="AM136" t="str">
        <f t="shared" si="111"/>
        <v>1-0,000839899204073787i</v>
      </c>
      <c r="AN136">
        <f t="shared" si="132"/>
        <v>1.0000003527152743</v>
      </c>
      <c r="AO136">
        <f t="shared" si="133"/>
        <v>-8.3989900657698371E-4</v>
      </c>
      <c r="AP136" s="41" t="str">
        <f t="shared" si="134"/>
        <v>1,8975470742127-15,6990667628629i</v>
      </c>
      <c r="AQ136">
        <f t="shared" si="135"/>
        <v>23.980466272540298</v>
      </c>
      <c r="AR136" s="43">
        <f t="shared" si="136"/>
        <v>-83.108088794039489</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71,2135923870092+31,8514640800818i</v>
      </c>
      <c r="BG136" s="20">
        <f t="shared" si="147"/>
        <v>37.84324205773266</v>
      </c>
      <c r="BH136" s="43">
        <f t="shared" si="148"/>
        <v>24.097375117155721</v>
      </c>
      <c r="BI136" s="41" t="str">
        <f t="shared" si="152"/>
        <v>174,266489587254+77,7904280407147i</v>
      </c>
      <c r="BJ136" s="20">
        <f t="shared" si="149"/>
        <v>45.613418504403668</v>
      </c>
      <c r="BK136" s="43">
        <f t="shared" si="153"/>
        <v>24.05539970875364</v>
      </c>
      <c r="BL136">
        <f t="shared" si="150"/>
        <v>37.84324205773266</v>
      </c>
      <c r="BM136" s="43">
        <f t="shared" si="151"/>
        <v>24.097375117155721</v>
      </c>
    </row>
    <row r="137" spans="14:65" x14ac:dyDescent="0.25">
      <c r="N137" s="9">
        <v>19</v>
      </c>
      <c r="O137" s="34">
        <f t="shared" si="154"/>
        <v>154.8816618912482</v>
      </c>
      <c r="P137" s="33" t="str">
        <f t="shared" si="103"/>
        <v>68,0243543984883</v>
      </c>
      <c r="Q137" s="4" t="str">
        <f t="shared" si="104"/>
        <v>1+10,7240618876781i</v>
      </c>
      <c r="R137" s="4">
        <f t="shared" si="117"/>
        <v>10.770585098811948</v>
      </c>
      <c r="S137" s="4">
        <f t="shared" si="118"/>
        <v>1.4778169476601117</v>
      </c>
      <c r="T137" s="4" t="str">
        <f t="shared" si="105"/>
        <v>1+0,0291945054703994i</v>
      </c>
      <c r="U137" s="4">
        <f t="shared" si="119"/>
        <v>1.0004260688075162</v>
      </c>
      <c r="V137" s="4">
        <f t="shared" si="120"/>
        <v>2.9186215364117318E-2</v>
      </c>
      <c r="W137" t="str">
        <f t="shared" si="106"/>
        <v>1-0,00210200439386876i</v>
      </c>
      <c r="X137" s="4">
        <f t="shared" si="121"/>
        <v>1.0000022092087957</v>
      </c>
      <c r="Y137" s="4">
        <f t="shared" si="122"/>
        <v>-2.1020012980291504E-3</v>
      </c>
      <c r="Z137" t="str">
        <f t="shared" si="107"/>
        <v>0,999999904046683+0,000594702889211839i</v>
      </c>
      <c r="AA137" s="4">
        <f t="shared" si="123"/>
        <v>1.0000000808824476</v>
      </c>
      <c r="AB137" s="4">
        <f t="shared" si="124"/>
        <v>5.9470287616572787E-4</v>
      </c>
      <c r="AC137" s="47" t="str">
        <f t="shared" si="125"/>
        <v>0,753064705225788-6,27341984056777i</v>
      </c>
      <c r="AD137" s="20">
        <f t="shared" si="126"/>
        <v>16.012221129689372</v>
      </c>
      <c r="AE137" s="43">
        <f t="shared" si="127"/>
        <v>-83.154936801282958</v>
      </c>
      <c r="AF137" t="str">
        <f t="shared" si="108"/>
        <v>170,937204527894</v>
      </c>
      <c r="AG137" t="str">
        <f t="shared" si="109"/>
        <v>1+11,0185714194733i</v>
      </c>
      <c r="AH137">
        <f t="shared" si="128"/>
        <v>11.063856295434874</v>
      </c>
      <c r="AI137">
        <f t="shared" si="129"/>
        <v>1.4802884098727469</v>
      </c>
      <c r="AJ137" t="str">
        <f t="shared" si="110"/>
        <v>1+0,0291945054703994i</v>
      </c>
      <c r="AK137">
        <f t="shared" si="130"/>
        <v>1.0004260688075162</v>
      </c>
      <c r="AL137">
        <f t="shared" si="131"/>
        <v>2.9186215364117318E-2</v>
      </c>
      <c r="AM137" t="str">
        <f t="shared" si="111"/>
        <v>1-0,000859462969750889i</v>
      </c>
      <c r="AN137">
        <f t="shared" si="132"/>
        <v>1.00000036933823</v>
      </c>
      <c r="AO137">
        <f t="shared" si="133"/>
        <v>-8.5946275812925574E-4</v>
      </c>
      <c r="AP137" s="41" t="str">
        <f t="shared" si="134"/>
        <v>1,8324652658695-15,3476364504473i</v>
      </c>
      <c r="AQ137">
        <f t="shared" si="135"/>
        <v>23.782304628088845</v>
      </c>
      <c r="AR137" s="43">
        <f t="shared" si="136"/>
        <v>-83.191274976205818</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68,0142824897468+30,8282877135003i</v>
      </c>
      <c r="BG137" s="20">
        <f t="shared" si="147"/>
        <v>37.463481510990221</v>
      </c>
      <c r="BH137" s="43">
        <f t="shared" si="148"/>
        <v>24.382979270418442</v>
      </c>
      <c r="BI137" s="41" t="str">
        <f t="shared" si="152"/>
        <v>166,429012515657+75,3087405621828i</v>
      </c>
      <c r="BJ137" s="20">
        <f t="shared" si="149"/>
        <v>45.2335650093897</v>
      </c>
      <c r="BK137" s="43">
        <f t="shared" si="153"/>
        <v>24.346641095495517</v>
      </c>
      <c r="BL137">
        <f t="shared" si="150"/>
        <v>37.463481510990221</v>
      </c>
      <c r="BM137" s="43">
        <f t="shared" si="151"/>
        <v>24.382979270418442</v>
      </c>
    </row>
    <row r="138" spans="14:65" x14ac:dyDescent="0.25">
      <c r="N138" s="9">
        <v>20</v>
      </c>
      <c r="O138" s="34">
        <f t="shared" si="154"/>
        <v>158.48931924611153</v>
      </c>
      <c r="P138" s="33" t="str">
        <f t="shared" si="103"/>
        <v>68,0243543984883</v>
      </c>
      <c r="Q138" s="4" t="str">
        <f t="shared" si="104"/>
        <v>1+10,9738573784461i</v>
      </c>
      <c r="R138" s="4">
        <f t="shared" si="117"/>
        <v>11.019326012169524</v>
      </c>
      <c r="S138" s="4">
        <f t="shared" si="118"/>
        <v>1.4799216495279102</v>
      </c>
      <c r="T138" s="4" t="str">
        <f t="shared" si="105"/>
        <v>1+0,0298745328609619i</v>
      </c>
      <c r="U138" s="4">
        <f t="shared" si="119"/>
        <v>1.0004461443344468</v>
      </c>
      <c r="V138" s="4">
        <f t="shared" si="120"/>
        <v>2.9865650065971597E-2</v>
      </c>
      <c r="W138" t="str">
        <f t="shared" si="106"/>
        <v>1-0,00215096636598926i</v>
      </c>
      <c r="X138" s="4">
        <f t="shared" si="121"/>
        <v>1.0000023133254781</v>
      </c>
      <c r="Y138" s="4">
        <f t="shared" si="122"/>
        <v>-2.150963048737767E-3</v>
      </c>
      <c r="Z138" t="str">
        <f t="shared" si="107"/>
        <v>0,999999899524543+0,000608555299019593i</v>
      </c>
      <c r="AA138" s="4">
        <f t="shared" si="123"/>
        <v>1.0000000846943204</v>
      </c>
      <c r="AB138" s="4">
        <f t="shared" si="124"/>
        <v>6.0855528504043276E-4</v>
      </c>
      <c r="AC138" s="47" t="str">
        <f t="shared" si="125"/>
        <v>0,726954880059688-6,13302120525368i</v>
      </c>
      <c r="AD138" s="20">
        <f t="shared" si="126"/>
        <v>15.81408158638024</v>
      </c>
      <c r="AE138" s="43">
        <f t="shared" si="127"/>
        <v>-83.24019758080793</v>
      </c>
      <c r="AF138" t="str">
        <f t="shared" si="108"/>
        <v>170,937204527894</v>
      </c>
      <c r="AG138" t="str">
        <f t="shared" si="109"/>
        <v>1+11,2752269184921i</v>
      </c>
      <c r="AH138">
        <f t="shared" si="128"/>
        <v>11.319485061763581</v>
      </c>
      <c r="AI138">
        <f t="shared" si="129"/>
        <v>1.482337767162093</v>
      </c>
      <c r="AJ138" t="str">
        <f t="shared" si="110"/>
        <v>1+0,0298745328609619i</v>
      </c>
      <c r="AK138">
        <f t="shared" si="130"/>
        <v>1.0004461443344468</v>
      </c>
      <c r="AL138">
        <f t="shared" si="131"/>
        <v>2.9865650065971597E-2</v>
      </c>
      <c r="AM138" t="str">
        <f t="shared" si="111"/>
        <v>1-0,000879482434070892i</v>
      </c>
      <c r="AN138">
        <f t="shared" si="132"/>
        <v>1.0000003867446012</v>
      </c>
      <c r="AO138">
        <f t="shared" si="133"/>
        <v>-8.7948220731423122E-4</v>
      </c>
      <c r="AP138" s="41" t="str">
        <f t="shared" si="134"/>
        <v>1,77026582253842-15,0038159900537i</v>
      </c>
      <c r="AQ138">
        <f t="shared" si="135"/>
        <v>23.584076188339257</v>
      </c>
      <c r="AR138" s="43">
        <f t="shared" si="136"/>
        <v>-83.270912788675233</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64,9565377481394+29,848096951492i</v>
      </c>
      <c r="BG138" s="20">
        <f t="shared" si="147"/>
        <v>37.084430552046712</v>
      </c>
      <c r="BH138" s="43">
        <f t="shared" si="148"/>
        <v>24.67919462706401</v>
      </c>
      <c r="BI138" s="41" t="str">
        <f t="shared" si="152"/>
        <v>158,938644406599+72,9305272048994i</v>
      </c>
      <c r="BJ138" s="20">
        <f t="shared" si="149"/>
        <v>44.85442515400571</v>
      </c>
      <c r="BK138" s="43">
        <f t="shared" si="153"/>
        <v>24.648479419196804</v>
      </c>
      <c r="BL138">
        <f t="shared" si="150"/>
        <v>37.084430552046712</v>
      </c>
      <c r="BM138" s="43">
        <f t="shared" si="151"/>
        <v>24.67919462706401</v>
      </c>
    </row>
    <row r="139" spans="14:65" x14ac:dyDescent="0.25">
      <c r="N139" s="9">
        <v>21</v>
      </c>
      <c r="O139" s="34">
        <f t="shared" si="154"/>
        <v>162.18100973589304</v>
      </c>
      <c r="P139" s="33" t="str">
        <f t="shared" si="103"/>
        <v>68,0243543984883</v>
      </c>
      <c r="Q139" s="4" t="str">
        <f t="shared" si="104"/>
        <v>1+11,2294713536523i</v>
      </c>
      <c r="R139" s="4">
        <f t="shared" si="117"/>
        <v>11.273909121617827</v>
      </c>
      <c r="S139" s="4">
        <f t="shared" si="118"/>
        <v>1.4819792229386439</v>
      </c>
      <c r="T139" s="4" t="str">
        <f t="shared" si="105"/>
        <v>1+0,0305704001242833i</v>
      </c>
      <c r="U139" s="4">
        <f t="shared" si="119"/>
        <v>1.000467165560049</v>
      </c>
      <c r="V139" s="4">
        <f t="shared" si="120"/>
        <v>3.0560882277989875E-2</v>
      </c>
      <c r="W139" t="str">
        <f t="shared" si="106"/>
        <v>1-0,0022010688089484i</v>
      </c>
      <c r="X139" s="4">
        <f t="shared" si="121"/>
        <v>1.0000024223490169</v>
      </c>
      <c r="Y139" s="4">
        <f t="shared" si="122"/>
        <v>-2.20106525444985E-3</v>
      </c>
      <c r="Z139" t="str">
        <f t="shared" si="107"/>
        <v>0,99999989478928+0,000622730372902066i</v>
      </c>
      <c r="AA139" s="4">
        <f t="shared" si="123"/>
        <v>1.0000000886858402</v>
      </c>
      <c r="AB139" s="4">
        <f t="shared" si="124"/>
        <v>6.227303579231263E-4</v>
      </c>
      <c r="AC139" s="47" t="str">
        <f t="shared" si="125"/>
        <v>0,702001262318133-5,99566183773933i</v>
      </c>
      <c r="AD139" s="20">
        <f t="shared" si="126"/>
        <v>15.615875051317119</v>
      </c>
      <c r="AE139" s="43">
        <f t="shared" si="127"/>
        <v>-83.321936798533159</v>
      </c>
      <c r="AF139" t="str">
        <f t="shared" si="108"/>
        <v>170,937204527894</v>
      </c>
      <c r="AG139" t="str">
        <f t="shared" si="109"/>
        <v>1+11,5378606920682i</v>
      </c>
      <c r="AH139">
        <f t="shared" si="128"/>
        <v>11.581115203190603</v>
      </c>
      <c r="AI139">
        <f t="shared" si="129"/>
        <v>1.4843411954970849</v>
      </c>
      <c r="AJ139" t="str">
        <f t="shared" si="110"/>
        <v>1+0,0305704001242833i</v>
      </c>
      <c r="AK139">
        <f t="shared" si="130"/>
        <v>1.000467165560049</v>
      </c>
      <c r="AL139">
        <f t="shared" si="131"/>
        <v>3.0560882277989875E-2</v>
      </c>
      <c r="AM139" t="str">
        <f t="shared" si="111"/>
        <v>1-0,000899968211618761i</v>
      </c>
      <c r="AN139">
        <f t="shared" si="132"/>
        <v>1.0000004049713089</v>
      </c>
      <c r="AO139">
        <f t="shared" si="133"/>
        <v>-8.9996796864462685E-4</v>
      </c>
      <c r="AP139" s="41" t="str">
        <f t="shared" si="134"/>
        <v>1,71082308707198-14,6674577591245i</v>
      </c>
      <c r="AQ139">
        <f t="shared" si="135"/>
        <v>23.385784629246508</v>
      </c>
      <c r="AR139" s="43">
        <f t="shared" si="136"/>
        <v>-83.34704065296134</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62,0341977054746+28,9086229558784i</v>
      </c>
      <c r="BG139" s="20">
        <f t="shared" si="147"/>
        <v>36.706122658465695</v>
      </c>
      <c r="BH139" s="43">
        <f t="shared" si="148"/>
        <v>24.986040345419433</v>
      </c>
      <c r="BI139" s="41" t="str">
        <f t="shared" si="152"/>
        <v>151,780252997963+70,6503511983422i</v>
      </c>
      <c r="BJ139" s="20">
        <f t="shared" si="149"/>
        <v>44.476032236395085</v>
      </c>
      <c r="BK139" s="43">
        <f t="shared" si="153"/>
        <v>24.96093649099123</v>
      </c>
      <c r="BL139">
        <f t="shared" si="150"/>
        <v>36.706122658465695</v>
      </c>
      <c r="BM139" s="43">
        <f t="shared" si="151"/>
        <v>24.986040345419433</v>
      </c>
    </row>
    <row r="140" spans="14:65" x14ac:dyDescent="0.25">
      <c r="N140" s="9">
        <v>22</v>
      </c>
      <c r="O140" s="34">
        <f t="shared" si="154"/>
        <v>165.95869074375622</v>
      </c>
      <c r="P140" s="33" t="str">
        <f t="shared" si="103"/>
        <v>68,0243543984883</v>
      </c>
      <c r="Q140" s="4" t="str">
        <f t="shared" si="104"/>
        <v>1+11,49103934321i</v>
      </c>
      <c r="R140" s="4">
        <f t="shared" si="117"/>
        <v>11.534469436744809</v>
      </c>
      <c r="S140" s="4">
        <f t="shared" si="118"/>
        <v>1.4839906891187331</v>
      </c>
      <c r="T140" s="4" t="str">
        <f t="shared" si="105"/>
        <v>1+0,0312824762183979i</v>
      </c>
      <c r="U140" s="4">
        <f t="shared" si="119"/>
        <v>1.0004891770121027</v>
      </c>
      <c r="V140" s="4">
        <f t="shared" si="120"/>
        <v>3.1272277931644069E-2</v>
      </c>
      <c r="W140" t="str">
        <f t="shared" si="106"/>
        <v>1-0,00225233828772465i</v>
      </c>
      <c r="X140" s="4">
        <f t="shared" si="121"/>
        <v>1.0000025365106642</v>
      </c>
      <c r="Y140" s="4">
        <f t="shared" si="122"/>
        <v>-2.2523344790113553E-3</v>
      </c>
      <c r="Z140" t="str">
        <f t="shared" si="107"/>
        <v>0,999999889830852+0,000637235626671067i</v>
      </c>
      <c r="AA140" s="4">
        <f t="shared" si="123"/>
        <v>1.0000000928654755</v>
      </c>
      <c r="AB140" s="4">
        <f t="shared" si="124"/>
        <v>6.372356106208437E-4</v>
      </c>
      <c r="AC140" s="47" t="str">
        <f t="shared" si="125"/>
        <v>0,678153460195288-5,86128287360025i</v>
      </c>
      <c r="AD140" s="20">
        <f t="shared" si="126"/>
        <v>15.41760524551349</v>
      </c>
      <c r="AE140" s="43">
        <f t="shared" si="127"/>
        <v>-83.400193952713906</v>
      </c>
      <c r="AF140" t="str">
        <f t="shared" si="108"/>
        <v>170,937204527894</v>
      </c>
      <c r="AG140" t="str">
        <f t="shared" si="109"/>
        <v>1+11,806611992105i</v>
      </c>
      <c r="AH140">
        <f t="shared" si="128"/>
        <v>11.848885463709975</v>
      </c>
      <c r="AI140">
        <f t="shared" si="129"/>
        <v>1.4862996927565966</v>
      </c>
      <c r="AJ140" t="str">
        <f t="shared" si="110"/>
        <v>1+0,0312824762183979i</v>
      </c>
      <c r="AK140">
        <f t="shared" si="130"/>
        <v>1.0004891770121027</v>
      </c>
      <c r="AL140">
        <f t="shared" si="131"/>
        <v>3.1272277931644069E-2</v>
      </c>
      <c r="AM140" t="str">
        <f t="shared" si="111"/>
        <v>1-0,000920931164224924i</v>
      </c>
      <c r="AN140">
        <f t="shared" si="132"/>
        <v>1.0000004240570148</v>
      </c>
      <c r="AO140">
        <f t="shared" si="133"/>
        <v>-9.2093090387345442E-4</v>
      </c>
      <c r="AP140" s="41" t="str">
        <f t="shared" si="134"/>
        <v>1,65401670567737-14,3384158356844i</v>
      </c>
      <c r="AQ140">
        <f t="shared" si="135"/>
        <v>23.187433499825779</v>
      </c>
      <c r="AR140" s="43">
        <f t="shared" si="136"/>
        <v>-83.419695399315756</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59,2413609334723+28,0077321115406i</v>
      </c>
      <c r="BG140" s="20">
        <f t="shared" si="147"/>
        <v>36.328591983932867</v>
      </c>
      <c r="BH140" s="43">
        <f t="shared" si="148"/>
        <v>25.303532808337099</v>
      </c>
      <c r="BI140" s="41" t="str">
        <f t="shared" si="152"/>
        <v>144,939344684438+68,4630994303254i</v>
      </c>
      <c r="BJ140" s="20">
        <f t="shared" si="149"/>
        <v>44.098420238245168</v>
      </c>
      <c r="BK140" s="43">
        <f t="shared" si="153"/>
        <v>25.284031361735245</v>
      </c>
      <c r="BL140">
        <f t="shared" si="150"/>
        <v>36.328591983932867</v>
      </c>
      <c r="BM140" s="43">
        <f t="shared" si="151"/>
        <v>25.303532808337099</v>
      </c>
    </row>
    <row r="141" spans="14:65" x14ac:dyDescent="0.25">
      <c r="N141" s="9">
        <v>23</v>
      </c>
      <c r="O141" s="34">
        <f t="shared" si="154"/>
        <v>169.82436524617444</v>
      </c>
      <c r="P141" s="33" t="str">
        <f t="shared" si="103"/>
        <v>68,0243543984883</v>
      </c>
      <c r="Q141" s="4" t="str">
        <f t="shared" si="104"/>
        <v>1+11,7587000339291i</v>
      </c>
      <c r="R141" s="4">
        <f t="shared" si="117"/>
        <v>11.801145134601311</v>
      </c>
      <c r="S141" s="4">
        <f t="shared" si="118"/>
        <v>1.4859570494310064</v>
      </c>
      <c r="T141" s="4" t="str">
        <f t="shared" si="105"/>
        <v>1+0,0320111386954758i</v>
      </c>
      <c r="U141" s="4">
        <f t="shared" si="119"/>
        <v>1.0005122253129048</v>
      </c>
      <c r="V141" s="4">
        <f t="shared" si="120"/>
        <v>3.2000211336471969E-2</v>
      </c>
      <c r="W141" t="str">
        <f t="shared" si="106"/>
        <v>1-0,00230480198607426i</v>
      </c>
      <c r="X141" s="4">
        <f t="shared" si="121"/>
        <v>1.0000026560525701</v>
      </c>
      <c r="Y141" s="4">
        <f t="shared" si="122"/>
        <v>-2.3047979049650217E-3</v>
      </c>
      <c r="Z141" t="str">
        <f t="shared" si="107"/>
        <v>0,99999988463874+0,000652078751204135i</v>
      </c>
      <c r="AA141" s="4">
        <f t="shared" si="123"/>
        <v>1.0000000972420908</v>
      </c>
      <c r="AB141" s="4">
        <f t="shared" si="124"/>
        <v>6.5207873400601076E-4</v>
      </c>
      <c r="AC141" s="47" t="str">
        <f t="shared" si="125"/>
        <v>0,655363207499724-5,72982612027084i</v>
      </c>
      <c r="AD141" s="20">
        <f t="shared" si="126"/>
        <v>15.21927576282771</v>
      </c>
      <c r="AE141" s="43">
        <f t="shared" si="127"/>
        <v>-83.475006968956663</v>
      </c>
      <c r="AF141" t="str">
        <f t="shared" si="108"/>
        <v>170,937204527894</v>
      </c>
      <c r="AG141" t="str">
        <f t="shared" si="109"/>
        <v>1+12,0816233140989i</v>
      </c>
      <c r="AH141">
        <f t="shared" si="128"/>
        <v>12.122937841289879</v>
      </c>
      <c r="AI141">
        <f t="shared" si="129"/>
        <v>1.48821423723058</v>
      </c>
      <c r="AJ141" t="str">
        <f t="shared" si="110"/>
        <v>1+0,0320111386954758i</v>
      </c>
      <c r="AK141">
        <f t="shared" si="130"/>
        <v>1.0005122253129048</v>
      </c>
      <c r="AL141">
        <f t="shared" si="131"/>
        <v>3.2000211336471969E-2</v>
      </c>
      <c r="AM141" t="str">
        <f t="shared" si="111"/>
        <v>1-0,000942382406724317i</v>
      </c>
      <c r="AN141">
        <f t="shared" si="132"/>
        <v>1.0000004440422017</v>
      </c>
      <c r="AO141">
        <f t="shared" si="133"/>
        <v>-9.4238212775269782E-4</v>
      </c>
      <c r="AP141" s="41" t="str">
        <f t="shared" si="134"/>
        <v>1,59973141944417-14,0165460652956i</v>
      </c>
      <c r="AQ141">
        <f t="shared" si="135"/>
        <v>22.989026229062148</v>
      </c>
      <c r="AR141" s="43">
        <f t="shared" si="136"/>
        <v>-83.488912270095554</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56,5723749368839+27,1434176432126i</v>
      </c>
      <c r="BG141" s="20">
        <f t="shared" si="147"/>
        <v>35.951873360538194</v>
      </c>
      <c r="BH141" s="43">
        <f t="shared" si="148"/>
        <v>25.631685275623212</v>
      </c>
      <c r="BI141" s="41" t="str">
        <f t="shared" si="152"/>
        <v>138,402039412233+66,3639623558207i</v>
      </c>
      <c r="BJ141" s="20">
        <f t="shared" si="149"/>
        <v>43.721623826772635</v>
      </c>
      <c r="BK141" s="43">
        <f t="shared" si="153"/>
        <v>25.617779974484343</v>
      </c>
      <c r="BL141">
        <f t="shared" si="150"/>
        <v>35.951873360538194</v>
      </c>
      <c r="BM141" s="43">
        <f t="shared" si="151"/>
        <v>25.631685275623212</v>
      </c>
    </row>
    <row r="142" spans="14:65" x14ac:dyDescent="0.25">
      <c r="N142" s="9">
        <v>24</v>
      </c>
      <c r="O142" s="34">
        <f t="shared" si="154"/>
        <v>173.78008287493768</v>
      </c>
      <c r="P142" s="33" t="str">
        <f t="shared" si="103"/>
        <v>68,0243543984883</v>
      </c>
      <c r="Q142" s="4" t="str">
        <f t="shared" si="104"/>
        <v>1+12,0325953430512i</v>
      </c>
      <c r="R142" s="4">
        <f t="shared" si="117"/>
        <v>12.074077633078952</v>
      </c>
      <c r="S142" s="4">
        <f t="shared" si="118"/>
        <v>1.4878792856073619</v>
      </c>
      <c r="T142" s="4" t="str">
        <f t="shared" si="105"/>
        <v>1+0,0327567739020078i</v>
      </c>
      <c r="U142" s="4">
        <f t="shared" si="119"/>
        <v>1.0005363592775962</v>
      </c>
      <c r="V142" s="4">
        <f t="shared" si="120"/>
        <v>3.2745065364856156E-2</v>
      </c>
      <c r="W142" t="str">
        <f t="shared" si="106"/>
        <v>1-0,00235848772094456i</v>
      </c>
      <c r="X142" s="4">
        <f t="shared" si="121"/>
        <v>1.0000027812282972</v>
      </c>
      <c r="Y142" s="4">
        <f t="shared" si="122"/>
        <v>-2.3584833479578815E-3</v>
      </c>
      <c r="Z142" t="str">
        <f t="shared" si="107"/>
        <v>0,999999879201931+0,00066726761652238i</v>
      </c>
      <c r="AA142" s="4">
        <f t="shared" si="123"/>
        <v>1.0000001018249691</v>
      </c>
      <c r="AB142" s="4">
        <f t="shared" si="124"/>
        <v>6.6726759809425807E-4</v>
      </c>
      <c r="AC142" s="47" t="str">
        <f t="shared" si="125"/>
        <v>0,633584280201403-5,60123408428106i</v>
      </c>
      <c r="AD142" s="20">
        <f t="shared" si="126"/>
        <v>15.020890076954691</v>
      </c>
      <c r="AE142" s="43">
        <f t="shared" si="127"/>
        <v>-83.546412204022047</v>
      </c>
      <c r="AF142" t="str">
        <f t="shared" si="108"/>
        <v>170,937204527894</v>
      </c>
      <c r="AG142" t="str">
        <f t="shared" si="109"/>
        <v>1+12,3630404726933i</v>
      </c>
      <c r="AH142">
        <f t="shared" si="128"/>
        <v>12.403417663267355</v>
      </c>
      <c r="AI142">
        <f t="shared" si="129"/>
        <v>1.490085787862832</v>
      </c>
      <c r="AJ142" t="str">
        <f t="shared" si="110"/>
        <v>1+0,0327567739020078i</v>
      </c>
      <c r="AK142">
        <f t="shared" si="130"/>
        <v>1.0005363592775962</v>
      </c>
      <c r="AL142">
        <f t="shared" si="131"/>
        <v>3.2745065364856156E-2</v>
      </c>
      <c r="AM142" t="str">
        <f t="shared" si="111"/>
        <v>1-0,000964333312849669i</v>
      </c>
      <c r="AN142">
        <f t="shared" si="132"/>
        <v>1.0000004649692611</v>
      </c>
      <c r="AO142">
        <f t="shared" si="133"/>
        <v>-9.6433301392620106E-4</v>
      </c>
      <c r="AP142" s="41" t="str">
        <f t="shared" si="134"/>
        <v>1,54785686269292-13,7017061199789i</v>
      </c>
      <c r="AQ142">
        <f t="shared" si="135"/>
        <v>22.790566132615307</v>
      </c>
      <c r="AR142" s="43">
        <f t="shared" si="136"/>
        <v>-83.554724923423251</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54,021826380259+26,3137917482256i</v>
      </c>
      <c r="BG142" s="20">
        <f t="shared" si="147"/>
        <v>35.576002298050106</v>
      </c>
      <c r="BH142" s="43">
        <f t="shared" si="148"/>
        <v>25.970507525975751</v>
      </c>
      <c r="BI142" s="41" t="str">
        <f t="shared" si="152"/>
        <v>132,155046395226+64,3484151466885i</v>
      </c>
      <c r="BJ142" s="20">
        <f t="shared" si="149"/>
        <v>43.345678353710717</v>
      </c>
      <c r="BK142" s="43">
        <f t="shared" si="153"/>
        <v>25.962194806574509</v>
      </c>
      <c r="BL142">
        <f t="shared" si="150"/>
        <v>35.576002298050106</v>
      </c>
      <c r="BM142" s="43">
        <f t="shared" si="151"/>
        <v>25.970507525975751</v>
      </c>
    </row>
    <row r="143" spans="14:65" x14ac:dyDescent="0.25">
      <c r="N143" s="9">
        <v>25</v>
      </c>
      <c r="O143" s="34">
        <f t="shared" si="154"/>
        <v>177.82794100389242</v>
      </c>
      <c r="P143" s="33" t="str">
        <f t="shared" si="103"/>
        <v>68,0243543984883</v>
      </c>
      <c r="Q143" s="4" t="str">
        <f t="shared" si="104"/>
        <v>1+12,3128704934944i</v>
      </c>
      <c r="R143" s="4">
        <f t="shared" si="117"/>
        <v>12.353411665995958</v>
      </c>
      <c r="S143" s="4">
        <f t="shared" si="118"/>
        <v>1.4897583599900923</v>
      </c>
      <c r="T143" s="4" t="str">
        <f t="shared" si="105"/>
        <v>1+0,0335197771836498i</v>
      </c>
      <c r="U143" s="4">
        <f t="shared" si="119"/>
        <v>1.0005616300170828</v>
      </c>
      <c r="V143" s="4">
        <f t="shared" si="120"/>
        <v>3.3507231640366474E-2</v>
      </c>
      <c r="W143" t="str">
        <f t="shared" si="106"/>
        <v>1-0,00241342395722279i</v>
      </c>
      <c r="X143" s="4">
        <f t="shared" si="121"/>
        <v>1.0000029123033578</v>
      </c>
      <c r="Y143" s="4">
        <f t="shared" si="122"/>
        <v>-2.4134192714838792E-3</v>
      </c>
      <c r="Z143" t="str">
        <f t="shared" si="107"/>
        <v>0,999999873508894+0,000682810275963235i</v>
      </c>
      <c r="AA143" s="4">
        <f t="shared" si="123"/>
        <v>1.0000001066238327</v>
      </c>
      <c r="AB143" s="4">
        <f t="shared" si="124"/>
        <v>6.828102562171463E-4</v>
      </c>
      <c r="AC143" s="47" t="str">
        <f t="shared" si="125"/>
        <v>0,612772415699857-5,47544999525801i</v>
      </c>
      <c r="AD143" s="20">
        <f t="shared" si="126"/>
        <v>14.822451548217607</v>
      </c>
      <c r="AE143" s="43">
        <f t="shared" si="127"/>
        <v>-83.614444449944315</v>
      </c>
      <c r="AF143" t="str">
        <f t="shared" si="108"/>
        <v>170,937204527894</v>
      </c>
      <c r="AG143" t="str">
        <f t="shared" si="109"/>
        <v>1+12,6510126789904i</v>
      </c>
      <c r="AH143">
        <f t="shared" si="128"/>
        <v>12.690473663499558</v>
      </c>
      <c r="AI143">
        <f t="shared" si="129"/>
        <v>1.4919152845011885</v>
      </c>
      <c r="AJ143" t="str">
        <f t="shared" si="110"/>
        <v>1+0,0335197771836498i</v>
      </c>
      <c r="AK143">
        <f t="shared" si="130"/>
        <v>1.0005616300170828</v>
      </c>
      <c r="AL143">
        <f t="shared" si="131"/>
        <v>3.3507231640366474E-2</v>
      </c>
      <c r="AM143" t="str">
        <f t="shared" si="111"/>
        <v>1-0,000986795521261954i</v>
      </c>
      <c r="AN143">
        <f t="shared" si="132"/>
        <v>1.0000004868825818</v>
      </c>
      <c r="AO143">
        <f t="shared" si="133"/>
        <v>-9.8679520095969566E-4</v>
      </c>
      <c r="AP143" s="41" t="str">
        <f t="shared" si="134"/>
        <v>1,49828736805165-13,3937555496668i</v>
      </c>
      <c r="AQ143">
        <f t="shared" si="135"/>
        <v>22.592056419332941</v>
      </c>
      <c r="AR143" s="43">
        <f t="shared" si="136"/>
        <v>-83.617165437076153</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51,5845316333613+25,5170782148148i</v>
      </c>
      <c r="BG143" s="20">
        <f t="shared" si="147"/>
        <v>35.201014979989139</v>
      </c>
      <c r="BH143" s="43">
        <f t="shared" si="148"/>
        <v>26.320005489249649</v>
      </c>
      <c r="BI143" s="41" t="str">
        <f t="shared" si="152"/>
        <v>126,18564064128+62,4122000087025i</v>
      </c>
      <c r="BJ143" s="20">
        <f t="shared" si="149"/>
        <v>42.970619851104445</v>
      </c>
      <c r="BK143" s="43">
        <f t="shared" si="153"/>
        <v>26.317284502117893</v>
      </c>
      <c r="BL143">
        <f t="shared" si="150"/>
        <v>35.201014979989139</v>
      </c>
      <c r="BM143" s="43">
        <f t="shared" si="151"/>
        <v>26.320005489249649</v>
      </c>
    </row>
    <row r="144" spans="14:65" x14ac:dyDescent="0.25">
      <c r="N144" s="9">
        <v>26</v>
      </c>
      <c r="O144" s="34">
        <f t="shared" si="154"/>
        <v>181.9700858609983</v>
      </c>
      <c r="P144" s="33" t="str">
        <f t="shared" si="103"/>
        <v>68,0243543984883</v>
      </c>
      <c r="Q144" s="4" t="str">
        <f t="shared" si="104"/>
        <v>1+12,5996740908532i</v>
      </c>
      <c r="R144" s="4">
        <f t="shared" si="117"/>
        <v>12.639295359936702</v>
      </c>
      <c r="S144" s="4">
        <f t="shared" si="118"/>
        <v>1.4915952157808523</v>
      </c>
      <c r="T144" s="4" t="str">
        <f t="shared" si="105"/>
        <v>1+0,0343005530948409i</v>
      </c>
      <c r="U144" s="4">
        <f t="shared" si="119"/>
        <v>1.000588091045767</v>
      </c>
      <c r="V144" s="4">
        <f t="shared" si="120"/>
        <v>3.4287110729702287E-2</v>
      </c>
      <c r="W144" t="str">
        <f t="shared" si="106"/>
        <v>1-0,00246963982282854i</v>
      </c>
      <c r="X144" s="4">
        <f t="shared" si="121"/>
        <v>1.0000030495557775</v>
      </c>
      <c r="Y144" s="4">
        <f t="shared" si="122"/>
        <v>-2.4696348019696648E-3</v>
      </c>
      <c r="Z144" t="str">
        <f t="shared" si="107"/>
        <v>0,999999867547551+0,000698714970450461i</v>
      </c>
      <c r="AA144" s="4">
        <f t="shared" si="123"/>
        <v>1.0000001116488584</v>
      </c>
      <c r="AB144" s="4">
        <f t="shared" si="124"/>
        <v>6.9871494929214632E-4</v>
      </c>
      <c r="AC144" s="47" t="str">
        <f t="shared" si="125"/>
        <v>0,592885234776683-5,35241782691514i</v>
      </c>
      <c r="AD144" s="20">
        <f t="shared" si="126"/>
        <v>14.623963430166079</v>
      </c>
      <c r="AE144" s="43">
        <f t="shared" si="127"/>
        <v>-83.67913693840714</v>
      </c>
      <c r="AF144" t="str">
        <f t="shared" si="108"/>
        <v>170,937204527894</v>
      </c>
      <c r="AG144" t="str">
        <f t="shared" si="109"/>
        <v>1+12,9456926196658i</v>
      </c>
      <c r="AH144">
        <f t="shared" si="128"/>
        <v>12.984258061316771</v>
      </c>
      <c r="AI144">
        <f t="shared" si="129"/>
        <v>1.4937036481542114</v>
      </c>
      <c r="AJ144" t="str">
        <f t="shared" si="110"/>
        <v>1+0,0343005530948409i</v>
      </c>
      <c r="AK144">
        <f t="shared" si="130"/>
        <v>1.000588091045767</v>
      </c>
      <c r="AL144">
        <f t="shared" si="131"/>
        <v>3.4287110729702287E-2</v>
      </c>
      <c r="AM144" t="str">
        <f t="shared" si="111"/>
        <v>1-0,00100978094172138i</v>
      </c>
      <c r="AN144">
        <f t="shared" si="132"/>
        <v>1.0000005098286451</v>
      </c>
      <c r="AO144">
        <f t="shared" si="133"/>
        <v>-1.0097805985113362E-3</v>
      </c>
      <c r="AP144" s="41" t="str">
        <f t="shared" si="134"/>
        <v>1,45092177815244-13,0925558267111i</v>
      </c>
      <c r="AQ144">
        <f t="shared" si="135"/>
        <v>22.39350019757908</v>
      </c>
      <c r="AR144" s="43">
        <f t="shared" si="136"/>
        <v>-83.67626431254962</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49,2555276309644+24,751605497202i</v>
      </c>
      <c r="BG144" s="20">
        <f t="shared" si="147"/>
        <v>34.826948256302671</v>
      </c>
      <c r="BH144" s="43">
        <f t="shared" si="148"/>
        <v>26.680180869991823</v>
      </c>
      <c r="BI144" s="41" t="str">
        <f t="shared" si="152"/>
        <v>120,481640275837+60,5513095962044i</v>
      </c>
      <c r="BJ144" s="20">
        <f t="shared" si="149"/>
        <v>42.596485023715687</v>
      </c>
      <c r="BK144" s="43">
        <f t="shared" si="153"/>
        <v>26.683053495849268</v>
      </c>
      <c r="BL144">
        <f t="shared" si="150"/>
        <v>34.826948256302671</v>
      </c>
      <c r="BM144" s="43">
        <f t="shared" si="151"/>
        <v>26.680180869991823</v>
      </c>
    </row>
    <row r="145" spans="14:65" x14ac:dyDescent="0.25">
      <c r="N145" s="9">
        <v>27</v>
      </c>
      <c r="O145" s="34">
        <f t="shared" si="154"/>
        <v>186.20871366628685</v>
      </c>
      <c r="P145" s="33" t="str">
        <f t="shared" si="103"/>
        <v>68,0243543984883</v>
      </c>
      <c r="Q145" s="4" t="str">
        <f t="shared" si="104"/>
        <v>1+12,8931582021914i</v>
      </c>
      <c r="R145" s="4">
        <f t="shared" si="117"/>
        <v>12.931880312883171</v>
      </c>
      <c r="S145" s="4">
        <f t="shared" si="118"/>
        <v>1.4933907772962622</v>
      </c>
      <c r="T145" s="4" t="str">
        <f t="shared" si="105"/>
        <v>1+0,0350995156133046i</v>
      </c>
      <c r="U145" s="4">
        <f t="shared" si="119"/>
        <v>1.0006157983943131</v>
      </c>
      <c r="V145" s="4">
        <f t="shared" si="120"/>
        <v>3.5085112338261004E-2</v>
      </c>
      <c r="W145" t="str">
        <f t="shared" si="106"/>
        <v>1-0,00252716512415793i</v>
      </c>
      <c r="X145" s="4">
        <f t="shared" si="121"/>
        <v>1.0000031932766837</v>
      </c>
      <c r="Y145" s="4">
        <f t="shared" si="122"/>
        <v>-2.5271597442116443E-3</v>
      </c>
      <c r="Z145" t="str">
        <f t="shared" si="107"/>
        <v>0,99999986130526+0,000714990132863611i</v>
      </c>
      <c r="AA145" s="4">
        <f t="shared" si="123"/>
        <v>1.0000001169107078</v>
      </c>
      <c r="AB145" s="4">
        <f t="shared" si="124"/>
        <v>7.1499011019206802E-4</v>
      </c>
      <c r="AC145" s="47" t="str">
        <f t="shared" si="125"/>
        <v>0,57388216619067-5,2320823152414i</v>
      </c>
      <c r="AD145" s="20">
        <f t="shared" si="126"/>
        <v>14.425428875990443</v>
      </c>
      <c r="AE145" s="43">
        <f t="shared" si="127"/>
        <v>-83.740521345318825</v>
      </c>
      <c r="AF145" t="str">
        <f t="shared" si="108"/>
        <v>170,937204527894</v>
      </c>
      <c r="AG145" t="str">
        <f t="shared" si="109"/>
        <v>1+13,2472365379246i</v>
      </c>
      <c r="AH145">
        <f t="shared" si="128"/>
        <v>13.284926642316266</v>
      </c>
      <c r="AI145">
        <f t="shared" si="129"/>
        <v>1.4954517812534314</v>
      </c>
      <c r="AJ145" t="str">
        <f t="shared" si="110"/>
        <v>1+0,0350995156133046i</v>
      </c>
      <c r="AK145">
        <f t="shared" si="130"/>
        <v>1.0006157983943131</v>
      </c>
      <c r="AL145">
        <f t="shared" si="131"/>
        <v>3.5085112338261004E-2</v>
      </c>
      <c r="AM145" t="str">
        <f t="shared" si="111"/>
        <v>1-0,00103330176140215i</v>
      </c>
      <c r="AN145">
        <f t="shared" si="132"/>
        <v>1.0000005338561226</v>
      </c>
      <c r="AO145">
        <f t="shared" si="133"/>
        <v>-1.0333013936459729E-3</v>
      </c>
      <c r="AP145" s="41" t="str">
        <f t="shared" si="134"/>
        <v>1,40566326383094-12,797970383946i</v>
      </c>
      <c r="AQ145">
        <f t="shared" si="135"/>
        <v>22.19490048138935</v>
      </c>
      <c r="AR145" s="43">
        <f t="shared" si="136"/>
        <v>-83.732050479239021</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47,0300630421326+24,0158002202223i</v>
      </c>
      <c r="BG145" s="20">
        <f t="shared" si="147"/>
        <v>34.453839632442055</v>
      </c>
      <c r="BH145" s="43">
        <f t="shared" si="148"/>
        <v>27.051030763328381</v>
      </c>
      <c r="BI145" s="41" t="str">
        <f t="shared" si="152"/>
        <v>115,031384648574+58,7619714585715i</v>
      </c>
      <c r="BJ145" s="20">
        <f t="shared" si="149"/>
        <v>42.223311237840953</v>
      </c>
      <c r="BK145" s="43">
        <f t="shared" si="153"/>
        <v>27.059501629408221</v>
      </c>
      <c r="BL145">
        <f t="shared" si="150"/>
        <v>34.453839632442055</v>
      </c>
      <c r="BM145" s="43">
        <f t="shared" si="151"/>
        <v>27.051030763328381</v>
      </c>
    </row>
    <row r="146" spans="14:65" x14ac:dyDescent="0.25">
      <c r="N146" s="9">
        <v>28</v>
      </c>
      <c r="O146" s="34">
        <f t="shared" si="154"/>
        <v>190.54607179632498</v>
      </c>
      <c r="P146" s="33" t="str">
        <f t="shared" si="103"/>
        <v>68,0243543984883</v>
      </c>
      <c r="Q146" s="4" t="str">
        <f t="shared" si="104"/>
        <v>1+13,1934784366697i</v>
      </c>
      <c r="R146" s="4">
        <f t="shared" si="117"/>
        <v>13.231321674680437</v>
      </c>
      <c r="S146" s="4">
        <f t="shared" si="118"/>
        <v>1.495145950229233</v>
      </c>
      <c r="T146" s="4" t="str">
        <f t="shared" si="105"/>
        <v>1+0,0359170883595438i</v>
      </c>
      <c r="U146" s="4">
        <f t="shared" si="119"/>
        <v>1.0006448107276764</v>
      </c>
      <c r="V146" s="4">
        <f t="shared" si="120"/>
        <v>3.5901655509354438E-2</v>
      </c>
      <c r="W146" t="str">
        <f t="shared" si="106"/>
        <v>1-0,00258603036188715i</v>
      </c>
      <c r="X146" s="4">
        <f t="shared" si="121"/>
        <v>1.0000033437709259</v>
      </c>
      <c r="Y146" s="4">
        <f t="shared" si="122"/>
        <v>-2.5860245971718846E-3</v>
      </c>
      <c r="Z146" t="str">
        <f t="shared" si="107"/>
        <v>0,999999854768778+0,000731644392509224i</v>
      </c>
      <c r="AA146" s="4">
        <f t="shared" si="123"/>
        <v>1.0000001224205395</v>
      </c>
      <c r="AB146" s="4">
        <f t="shared" si="124"/>
        <v>7.3164436821622817E-4</v>
      </c>
      <c r="AC146" s="47" t="str">
        <f t="shared" si="125"/>
        <v>0,555724373869617-5,11438897409168i</v>
      </c>
      <c r="AD146" s="20">
        <f t="shared" si="126"/>
        <v>14.226850944763981</v>
      </c>
      <c r="AE146" s="43">
        <f t="shared" si="127"/>
        <v>-83.798627795531758</v>
      </c>
      <c r="AF146" t="str">
        <f t="shared" si="108"/>
        <v>170,937204527894</v>
      </c>
      <c r="AG146" t="str">
        <f t="shared" si="109"/>
        <v>1+13,555804316344i</v>
      </c>
      <c r="AH146">
        <f t="shared" si="128"/>
        <v>13.592638841042259</v>
      </c>
      <c r="AI146">
        <f t="shared" si="129"/>
        <v>1.4971605679203304</v>
      </c>
      <c r="AJ146" t="str">
        <f t="shared" si="110"/>
        <v>1+0,0359170883595438i</v>
      </c>
      <c r="AK146">
        <f t="shared" si="130"/>
        <v>1.0006448107276764</v>
      </c>
      <c r="AL146">
        <f t="shared" si="131"/>
        <v>3.5901655509354438E-2</v>
      </c>
      <c r="AM146" t="str">
        <f t="shared" si="111"/>
        <v>1-0,00105737045135419i</v>
      </c>
      <c r="AN146">
        <f t="shared" si="132"/>
        <v>1.0000005590159795</v>
      </c>
      <c r="AO146">
        <f t="shared" si="133"/>
        <v>-1.0573700572963586E-3</v>
      </c>
      <c r="AP146" s="41" t="str">
        <f t="shared" si="134"/>
        <v>1,36241914870082-12,5098646467714i</v>
      </c>
      <c r="AQ146">
        <f t="shared" si="135"/>
        <v>21.996260196460472</v>
      </c>
      <c r="AR146" s="43">
        <f t="shared" si="136"/>
        <v>-83.784551298692335</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44,9035897435948+23,3081810877688i</v>
      </c>
      <c r="BG146" s="20">
        <f t="shared" si="147"/>
        <v>34.081727254651291</v>
      </c>
      <c r="BH146" s="43">
        <f t="shared" si="148"/>
        <v>27.432547264431719</v>
      </c>
      <c r="BI146" s="41" t="str">
        <f t="shared" si="152"/>
        <v>109,823713207801+57,0406334562916i</v>
      </c>
      <c r="BJ146" s="20">
        <f t="shared" si="149"/>
        <v>41.851136506347785</v>
      </c>
      <c r="BK146" s="43">
        <f t="shared" si="153"/>
        <v>27.446623761271194</v>
      </c>
      <c r="BL146">
        <f t="shared" si="150"/>
        <v>34.081727254651291</v>
      </c>
      <c r="BM146" s="43">
        <f t="shared" si="151"/>
        <v>27.432547264431719</v>
      </c>
    </row>
    <row r="147" spans="14:65" x14ac:dyDescent="0.25">
      <c r="N147" s="9">
        <v>29</v>
      </c>
      <c r="O147" s="34">
        <f t="shared" si="154"/>
        <v>194.98445997580458</v>
      </c>
      <c r="P147" s="33" t="str">
        <f t="shared" ref="P147:P210" si="155">COMPLEX(Adc,0)</f>
        <v>68,0243543984883</v>
      </c>
      <c r="Q147" s="4" t="str">
        <f t="shared" ref="Q147:Q210" si="156">IMSUM(COMPLEX(1,0),IMDIV(COMPLEX(0,2*PI()*O147),COMPLEX(wp_lf,0)))</f>
        <v>1+13,5007940280513i</v>
      </c>
      <c r="R147" s="4">
        <f t="shared" si="117"/>
        <v>13.537778229379652</v>
      </c>
      <c r="S147" s="4">
        <f t="shared" si="118"/>
        <v>1.4968616219151643</v>
      </c>
      <c r="T147" s="4" t="str">
        <f t="shared" ref="T147:T210" si="157">IMSUM(COMPLEX(1,0),IMDIV(COMPLEX(0,2*PI()*O147),COMPLEX(wz_esr,0)))</f>
        <v>1+0,0367537048214496i</v>
      </c>
      <c r="U147" s="4">
        <f t="shared" si="119"/>
        <v>1.0006751894686419</v>
      </c>
      <c r="V147" s="4">
        <f t="shared" si="120"/>
        <v>3.6737168827097745E-2</v>
      </c>
      <c r="W147" t="str">
        <f t="shared" ref="W147:W210" si="158">IMSUB(COMPLEX(1,0),IMDIV(COMPLEX(0,2*PI()*O147),COMPLEX(wz_rhp,0)))</f>
        <v>1-0,00264626674714437i</v>
      </c>
      <c r="X147" s="4">
        <f t="shared" si="121"/>
        <v>1.0000035013577189</v>
      </c>
      <c r="Y147" s="4">
        <f t="shared" si="122"/>
        <v>-2.6462605701418418E-3</v>
      </c>
      <c r="Z147" t="str">
        <f t="shared" ref="Z147:Z210" si="159">IMSUM(COMPLEX(1,0),IMDIV(COMPLEX(0,2*PI()*O147),COMPLEX(Q*(wsl/2),0)),IMDIV(IMPOWER(COMPLEX(0,2*PI()*O147),2),IMPOWER(COMPLEX(wsl/2,0),2)))</f>
        <v>0,999999847924241+0,000748686579696194i</v>
      </c>
      <c r="AA147" s="4">
        <f t="shared" si="123"/>
        <v>1.0000001281900417</v>
      </c>
      <c r="AB147" s="4">
        <f t="shared" si="124"/>
        <v>7.4868655366578025E-4</v>
      </c>
      <c r="AC147" s="47" t="str">
        <f t="shared" si="125"/>
        <v>0,538374686648607-4,9992841083661i</v>
      </c>
      <c r="AD147" s="20">
        <f t="shared" si="126"/>
        <v>14.028232607521627</v>
      </c>
      <c r="AE147" s="43">
        <f t="shared" si="127"/>
        <v>-83.853484867658025</v>
      </c>
      <c r="AF147" t="str">
        <f t="shared" ref="AF147:AF210" si="160">COMPLEX($B$72,0)</f>
        <v>170,937204527894</v>
      </c>
      <c r="AG147" t="str">
        <f t="shared" ref="AG147:AG210" si="161">IMSUM(COMPLEX(1,0),IMDIV(COMPLEX(0,2*PI()*O147),COMPLEX(wp_lf_DCM,0)))</f>
        <v>1+13,8715595616439i</v>
      </c>
      <c r="AH147">
        <f t="shared" si="128"/>
        <v>13.907557825593763</v>
      </c>
      <c r="AI147">
        <f t="shared" si="129"/>
        <v>1.4988308742372669</v>
      </c>
      <c r="AJ147" t="str">
        <f t="shared" ref="AJ147:AJ210" si="162">IMSUM(COMPLEX(1,0),IMDIV(COMPLEX(0,2*PI()*O147),COMPLEX(wz1_dcm,0)))</f>
        <v>1+0,0367537048214496i</v>
      </c>
      <c r="AK147">
        <f t="shared" si="130"/>
        <v>1.0006751894686419</v>
      </c>
      <c r="AL147">
        <f t="shared" si="131"/>
        <v>3.6737168827097745E-2</v>
      </c>
      <c r="AM147" t="str">
        <f t="shared" ref="AM147:AM210" si="163">IMSUB(COMPLEX(1,0),IMDIV(COMPLEX(0,2*PI()*O147),COMPLEX(wz2_dcm,0)))</f>
        <v>1-0,00108199977311548i</v>
      </c>
      <c r="AN147">
        <f t="shared" si="132"/>
        <v>1.0000005853615832</v>
      </c>
      <c r="AO147">
        <f t="shared" si="133"/>
        <v>-1.0819993508749196E-3</v>
      </c>
      <c r="AP147" s="41" t="str">
        <f t="shared" si="134"/>
        <v>1,32110073996871-12,2281060597019i</v>
      </c>
      <c r="AQ147">
        <f t="shared" si="135"/>
        <v>21.797582185986897</v>
      </c>
      <c r="AR147" s="43">
        <f t="shared" si="136"/>
        <v>-83.833792568887574</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42,8717545913364+22,6273531707348i</v>
      </c>
      <c r="BG147" s="20">
        <f t="shared" si="147"/>
        <v>33.710649891275679</v>
      </c>
      <c r="BH147" s="43">
        <f t="shared" si="148"/>
        <v>27.824717072946299</v>
      </c>
      <c r="BI147" s="41" t="str">
        <f t="shared" si="152"/>
        <v>104,84794512634+55,383950087965i</v>
      </c>
      <c r="BJ147" s="20">
        <f t="shared" si="149"/>
        <v>41.479999469740953</v>
      </c>
      <c r="BK147" s="43">
        <f t="shared" si="153"/>
        <v>27.844409371716718</v>
      </c>
      <c r="BL147">
        <f t="shared" si="150"/>
        <v>33.710649891275679</v>
      </c>
      <c r="BM147" s="43">
        <f t="shared" si="151"/>
        <v>27.824717072946299</v>
      </c>
    </row>
    <row r="148" spans="14:65" x14ac:dyDescent="0.25">
      <c r="N148" s="9">
        <v>30</v>
      </c>
      <c r="O148" s="34">
        <f t="shared" si="154"/>
        <v>199.52623149688802</v>
      </c>
      <c r="P148" s="33" t="str">
        <f t="shared" si="155"/>
        <v>68,0243543984883</v>
      </c>
      <c r="Q148" s="4" t="str">
        <f t="shared" si="156"/>
        <v>1+13,8152679191308i</v>
      </c>
      <c r="R148" s="4">
        <f t="shared" ref="R148:R211" si="168">IMABS(Q148)</f>
        <v>13.851412479504202</v>
      </c>
      <c r="S148" s="4">
        <f t="shared" ref="S148:S211" si="169">IMARGUMENT(Q148)</f>
        <v>1.4985386616022403</v>
      </c>
      <c r="T148" s="4" t="str">
        <f t="shared" si="157"/>
        <v>1+0,0376098085841448i</v>
      </c>
      <c r="U148" s="4">
        <f t="shared" ref="U148:U211" si="170">IMABS(T148)</f>
        <v>1.0007069989271267</v>
      </c>
      <c r="V148" s="4">
        <f t="shared" ref="V148:V211" si="171">IMARGUMENT(T148)</f>
        <v>3.7592090622989884E-2</v>
      </c>
      <c r="W148" t="str">
        <f t="shared" si="158"/>
        <v>1-0,00270790621805843i</v>
      </c>
      <c r="X148" s="4">
        <f t="shared" ref="X148:X211" si="172">IMABS(W148)</f>
        <v>1.0000036663713219</v>
      </c>
      <c r="Y148" s="4">
        <f t="shared" ref="Y148:Y211" si="173">IMARGUMENT(W148)</f>
        <v>-2.7078995992822837E-3</v>
      </c>
      <c r="Z148" t="str">
        <f t="shared" si="159"/>
        <v>0,999999840757132+0,000766125730417763i</v>
      </c>
      <c r="AA148" s="4">
        <f t="shared" ref="AA148:AA211" si="174">IMABS(Z148)</f>
        <v>1.0000001342314533</v>
      </c>
      <c r="AB148" s="4">
        <f t="shared" ref="AB148:AB211" si="175">IMARGUMENT(Z148)</f>
        <v>7.6612570252567174E-4</v>
      </c>
      <c r="AC148" s="47" t="str">
        <f t="shared" ref="AC148:AC211" si="176">(IMDIV(IMPRODUCT(P148,T148,W148),IMPRODUCT(Q148,Z148)))</f>
        <v>0,521797530501326-4,88671482495448i</v>
      </c>
      <c r="AD148" s="20">
        <f t="shared" ref="AD148:AD211" si="177">20*LOG(IMABS(AC148))</f>
        <v>13.829576753183213</v>
      </c>
      <c r="AE148" s="43">
        <f t="shared" ref="AE148:AE211" si="178">(180/PI())*IMARGUMENT(AC148)</f>
        <v>-83.905119598936039</v>
      </c>
      <c r="AF148" t="str">
        <f t="shared" si="160"/>
        <v>170,937204527894</v>
      </c>
      <c r="AG148" t="str">
        <f t="shared" si="161"/>
        <v>1+14,1946696914353i</v>
      </c>
      <c r="AH148">
        <f t="shared" ref="AH148:AH211" si="179">IMABS(AG148)</f>
        <v>14.229850584210359</v>
      </c>
      <c r="AI148">
        <f t="shared" ref="AI148:AI211" si="180">IMARGUMENT(AG148)</f>
        <v>1.5004635485216538</v>
      </c>
      <c r="AJ148" t="str">
        <f t="shared" si="162"/>
        <v>1+0,0376098085841448i</v>
      </c>
      <c r="AK148">
        <f t="shared" ref="AK148:AK211" si="181">IMABS(AJ148)</f>
        <v>1.0007069989271267</v>
      </c>
      <c r="AL148">
        <f t="shared" ref="AL148:AL211" si="182">IMARGUMENT(AJ148)</f>
        <v>3.7592090622989884E-2</v>
      </c>
      <c r="AM148" t="str">
        <f t="shared" si="163"/>
        <v>1-0,00110720278547843i</v>
      </c>
      <c r="AN148">
        <f t="shared" ref="AN148:AN211" si="183">IMABS(AM148)</f>
        <v>1.0000006129488161</v>
      </c>
      <c r="AO148">
        <f t="shared" ref="AO148:AO211" si="184">IMARGUMENT(AM148)</f>
        <v>-1.1072023330395331E-3</v>
      </c>
      <c r="AP148" s="41" t="str">
        <f t="shared" ref="AP148:AP211" si="185">(IMDIV(IMPRODUCT(AF148,AJ148,AM148),IMPRODUCT(AG148)))</f>
        <v>1,28162316534717-11,9525641077871i</v>
      </c>
      <c r="AQ148">
        <f t="shared" ref="AQ148:AQ211" si="186">20*LOG(IMABS(AP148))</f>
        <v>21.598869216348341</v>
      </c>
      <c r="AR148" s="43">
        <f t="shared" ref="AR148:AR211" si="187">(180/PI())*IMARGUMENT(AP148)</f>
        <v>-83.879798528493339</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40,9303914841646+21,9720025514951i</v>
      </c>
      <c r="BG148" s="20">
        <f t="shared" ref="BG148:BG211" si="198">20*LOG(IMABS(BF148))</f>
        <v>33.340646909905992</v>
      </c>
      <c r="BH148" s="43">
        <f t="shared" ref="BH148:BH211" si="199">(180/PI())*IMARGUMENT(BF148)</f>
        <v>28.227521093911118</v>
      </c>
      <c r="BI148" s="41" t="str">
        <f t="shared" si="152"/>
        <v>100,093859661796+53,7887696728074i</v>
      </c>
      <c r="BJ148" s="20">
        <f t="shared" ref="BJ148:BJ211" si="200">20*LOG(IMABS(BI148))</f>
        <v>41.109939373071107</v>
      </c>
      <c r="BK148" s="43">
        <f t="shared" si="153"/>
        <v>28.252842164353936</v>
      </c>
      <c r="BL148">
        <f t="shared" ref="BL148:BL211" si="201">IF($B$31=0,BJ148,BG148)</f>
        <v>33.340646909905992</v>
      </c>
      <c r="BM148" s="43">
        <f t="shared" ref="BM148:BM211" si="202">IF($B$31=0,BK148,BH148)</f>
        <v>28.227521093911118</v>
      </c>
    </row>
    <row r="149" spans="14:65" x14ac:dyDescent="0.25">
      <c r="N149" s="9">
        <v>31</v>
      </c>
      <c r="O149" s="34">
        <f t="shared" si="154"/>
        <v>204.17379446695315</v>
      </c>
      <c r="P149" s="33" t="str">
        <f t="shared" si="155"/>
        <v>68,0243543984883</v>
      </c>
      <c r="Q149" s="4" t="str">
        <f t="shared" si="156"/>
        <v>1+14,1370668481276i</v>
      </c>
      <c r="R149" s="4">
        <f t="shared" si="168"/>
        <v>14.172390732280437</v>
      </c>
      <c r="S149" s="4">
        <f t="shared" si="169"/>
        <v>1.5001779207250689</v>
      </c>
      <c r="T149" s="4" t="str">
        <f t="shared" si="157"/>
        <v>1+0,0384858535651758i</v>
      </c>
      <c r="U149" s="4">
        <f t="shared" si="170"/>
        <v>1.0007403064355109</v>
      </c>
      <c r="V149" s="4">
        <f t="shared" si="171"/>
        <v>3.8466869186190203E-2</v>
      </c>
      <c r="W149" t="str">
        <f t="shared" si="158"/>
        <v>1-0,00277098145669266i</v>
      </c>
      <c r="X149" s="4">
        <f t="shared" si="172"/>
        <v>1.000003839161747</v>
      </c>
      <c r="Y149" s="4">
        <f t="shared" si="173"/>
        <v>-2.7709743645477126E-3</v>
      </c>
      <c r="Z149" t="str">
        <f t="shared" si="159"/>
        <v>0,999999833252247+0,000783971091142468i</v>
      </c>
      <c r="AA149" s="4">
        <f t="shared" si="174"/>
        <v>1.0000001405575869</v>
      </c>
      <c r="AB149" s="4">
        <f t="shared" si="175"/>
        <v>7.8397106125555353E-4</v>
      </c>
      <c r="AC149" s="47" t="str">
        <f t="shared" si="176"/>
        <v>0,50595886320882-4,77662904161408i</v>
      </c>
      <c r="AD149" s="20">
        <f t="shared" si="177"/>
        <v>13.630886194333488</v>
      </c>
      <c r="AE149" s="43">
        <f t="shared" si="178"/>
        <v>-83.953557490105169</v>
      </c>
      <c r="AF149" t="str">
        <f t="shared" si="160"/>
        <v>170,937204527894</v>
      </c>
      <c r="AG149" t="str">
        <f t="shared" si="161"/>
        <v>1+14,5253060229857i</v>
      </c>
      <c r="AH149">
        <f t="shared" si="179"/>
        <v>14.559688013875318</v>
      </c>
      <c r="AI149">
        <f t="shared" si="180"/>
        <v>1.5020594216026855</v>
      </c>
      <c r="AJ149" t="str">
        <f t="shared" si="162"/>
        <v>1+0,0384858535651758i</v>
      </c>
      <c r="AK149">
        <f t="shared" si="181"/>
        <v>1.0007403064355109</v>
      </c>
      <c r="AL149">
        <f t="shared" si="182"/>
        <v>3.8466869186190203E-2</v>
      </c>
      <c r="AM149" t="str">
        <f t="shared" si="163"/>
        <v>1-0,00113299285141381i</v>
      </c>
      <c r="AN149">
        <f t="shared" si="183"/>
        <v>1.0000006418361946</v>
      </c>
      <c r="AO149">
        <f t="shared" si="184"/>
        <v>-1.1329923666168144E-3</v>
      </c>
      <c r="AP149" s="41" t="str">
        <f t="shared" si="185"/>
        <v>1,24390521592038-11,6831103333014i</v>
      </c>
      <c r="AQ149">
        <f t="shared" si="186"/>
        <v>21.400123982663992</v>
      </c>
      <c r="AR149" s="43">
        <f t="shared" si="187"/>
        <v>-83.922591861072604</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39,0755137127159+21,3408913032693i</v>
      </c>
      <c r="BG149" s="20">
        <f t="shared" si="198"/>
        <v>32.971758250187044</v>
      </c>
      <c r="BH149" s="43">
        <f t="shared" si="199"/>
        <v>28.640934036873873</v>
      </c>
      <c r="BI149" s="41" t="str">
        <f t="shared" si="152"/>
        <v>95,5516772336453+52,2521223364527i</v>
      </c>
      <c r="BJ149" s="20">
        <f t="shared" si="200"/>
        <v>40.740996038517537</v>
      </c>
      <c r="BK149" s="43">
        <f t="shared" si="153"/>
        <v>28.671899665906423</v>
      </c>
      <c r="BL149">
        <f t="shared" si="201"/>
        <v>32.971758250187044</v>
      </c>
      <c r="BM149" s="43">
        <f t="shared" si="202"/>
        <v>28.640934036873873</v>
      </c>
    </row>
    <row r="150" spans="14:65" x14ac:dyDescent="0.25">
      <c r="N150" s="9">
        <v>32</v>
      </c>
      <c r="O150" s="34">
        <f t="shared" si="154"/>
        <v>208.92961308540396</v>
      </c>
      <c r="P150" s="33" t="str">
        <f t="shared" si="155"/>
        <v>68,0243543984883</v>
      </c>
      <c r="Q150" s="4" t="str">
        <f t="shared" si="156"/>
        <v>1+14,4663614370936i</v>
      </c>
      <c r="R150" s="4">
        <f t="shared" si="168"/>
        <v>14.500883187883034</v>
      </c>
      <c r="S150" s="4">
        <f t="shared" si="169"/>
        <v>1.5017802331810157</v>
      </c>
      <c r="T150" s="4" t="str">
        <f t="shared" si="157"/>
        <v>1+0,0393823042551879i</v>
      </c>
      <c r="U150" s="4">
        <f t="shared" si="170"/>
        <v>1.0007751824902775</v>
      </c>
      <c r="V150" s="4">
        <f t="shared" si="171"/>
        <v>3.936196297750922E-2</v>
      </c>
      <c r="W150" t="str">
        <f t="shared" si="158"/>
        <v>1-0,00283552590637353i</v>
      </c>
      <c r="X150" s="4">
        <f t="shared" si="172"/>
        <v>1.0000040200955023</v>
      </c>
      <c r="Y150" s="4">
        <f t="shared" si="173"/>
        <v>-2.8355183070049531E-3</v>
      </c>
      <c r="Z150" t="str">
        <f t="shared" si="159"/>
        <v>0,999999825393667+0,000802232123716789i</v>
      </c>
      <c r="AA150" s="4">
        <f t="shared" si="174"/>
        <v>1.0000001471818616</v>
      </c>
      <c r="AB150" s="4">
        <f t="shared" si="175"/>
        <v>8.0223209169238367E-4</v>
      </c>
      <c r="AC150" s="47" t="str">
        <f t="shared" si="176"/>
        <v>0,490826111407453-4,66897549393583i</v>
      </c>
      <c r="AD150" s="20">
        <f t="shared" si="177"/>
        <v>13.432163672866189</v>
      </c>
      <c r="AE150" s="43">
        <f t="shared" si="178"/>
        <v>-83.998822510250747</v>
      </c>
      <c r="AF150" t="str">
        <f t="shared" si="160"/>
        <v>170,937204527894</v>
      </c>
      <c r="AG150" t="str">
        <f t="shared" si="161"/>
        <v>1+14,8636438640548i</v>
      </c>
      <c r="AH150">
        <f t="shared" si="179"/>
        <v>14.897245010989579</v>
      </c>
      <c r="AI150">
        <f t="shared" si="180"/>
        <v>1.5036193071000334</v>
      </c>
      <c r="AJ150" t="str">
        <f t="shared" si="162"/>
        <v>1+0,0393823042551879i</v>
      </c>
      <c r="AK150">
        <f t="shared" si="181"/>
        <v>1.0007751824902775</v>
      </c>
      <c r="AL150">
        <f t="shared" si="182"/>
        <v>3.936196297750922E-2</v>
      </c>
      <c r="AM150" t="str">
        <f t="shared" si="163"/>
        <v>1-0,00115938364515595i</v>
      </c>
      <c r="AN150">
        <f t="shared" si="183"/>
        <v>1.0000006720849925</v>
      </c>
      <c r="AO150">
        <f t="shared" si="184"/>
        <v>-1.1593831256866288E-3</v>
      </c>
      <c r="AP150" s="41" t="str">
        <f t="shared" si="185"/>
        <v>1,20786919481086-11,4196183480607i</v>
      </c>
      <c r="AQ150">
        <f t="shared" si="186"/>
        <v>21.201349114217596</v>
      </c>
      <c r="AR150" s="43">
        <f t="shared" si="187"/>
        <v>-83.962193699196177</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37,3033065871003+20,7328527839331i</v>
      </c>
      <c r="BG150" s="20">
        <f t="shared" si="198"/>
        <v>32.604024392126775</v>
      </c>
      <c r="BH150" s="43">
        <f t="shared" si="199"/>
        <v>29.064924015059809</v>
      </c>
      <c r="BI150" s="41" t="str">
        <f t="shared" si="152"/>
        <v>91,2120411989434+50,7712087507973i</v>
      </c>
      <c r="BJ150" s="20">
        <f t="shared" si="200"/>
        <v>40.373209833478171</v>
      </c>
      <c r="BK150" s="43">
        <f t="shared" si="153"/>
        <v>29.101552826114375</v>
      </c>
      <c r="BL150">
        <f t="shared" si="201"/>
        <v>32.604024392126775</v>
      </c>
      <c r="BM150" s="43">
        <f t="shared" si="202"/>
        <v>29.064924015059809</v>
      </c>
    </row>
    <row r="151" spans="14:65" x14ac:dyDescent="0.25">
      <c r="N151" s="9">
        <v>33</v>
      </c>
      <c r="O151" s="34">
        <f t="shared" si="154"/>
        <v>213.79620895022339</v>
      </c>
      <c r="P151" s="33" t="str">
        <f t="shared" si="155"/>
        <v>68,0243543984883</v>
      </c>
      <c r="Q151" s="4" t="str">
        <f t="shared" si="156"/>
        <v>1+14,8033262823784i</v>
      </c>
      <c r="R151" s="4">
        <f t="shared" si="168"/>
        <v>14.837064029738334</v>
      </c>
      <c r="S151" s="4">
        <f t="shared" si="169"/>
        <v>1.5033464156085856</v>
      </c>
      <c r="T151" s="4" t="str">
        <f t="shared" si="157"/>
        <v>1+0,0402996359642022i</v>
      </c>
      <c r="U151" s="4">
        <f t="shared" si="170"/>
        <v>1.0008117009002477</v>
      </c>
      <c r="V151" s="4">
        <f t="shared" si="171"/>
        <v>4.0277840847107116E-2</v>
      </c>
      <c r="W151" t="str">
        <f t="shared" si="158"/>
        <v>1-0,00290157378942256i</v>
      </c>
      <c r="X151" s="4">
        <f t="shared" si="172"/>
        <v>1.0000042095563675</v>
      </c>
      <c r="Y151" s="4">
        <f t="shared" si="173"/>
        <v>-2.9015656465542737E-3</v>
      </c>
      <c r="Z151" t="str">
        <f t="shared" si="159"/>
        <v>0,999999817164724+0,000820918510381895i</v>
      </c>
      <c r="AA151" s="4">
        <f t="shared" si="174"/>
        <v>1.0000001541183292</v>
      </c>
      <c r="AB151" s="4">
        <f t="shared" si="175"/>
        <v>8.209184760671266E-4</v>
      </c>
      <c r="AC151" s="47" t="str">
        <f t="shared" si="176"/>
        <v>0,476368109956522-4,56370374054664i</v>
      </c>
      <c r="AD151" s="20">
        <f t="shared" si="177"/>
        <v>13.233411865502882</v>
      </c>
      <c r="AE151" s="43">
        <f t="shared" si="178"/>
        <v>-84.040937101583935</v>
      </c>
      <c r="AF151" t="str">
        <f t="shared" si="160"/>
        <v>170,937204527894</v>
      </c>
      <c r="AG151" t="str">
        <f t="shared" si="161"/>
        <v>1+15,2098626058441i</v>
      </c>
      <c r="AH151">
        <f t="shared" si="179"/>
        <v>15.242700564160362</v>
      </c>
      <c r="AI151">
        <f t="shared" si="180"/>
        <v>1.505144001703919</v>
      </c>
      <c r="AJ151" t="str">
        <f t="shared" si="162"/>
        <v>1+0,0402996359642022i</v>
      </c>
      <c r="AK151">
        <f t="shared" si="181"/>
        <v>1.0008117009002477</v>
      </c>
      <c r="AL151">
        <f t="shared" si="182"/>
        <v>4.0277840847107116E-2</v>
      </c>
      <c r="AM151" t="str">
        <f t="shared" si="163"/>
        <v>1-0,00118638915945299i</v>
      </c>
      <c r="AN151">
        <f t="shared" si="183"/>
        <v>1.0000007037593712</v>
      </c>
      <c r="AO151">
        <f t="shared" si="184"/>
        <v>-1.186388602831605E-3</v>
      </c>
      <c r="AP151" s="41" t="str">
        <f t="shared" si="185"/>
        <v>1,17344077149441-11,1619638417123i</v>
      </c>
      <c r="AQ151">
        <f t="shared" si="186"/>
        <v>21.002547179765333</v>
      </c>
      <c r="AR151" s="43">
        <f t="shared" si="187"/>
        <v>-83.998623628431957</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35,6101203361981+20,146787225021i</v>
      </c>
      <c r="BG151" s="20">
        <f t="shared" si="198"/>
        <v>32.23748631975959</v>
      </c>
      <c r="BH151" s="43">
        <f t="shared" si="199"/>
        <v>29.499452146621135</v>
      </c>
      <c r="BI151" s="41" t="str">
        <f t="shared" si="152"/>
        <v>87,0660003082064+49,3433895815082i</v>
      </c>
      <c r="BJ151" s="20">
        <f t="shared" si="200"/>
        <v>40.006621634022046</v>
      </c>
      <c r="BK151" s="43">
        <f t="shared" si="153"/>
        <v>29.541765619773134</v>
      </c>
      <c r="BL151">
        <f t="shared" si="201"/>
        <v>32.23748631975959</v>
      </c>
      <c r="BM151" s="43">
        <f t="shared" si="202"/>
        <v>29.499452146621135</v>
      </c>
    </row>
    <row r="152" spans="14:65" x14ac:dyDescent="0.25">
      <c r="N152" s="9">
        <v>34</v>
      </c>
      <c r="O152" s="34">
        <f t="shared" si="154"/>
        <v>218.77616239495524</v>
      </c>
      <c r="P152" s="33" t="str">
        <f t="shared" si="155"/>
        <v>68,0243543984883</v>
      </c>
      <c r="Q152" s="4" t="str">
        <f t="shared" si="156"/>
        <v>1+15,1481400472033i</v>
      </c>
      <c r="R152" s="4">
        <f t="shared" si="168"/>
        <v>15.181111516937236</v>
      </c>
      <c r="S152" s="4">
        <f t="shared" si="169"/>
        <v>1.5048772676672997</v>
      </c>
      <c r="T152" s="4" t="str">
        <f t="shared" si="157"/>
        <v>1+0,0412383350736336i</v>
      </c>
      <c r="U152" s="4">
        <f t="shared" si="170"/>
        <v>1.0008499389417203</v>
      </c>
      <c r="V152" s="4">
        <f t="shared" si="171"/>
        <v>4.1214982255905398E-2</v>
      </c>
      <c r="W152" t="str">
        <f t="shared" si="158"/>
        <v>1-0,00296916012530162i</v>
      </c>
      <c r="X152" s="4">
        <f t="shared" si="172"/>
        <v>1.0000044079462098</v>
      </c>
      <c r="Y152" s="4">
        <f t="shared" si="173"/>
        <v>-2.9691514000631282E-3</v>
      </c>
      <c r="Z152" t="str">
        <f t="shared" si="159"/>
        <v>0,999999808547963+0,000840040158907349i</v>
      </c>
      <c r="AA152" s="4">
        <f t="shared" si="174"/>
        <v>1.0000001613817024</v>
      </c>
      <c r="AB152" s="4">
        <f t="shared" si="175"/>
        <v>8.4004012213841203E-4</v>
      </c>
      <c r="AC152" s="47" t="str">
        <f t="shared" si="176"/>
        <v>0,462555043564513-4,46076416668474i</v>
      </c>
      <c r="AD152" s="20">
        <f t="shared" si="177"/>
        <v>13.034633389194459</v>
      </c>
      <c r="AE152" s="43">
        <f t="shared" si="178"/>
        <v>-84.07992218412457</v>
      </c>
      <c r="AF152" t="str">
        <f t="shared" si="160"/>
        <v>170,937204527894</v>
      </c>
      <c r="AG152" t="str">
        <f t="shared" si="161"/>
        <v>1+15,5641458181133i</v>
      </c>
      <c r="AH152">
        <f t="shared" si="179"/>
        <v>15.596237849157523</v>
      </c>
      <c r="AI152">
        <f t="shared" si="180"/>
        <v>1.5066342854560602</v>
      </c>
      <c r="AJ152" t="str">
        <f t="shared" si="162"/>
        <v>1+0,0412383350736336i</v>
      </c>
      <c r="AK152">
        <f t="shared" si="181"/>
        <v>1.0008499389417203</v>
      </c>
      <c r="AL152">
        <f t="shared" si="182"/>
        <v>4.1214982255905398E-2</v>
      </c>
      <c r="AM152" t="str">
        <f t="shared" si="163"/>
        <v>1-0,0012140237129861i</v>
      </c>
      <c r="AN152">
        <f t="shared" si="183"/>
        <v>1.0000007369265163</v>
      </c>
      <c r="AO152">
        <f t="shared" si="184"/>
        <v>-1.2140231165555639E-3</v>
      </c>
      <c r="AP152" s="41" t="str">
        <f t="shared" si="185"/>
        <v>1,14054884160749-10,910024586316i</v>
      </c>
      <c r="AQ152">
        <f t="shared" si="186"/>
        <v>20.803720692733734</v>
      </c>
      <c r="AR152" s="43">
        <f t="shared" si="187"/>
        <v>-84.031899691180712</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33,9924632714775+19,581657597778i</v>
      </c>
      <c r="BG152" s="20">
        <f t="shared" si="198"/>
        <v>31.872185480035409</v>
      </c>
      <c r="BH152" s="43">
        <f t="shared" si="199"/>
        <v>29.944472160158664</v>
      </c>
      <c r="BI152" s="41" t="str">
        <f t="shared" si="152"/>
        <v>83,1049918227212+47,9661755995232i</v>
      </c>
      <c r="BJ152" s="20">
        <f t="shared" si="200"/>
        <v>39.641272783574678</v>
      </c>
      <c r="BK152" s="43">
        <f t="shared" si="153"/>
        <v>29.99249465310254</v>
      </c>
      <c r="BL152">
        <f t="shared" si="201"/>
        <v>31.872185480035409</v>
      </c>
      <c r="BM152" s="43">
        <f t="shared" si="202"/>
        <v>29.944472160158664</v>
      </c>
    </row>
    <row r="153" spans="14:65" x14ac:dyDescent="0.25">
      <c r="N153" s="9">
        <v>35</v>
      </c>
      <c r="O153" s="34">
        <f t="shared" si="154"/>
        <v>223.87211385683412</v>
      </c>
      <c r="P153" s="33" t="str">
        <f t="shared" si="155"/>
        <v>68,0243543984883</v>
      </c>
      <c r="Q153" s="4" t="str">
        <f t="shared" si="156"/>
        <v>1+15,5009855563906i</v>
      </c>
      <c r="R153" s="4">
        <f t="shared" si="168"/>
        <v>15.533208078804261</v>
      </c>
      <c r="S153" s="4">
        <f t="shared" si="169"/>
        <v>1.5063735723185179</v>
      </c>
      <c r="T153" s="4" t="str">
        <f t="shared" si="157"/>
        <v>1+0,042198899294175i</v>
      </c>
      <c r="U153" s="4">
        <f t="shared" si="170"/>
        <v>1.0008899775208262</v>
      </c>
      <c r="V153" s="4">
        <f t="shared" si="171"/>
        <v>4.2173877500694006E-2</v>
      </c>
      <c r="W153" t="str">
        <f t="shared" si="158"/>
        <v>1-0,0030383207491806i</v>
      </c>
      <c r="X153" s="4">
        <f t="shared" si="172"/>
        <v>1.0000046156858351</v>
      </c>
      <c r="Y153" s="4">
        <f t="shared" si="173"/>
        <v>-3.0383113999214442E-3</v>
      </c>
      <c r="Z153" t="str">
        <f t="shared" si="159"/>
        <v>0,999999799525107+0,000859607207844304i</v>
      </c>
      <c r="AA153" s="4">
        <f t="shared" si="174"/>
        <v>1.0000001689873887</v>
      </c>
      <c r="AB153" s="4">
        <f t="shared" si="175"/>
        <v>8.5960716844567795E-4</v>
      </c>
      <c r="AC153" s="47" t="str">
        <f t="shared" si="176"/>
        <v>0,449358390612336-4,36010798627805i</v>
      </c>
      <c r="AD153" s="20">
        <f t="shared" si="177"/>
        <v>12.835830806416135</v>
      </c>
      <c r="AE153" s="43">
        <f t="shared" si="178"/>
        <v>-84.115797160257571</v>
      </c>
      <c r="AF153" t="str">
        <f t="shared" si="160"/>
        <v>170,937204527894</v>
      </c>
      <c r="AG153" t="str">
        <f t="shared" si="161"/>
        <v>1+15,9266813465112i</v>
      </c>
      <c r="AH153">
        <f t="shared" si="179"/>
        <v>15.958044326085444</v>
      </c>
      <c r="AI153">
        <f t="shared" si="180"/>
        <v>1.508090922030997</v>
      </c>
      <c r="AJ153" t="str">
        <f t="shared" si="162"/>
        <v>1+0,042198899294175i</v>
      </c>
      <c r="AK153">
        <f t="shared" si="181"/>
        <v>1.0008899775208262</v>
      </c>
      <c r="AL153">
        <f t="shared" si="182"/>
        <v>4.2173877500694006E-2</v>
      </c>
      <c r="AM153" t="str">
        <f t="shared" si="163"/>
        <v>1-0,00124230195796134i</v>
      </c>
      <c r="AN153">
        <f t="shared" si="183"/>
        <v>1.0000007716567796</v>
      </c>
      <c r="AO153">
        <f t="shared" si="184"/>
        <v>-1.242301318874533E-3</v>
      </c>
      <c r="AP153" s="41" t="str">
        <f t="shared" si="185"/>
        <v>1,10912539209026-10,663680437519i</v>
      </c>
      <c r="AQ153">
        <f t="shared" si="186"/>
        <v>20.604872116318202</v>
      </c>
      <c r="AR153" s="43">
        <f t="shared" si="187"/>
        <v>-84.062038390332603</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32,4469952080946+19,036485739167i</v>
      </c>
      <c r="BG153" s="20">
        <f t="shared" si="198"/>
        <v>31.508163736825601</v>
      </c>
      <c r="BH153" s="43">
        <f t="shared" si="199"/>
        <v>30.39993000686189</v>
      </c>
      <c r="BI153" s="41" t="str">
        <f t="shared" si="152"/>
        <v>79,3208252744152+46,6372184154138i</v>
      </c>
      <c r="BJ153" s="20">
        <f t="shared" si="200"/>
        <v>39.277205046727673</v>
      </c>
      <c r="BK153" s="43">
        <f t="shared" si="153"/>
        <v>30.453688776786798</v>
      </c>
      <c r="BL153">
        <f t="shared" si="201"/>
        <v>31.508163736825601</v>
      </c>
      <c r="BM153" s="43">
        <f t="shared" si="202"/>
        <v>30.39993000686189</v>
      </c>
    </row>
    <row r="154" spans="14:65" x14ac:dyDescent="0.25">
      <c r="N154" s="9">
        <v>36</v>
      </c>
      <c r="O154" s="34">
        <f t="shared" si="154"/>
        <v>229.08676527677744</v>
      </c>
      <c r="P154" s="33" t="str">
        <f t="shared" si="155"/>
        <v>68,0243543984883</v>
      </c>
      <c r="Q154" s="4" t="str">
        <f t="shared" si="156"/>
        <v>1+15,8620498932997i</v>
      </c>
      <c r="R154" s="4">
        <f t="shared" si="168"/>
        <v>15.893540411674456</v>
      </c>
      <c r="S154" s="4">
        <f t="shared" si="169"/>
        <v>1.5078360961067327</v>
      </c>
      <c r="T154" s="4" t="str">
        <f t="shared" si="157"/>
        <v>1+0,0431818379296905i</v>
      </c>
      <c r="U154" s="4">
        <f t="shared" si="170"/>
        <v>1.0009319013434361</v>
      </c>
      <c r="V154" s="4">
        <f t="shared" si="171"/>
        <v>4.3155027942923523E-2</v>
      </c>
      <c r="W154" t="str">
        <f t="shared" si="158"/>
        <v>1-0,00310909233093772i</v>
      </c>
      <c r="X154" s="4">
        <f t="shared" si="172"/>
        <v>1.0000048332158813</v>
      </c>
      <c r="Y154" s="4">
        <f t="shared" si="173"/>
        <v>-3.1090823130286598E-3</v>
      </c>
      <c r="Z154" t="str">
        <f t="shared" si="159"/>
        <v>0,999999790077016+0,000879630031901101i</v>
      </c>
      <c r="AA154" s="4">
        <f t="shared" si="174"/>
        <v>1.000000176951519</v>
      </c>
      <c r="AB154" s="4">
        <f t="shared" si="175"/>
        <v>8.7962998968471281E-4</v>
      </c>
      <c r="AC154" s="47" t="str">
        <f t="shared" si="176"/>
        <v>0,436750869111128-4,26168724264572i</v>
      </c>
      <c r="AD154" s="20">
        <f t="shared" si="177"/>
        <v>12.637006630363652</v>
      </c>
      <c r="AE154" s="43">
        <f t="shared" si="178"/>
        <v>-84.148579919136921</v>
      </c>
      <c r="AF154" t="str">
        <f t="shared" si="160"/>
        <v>170,937204527894</v>
      </c>
      <c r="AG154" t="str">
        <f t="shared" si="161"/>
        <v>1+16,2976614121735i</v>
      </c>
      <c r="AH154">
        <f t="shared" si="179"/>
        <v>16.328311838823051</v>
      </c>
      <c r="AI154">
        <f t="shared" si="180"/>
        <v>1.5095146590173634</v>
      </c>
      <c r="AJ154" t="str">
        <f t="shared" si="162"/>
        <v>1+0,0431818379296905i</v>
      </c>
      <c r="AK154">
        <f t="shared" si="181"/>
        <v>1.0009319013434361</v>
      </c>
      <c r="AL154">
        <f t="shared" si="182"/>
        <v>4.3155027942923523E-2</v>
      </c>
      <c r="AM154" t="str">
        <f t="shared" si="163"/>
        <v>1-0,0012712388878785i</v>
      </c>
      <c r="AN154">
        <f t="shared" si="183"/>
        <v>1.0000008080238285</v>
      </c>
      <c r="AO154">
        <f t="shared" si="184"/>
        <v>-1.2712382030846785E-3</v>
      </c>
      <c r="AP154" s="41" t="str">
        <f t="shared" si="185"/>
        <v>1,07910537150836-10,4228133326042i</v>
      </c>
      <c r="AQ154">
        <f t="shared" si="186"/>
        <v>20.406003868490082</v>
      </c>
      <c r="AR154" s="43">
        <f t="shared" si="187"/>
        <v>-84.089054692718378</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30,9705211359825+18,5103487217531i</v>
      </c>
      <c r="BG154" s="20">
        <f t="shared" si="198"/>
        <v>31.14546331996404</v>
      </c>
      <c r="BH154" s="43">
        <f t="shared" si="199"/>
        <v>30.865763481777531</v>
      </c>
      <c r="BI154" s="41" t="str">
        <f t="shared" si="152"/>
        <v>75,7056668493502+45,354301797944i</v>
      </c>
      <c r="BJ154" s="20">
        <f t="shared" si="200"/>
        <v>38.914460558090475</v>
      </c>
      <c r="BK154" s="43">
        <f t="shared" si="153"/>
        <v>30.925288708195993</v>
      </c>
      <c r="BL154">
        <f t="shared" si="201"/>
        <v>31.14546331996404</v>
      </c>
      <c r="BM154" s="43">
        <f t="shared" si="202"/>
        <v>30.865763481777531</v>
      </c>
    </row>
    <row r="155" spans="14:65" x14ac:dyDescent="0.25">
      <c r="N155" s="9">
        <v>37</v>
      </c>
      <c r="O155" s="34">
        <f t="shared" si="154"/>
        <v>234.42288153199232</v>
      </c>
      <c r="P155" s="33" t="str">
        <f t="shared" si="155"/>
        <v>68,0243543984883</v>
      </c>
      <c r="Q155" s="4" t="str">
        <f t="shared" si="156"/>
        <v>1+16,2315244990212i</v>
      </c>
      <c r="R155" s="4">
        <f t="shared" si="168"/>
        <v>16.262299577929483</v>
      </c>
      <c r="S155" s="4">
        <f t="shared" si="169"/>
        <v>1.5092655894408815</v>
      </c>
      <c r="T155" s="4" t="str">
        <f t="shared" si="157"/>
        <v>1+0,0441876721472554i</v>
      </c>
      <c r="U155" s="4">
        <f t="shared" si="170"/>
        <v>1.0009757990929617</v>
      </c>
      <c r="V155" s="4">
        <f t="shared" si="171"/>
        <v>4.4158946241156544E-2</v>
      </c>
      <c r="W155" t="str">
        <f t="shared" si="158"/>
        <v>1-0,00318151239460238i</v>
      </c>
      <c r="X155" s="4">
        <f t="shared" si="172"/>
        <v>1.0000050609977518</v>
      </c>
      <c r="Y155" s="4">
        <f t="shared" si="173"/>
        <v>-3.1815016602223579E-3</v>
      </c>
      <c r="Z155" t="str">
        <f t="shared" si="159"/>
        <v>0,99999978018365+0,000900119247444087i</v>
      </c>
      <c r="AA155" s="4">
        <f t="shared" si="174"/>
        <v>1.0000001852909868</v>
      </c>
      <c r="AB155" s="4">
        <f t="shared" si="175"/>
        <v>9.0011920220841267E-4</v>
      </c>
      <c r="AC155" s="47" t="str">
        <f t="shared" si="176"/>
        <v>0,424706384732126-4,16545480793654i</v>
      </c>
      <c r="AD155" s="20">
        <f t="shared" si="177"/>
        <v>12.438163330060707</v>
      </c>
      <c r="AE155" s="43">
        <f t="shared" si="178"/>
        <v>-84.178286840913458</v>
      </c>
      <c r="AF155" t="str">
        <f t="shared" si="160"/>
        <v>170,937204527894</v>
      </c>
      <c r="AG155" t="str">
        <f t="shared" si="161"/>
        <v>1+16,6772827136415i</v>
      </c>
      <c r="AH155">
        <f t="shared" si="179"/>
        <v>16.707236716786099</v>
      </c>
      <c r="AI155">
        <f t="shared" si="180"/>
        <v>1.5109062281986982</v>
      </c>
      <c r="AJ155" t="str">
        <f t="shared" si="162"/>
        <v>1+0,0441876721472554i</v>
      </c>
      <c r="AK155">
        <f t="shared" si="181"/>
        <v>1.0009757990929617</v>
      </c>
      <c r="AL155">
        <f t="shared" si="182"/>
        <v>4.4158946241156544E-2</v>
      </c>
      <c r="AM155" t="str">
        <f t="shared" si="163"/>
        <v>1-0,00130084984548084i</v>
      </c>
      <c r="AN155">
        <f t="shared" si="183"/>
        <v>1.0000008461048022</v>
      </c>
      <c r="AO155">
        <f t="shared" si="184"/>
        <v>-1.3008491117110737E-3</v>
      </c>
      <c r="AP155" s="41" t="str">
        <f t="shared" si="185"/>
        <v>1,0504265653958-10,1873072856753i</v>
      </c>
      <c r="AQ155">
        <f t="shared" si="186"/>
        <v>20.207118326921396</v>
      </c>
      <c r="AR155" s="43">
        <f t="shared" si="187"/>
        <v>-84.112962032336469</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29,5599851335981+18,0023754523244i</v>
      </c>
      <c r="BG155" s="20">
        <f t="shared" si="198"/>
        <v>30.784126769266905</v>
      </c>
      <c r="BH155" s="43">
        <f t="shared" si="199"/>
        <v>31.341901856855884</v>
      </c>
      <c r="BI155" s="41" t="str">
        <f t="shared" si="152"/>
        <v>72,2520243759172+44,1153335404254i</v>
      </c>
      <c r="BJ155" s="20">
        <f t="shared" si="200"/>
        <v>38.553081766127583</v>
      </c>
      <c r="BK155" s="43">
        <f t="shared" si="153"/>
        <v>31.407226665432809</v>
      </c>
      <c r="BL155">
        <f t="shared" si="201"/>
        <v>30.784126769266905</v>
      </c>
      <c r="BM155" s="43">
        <f t="shared" si="202"/>
        <v>31.341901856855884</v>
      </c>
    </row>
    <row r="156" spans="14:65" x14ac:dyDescent="0.25">
      <c r="N156" s="9">
        <v>38</v>
      </c>
      <c r="O156" s="34">
        <f t="shared" si="154"/>
        <v>239.88329190194912</v>
      </c>
      <c r="P156" s="33" t="str">
        <f t="shared" si="155"/>
        <v>68,0243543984883</v>
      </c>
      <c r="Q156" s="4" t="str">
        <f t="shared" si="156"/>
        <v>1+16,6096052738818i</v>
      </c>
      <c r="R156" s="4">
        <f t="shared" si="168"/>
        <v>16.639681107345844</v>
      </c>
      <c r="S156" s="4">
        <f t="shared" si="169"/>
        <v>1.5106627868752667</v>
      </c>
      <c r="T156" s="4" t="str">
        <f t="shared" si="157"/>
        <v>1+0,045216935253486i</v>
      </c>
      <c r="U156" s="4">
        <f t="shared" si="170"/>
        <v>1.0010217636164152</v>
      </c>
      <c r="V156" s="4">
        <f t="shared" si="171"/>
        <v>4.5186156587146024E-2</v>
      </c>
      <c r="W156" t="str">
        <f t="shared" si="158"/>
        <v>1-0,00325561933825099i</v>
      </c>
      <c r="X156" s="4">
        <f t="shared" si="172"/>
        <v>1.0000052995145954</v>
      </c>
      <c r="Y156" s="4">
        <f t="shared" si="173"/>
        <v>-3.2556078361588589E-3</v>
      </c>
      <c r="Z156" t="str">
        <f t="shared" si="159"/>
        <v>0,999999769824025+0,000921085718126565i</v>
      </c>
      <c r="AA156" s="4">
        <f t="shared" si="174"/>
        <v>1.0000001940234826</v>
      </c>
      <c r="AB156" s="4">
        <f t="shared" si="175"/>
        <v>9.2108566965566629E-4</v>
      </c>
      <c r="AC156" s="47" t="str">
        <f t="shared" si="176"/>
        <v>0,413199980845966-4,07136438140953i</v>
      </c>
      <c r="AD156" s="20">
        <f t="shared" si="177"/>
        <v>12.239303335385493</v>
      </c>
      <c r="AE156" s="43">
        <f t="shared" si="178"/>
        <v>-84.204932800765874</v>
      </c>
      <c r="AF156" t="str">
        <f t="shared" si="160"/>
        <v>170,937204527894</v>
      </c>
      <c r="AG156" t="str">
        <f t="shared" si="161"/>
        <v>1+17,0657465311544i</v>
      </c>
      <c r="AH156">
        <f t="shared" si="179"/>
        <v>17.095019879064438</v>
      </c>
      <c r="AI156">
        <f t="shared" si="180"/>
        <v>1.5122663458334282</v>
      </c>
      <c r="AJ156" t="str">
        <f t="shared" si="162"/>
        <v>1+0,045216935253486i</v>
      </c>
      <c r="AK156">
        <f t="shared" si="181"/>
        <v>1.0010217636164152</v>
      </c>
      <c r="AL156">
        <f t="shared" si="182"/>
        <v>4.5186156587146024E-2</v>
      </c>
      <c r="AM156" t="str">
        <f t="shared" si="163"/>
        <v>1-0,00133115053089005i</v>
      </c>
      <c r="AN156">
        <f t="shared" si="183"/>
        <v>1.0000008859804754</v>
      </c>
      <c r="AO156">
        <f t="shared" si="184"/>
        <v>-1.3311497446416175E-3</v>
      </c>
      <c r="AP156" s="41" t="str">
        <f t="shared" si="185"/>
        <v>1,023029476463-9,95704838022357i</v>
      </c>
      <c r="AQ156">
        <f t="shared" si="186"/>
        <v>20.008217833835303</v>
      </c>
      <c r="AR156" s="43">
        <f t="shared" si="187"/>
        <v>-84.133772313333935</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28,2124645170017+17,5117434850123i</v>
      </c>
      <c r="BG156" s="20">
        <f t="shared" si="198"/>
        <v>30.424196873507441</v>
      </c>
      <c r="BH156" s="43">
        <f t="shared" si="199"/>
        <v>31.828265528561182</v>
      </c>
      <c r="BI156" s="41" t="str">
        <f t="shared" si="152"/>
        <v>68,9527328988946+42,9183378406668i</v>
      </c>
      <c r="BJ156" s="20">
        <f t="shared" si="200"/>
        <v>38.193111371957251</v>
      </c>
      <c r="BK156" s="43">
        <f t="shared" si="153"/>
        <v>31.899426015993161</v>
      </c>
      <c r="BL156">
        <f t="shared" si="201"/>
        <v>30.424196873507441</v>
      </c>
      <c r="BM156" s="43">
        <f t="shared" si="202"/>
        <v>31.828265528561182</v>
      </c>
    </row>
    <row r="157" spans="14:65" x14ac:dyDescent="0.25">
      <c r="N157" s="9">
        <v>39</v>
      </c>
      <c r="O157" s="34">
        <f t="shared" si="154"/>
        <v>245.4708915685033</v>
      </c>
      <c r="P157" s="33" t="str">
        <f t="shared" si="155"/>
        <v>68,0243543984883</v>
      </c>
      <c r="Q157" s="4" t="str">
        <f t="shared" si="156"/>
        <v>1+16,9964926813127i</v>
      </c>
      <c r="R157" s="4">
        <f t="shared" si="168"/>
        <v>17.025885100808008</v>
      </c>
      <c r="S157" s="4">
        <f t="shared" si="169"/>
        <v>1.5120284073897077</v>
      </c>
      <c r="T157" s="4" t="str">
        <f t="shared" si="157"/>
        <v>1+0,0462701729773047i</v>
      </c>
      <c r="U157" s="4">
        <f t="shared" si="170"/>
        <v>1.0010698921191017</v>
      </c>
      <c r="V157" s="4">
        <f t="shared" si="171"/>
        <v>4.6237194945498855E-2</v>
      </c>
      <c r="W157" t="str">
        <f t="shared" si="158"/>
        <v>1-0,00333145245436594i</v>
      </c>
      <c r="X157" s="4">
        <f t="shared" si="172"/>
        <v>1.0000055492723308</v>
      </c>
      <c r="Y157" s="4">
        <f t="shared" si="173"/>
        <v>-3.3314401296558648E-3</v>
      </c>
      <c r="Z157" t="str">
        <f t="shared" si="159"/>
        <v>0,999999758976166+0,000942540560648797i</v>
      </c>
      <c r="AA157" s="4">
        <f t="shared" si="174"/>
        <v>1.0000002031675286</v>
      </c>
      <c r="AB157" s="4">
        <f t="shared" si="175"/>
        <v>9.4254050871129299E-4</v>
      </c>
      <c r="AC157" s="47" t="str">
        <f t="shared" si="176"/>
        <v>0,402207790509231-3,97937048665651i</v>
      </c>
      <c r="AD157" s="20">
        <f t="shared" si="177"/>
        <v>12.040429042026982</v>
      </c>
      <c r="AE157" s="43">
        <f t="shared" si="178"/>
        <v>-84.22853117271606</v>
      </c>
      <c r="AF157" t="str">
        <f t="shared" si="160"/>
        <v>170,937204527894</v>
      </c>
      <c r="AG157" t="str">
        <f t="shared" si="161"/>
        <v>1+17,4632588333698i</v>
      </c>
      <c r="AH157">
        <f t="shared" si="179"/>
        <v>17.491866940989127</v>
      </c>
      <c r="AI157">
        <f t="shared" si="180"/>
        <v>1.5135957129336775</v>
      </c>
      <c r="AJ157" t="str">
        <f t="shared" si="162"/>
        <v>1+0,0462701729773047i</v>
      </c>
      <c r="AK157">
        <f t="shared" si="181"/>
        <v>1.0010698921191017</v>
      </c>
      <c r="AL157">
        <f t="shared" si="182"/>
        <v>4.6237194945498855E-2</v>
      </c>
      <c r="AM157" t="str">
        <f t="shared" si="163"/>
        <v>1-0,00136215700993059i</v>
      </c>
      <c r="AN157">
        <f t="shared" si="183"/>
        <v>1.0000009277354294</v>
      </c>
      <c r="AO157">
        <f t="shared" si="184"/>
        <v>-1.3621561674502579E-3</v>
      </c>
      <c r="AP157" s="41" t="str">
        <f t="shared" si="185"/>
        <v>0,996857209514639-9,73192475930792i</v>
      </c>
      <c r="AQ157">
        <f t="shared" si="186"/>
        <v>19.80930470079285</v>
      </c>
      <c r="AR157" s="43">
        <f t="shared" si="187"/>
        <v>-84.151495912726531</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26,9251642169766+17,0376760355266i</v>
      </c>
      <c r="BG157" s="20">
        <f t="shared" si="198"/>
        <v>30.065716604357839</v>
      </c>
      <c r="BH157" s="43">
        <f t="shared" si="199"/>
        <v>32.324765682951437</v>
      </c>
      <c r="BI157" s="41" t="str">
        <f t="shared" si="152"/>
        <v>65,8009408206905+41,7614481623645i</v>
      </c>
      <c r="BJ157" s="20">
        <f t="shared" si="200"/>
        <v>37.834592263123724</v>
      </c>
      <c r="BK157" s="43">
        <f t="shared" si="153"/>
        <v>32.401800942941001</v>
      </c>
      <c r="BL157">
        <f t="shared" si="201"/>
        <v>30.065716604357839</v>
      </c>
      <c r="BM157" s="43">
        <f t="shared" si="202"/>
        <v>32.324765682951437</v>
      </c>
    </row>
    <row r="158" spans="14:65" x14ac:dyDescent="0.25">
      <c r="N158" s="9">
        <v>40</v>
      </c>
      <c r="O158" s="34">
        <f t="shared" si="154"/>
        <v>251.18864315095806</v>
      </c>
      <c r="P158" s="33" t="str">
        <f t="shared" si="155"/>
        <v>68,0243543984883</v>
      </c>
      <c r="Q158" s="4" t="str">
        <f t="shared" si="156"/>
        <v>1+17,3923918541385i</v>
      </c>
      <c r="R158" s="4">
        <f t="shared" si="168"/>
        <v>17.421116336443632</v>
      </c>
      <c r="S158" s="4">
        <f t="shared" si="169"/>
        <v>1.5133631546685857</v>
      </c>
      <c r="T158" s="4" t="str">
        <f t="shared" si="157"/>
        <v>1+0,0473479437592945i</v>
      </c>
      <c r="U158" s="4">
        <f t="shared" si="170"/>
        <v>1.001120286368343</v>
      </c>
      <c r="V158" s="4">
        <f t="shared" si="171"/>
        <v>4.7312609296878284E-2</v>
      </c>
      <c r="W158" t="str">
        <f t="shared" si="158"/>
        <v>1-0,0034090519506692i</v>
      </c>
      <c r="X158" s="4">
        <f t="shared" si="172"/>
        <v>1.0000058108007186</v>
      </c>
      <c r="Y158" s="4">
        <f t="shared" si="173"/>
        <v>-3.4090387445085673E-3</v>
      </c>
      <c r="Z158" t="str">
        <f t="shared" si="159"/>
        <v>0,999999747617062+0,000964495150652291i</v>
      </c>
      <c r="AA158" s="4">
        <f t="shared" si="174"/>
        <v>1.0000002127425192</v>
      </c>
      <c r="AB158" s="4">
        <f t="shared" si="175"/>
        <v>9.6449509500025354E-4</v>
      </c>
      <c r="AC158" s="47" t="str">
        <f t="shared" si="176"/>
        <v>0,39170699033625-3,88942846785828i</v>
      </c>
      <c r="AD158" s="20">
        <f t="shared" si="177"/>
        <v>11.84154281637807</v>
      </c>
      <c r="AE158" s="43">
        <f t="shared" si="178"/>
        <v>-84.249093833212953</v>
      </c>
      <c r="AF158" t="str">
        <f t="shared" si="160"/>
        <v>170,937204527894</v>
      </c>
      <c r="AG158" t="str">
        <f t="shared" si="161"/>
        <v>1+17,8700303865724i</v>
      </c>
      <c r="AH158">
        <f t="shared" si="179"/>
        <v>17.89798832318931</v>
      </c>
      <c r="AI158">
        <f t="shared" si="180"/>
        <v>1.5148950155426089</v>
      </c>
      <c r="AJ158" t="str">
        <f t="shared" si="162"/>
        <v>1+0,0473479437592945i</v>
      </c>
      <c r="AK158">
        <f t="shared" si="181"/>
        <v>1.001120286368343</v>
      </c>
      <c r="AL158">
        <f t="shared" si="182"/>
        <v>4.7312609296878284E-2</v>
      </c>
      <c r="AM158" t="str">
        <f t="shared" si="163"/>
        <v>1-0,00139388572264809i</v>
      </c>
      <c r="AN158">
        <f t="shared" si="183"/>
        <v>1.0000009714582321</v>
      </c>
      <c r="AO158">
        <f t="shared" si="184"/>
        <v>-1.3938848199141973E-3</v>
      </c>
      <c r="AP158" s="41" t="str">
        <f t="shared" si="185"/>
        <v>0,971855360923515-9,51182661355957i</v>
      </c>
      <c r="AQ158">
        <f t="shared" si="186"/>
        <v>19.610381213422137</v>
      </c>
      <c r="AR158" s="43">
        <f t="shared" si="187"/>
        <v>-84.166141682842607</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25,6954113769359+16,5794391839219i</v>
      </c>
      <c r="BG158" s="20">
        <f t="shared" si="198"/>
        <v>29.708729045345919</v>
      </c>
      <c r="BH158" s="43">
        <f t="shared" si="199"/>
        <v>32.831303981242272</v>
      </c>
      <c r="BI158" s="41" t="str">
        <f t="shared" si="152"/>
        <v>62,7900965912516+40,6429005477236i</v>
      </c>
      <c r="BJ158" s="20">
        <f t="shared" si="200"/>
        <v>37.47756744238999</v>
      </c>
      <c r="BK158" s="43">
        <f t="shared" si="153"/>
        <v>32.914256131612518</v>
      </c>
      <c r="BL158">
        <f t="shared" si="201"/>
        <v>29.708729045345919</v>
      </c>
      <c r="BM158" s="43">
        <f t="shared" si="202"/>
        <v>32.831303981242272</v>
      </c>
    </row>
    <row r="159" spans="14:65" x14ac:dyDescent="0.25">
      <c r="N159" s="9">
        <v>41</v>
      </c>
      <c r="O159" s="34">
        <f t="shared" si="154"/>
        <v>257.03957827688663</v>
      </c>
      <c r="P159" s="33" t="str">
        <f t="shared" si="155"/>
        <v>68,0243543984883</v>
      </c>
      <c r="Q159" s="4" t="str">
        <f t="shared" si="156"/>
        <v>1+17,7975127033407i</v>
      </c>
      <c r="R159" s="4">
        <f t="shared" si="168"/>
        <v>17.825584378234939</v>
      </c>
      <c r="S159" s="4">
        <f t="shared" si="169"/>
        <v>1.51466771737846</v>
      </c>
      <c r="T159" s="4" t="str">
        <f t="shared" si="157"/>
        <v>1+0,0484508190477891i</v>
      </c>
      <c r="U159" s="4">
        <f t="shared" si="170"/>
        <v>1.0011730529066398</v>
      </c>
      <c r="V159" s="4">
        <f t="shared" si="171"/>
        <v>4.8412959884677219E-2</v>
      </c>
      <c r="W159" t="str">
        <f t="shared" si="158"/>
        <v>1-0,00348845897144081i</v>
      </c>
      <c r="X159" s="4">
        <f t="shared" si="172"/>
        <v>1.0000060846544863</v>
      </c>
      <c r="Y159" s="4">
        <f t="shared" si="173"/>
        <v>-3.4884448207893942E-3</v>
      </c>
      <c r="Z159" t="str">
        <f t="shared" si="159"/>
        <v>0,999999735722621+0,000986961128751257i</v>
      </c>
      <c r="AA159" s="4">
        <f t="shared" si="174"/>
        <v>1.0000002227687659</v>
      </c>
      <c r="AB159" s="4">
        <f t="shared" si="175"/>
        <v>9.8696106911902405E-4</v>
      </c>
      <c r="AC159" s="47" t="str">
        <f t="shared" si="176"/>
        <v>0,381675756194955-3,80149448516124i</v>
      </c>
      <c r="AD159" s="20">
        <f t="shared" si="177"/>
        <v>11.6426470003756</v>
      </c>
      <c r="AE159" s="43">
        <f t="shared" si="178"/>
        <v>-84.266631164471491</v>
      </c>
      <c r="AF159" t="str">
        <f t="shared" si="160"/>
        <v>170,937204527894</v>
      </c>
      <c r="AG159" t="str">
        <f t="shared" si="161"/>
        <v>1+18,2862768664236i</v>
      </c>
      <c r="AH159">
        <f t="shared" si="179"/>
        <v>18.313599363191791</v>
      </c>
      <c r="AI159">
        <f t="shared" si="180"/>
        <v>1.5161649250100007</v>
      </c>
      <c r="AJ159" t="str">
        <f t="shared" si="162"/>
        <v>1+0,0484508190477891i</v>
      </c>
      <c r="AK159">
        <f t="shared" si="181"/>
        <v>1.0011730529066398</v>
      </c>
      <c r="AL159">
        <f t="shared" si="182"/>
        <v>4.8412959884677219E-2</v>
      </c>
      <c r="AM159" t="str">
        <f t="shared" si="163"/>
        <v>1-0,00142635349202598i</v>
      </c>
      <c r="AN159">
        <f t="shared" si="183"/>
        <v>1.0000010172416247</v>
      </c>
      <c r="AO159">
        <f t="shared" si="184"/>
        <v>-1.4263525247292397E-3</v>
      </c>
      <c r="AP159" s="41" t="str">
        <f t="shared" si="185"/>
        <v>0,947971912509094-9,296646167214i</v>
      </c>
      <c r="AQ159">
        <f t="shared" si="186"/>
        <v>19.411449636100894</v>
      </c>
      <c r="AR159" s="43">
        <f t="shared" si="187"/>
        <v>-84.177716953478651</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24,5206501644467+16,1363392540701i</v>
      </c>
      <c r="BG159" s="20">
        <f t="shared" si="198"/>
        <v>29.353277315917595</v>
      </c>
      <c r="BH159" s="43">
        <f t="shared" si="199"/>
        <v>33.347772268940311</v>
      </c>
      <c r="BI159" s="41" t="str">
        <f t="shared" si="152"/>
        <v>59,9139359283962+39,5610273529325i</v>
      </c>
      <c r="BJ159" s="20">
        <f t="shared" si="200"/>
        <v>37.122079951642888</v>
      </c>
      <c r="BK159" s="43">
        <f t="shared" si="153"/>
        <v>33.436686479933172</v>
      </c>
      <c r="BL159">
        <f t="shared" si="201"/>
        <v>29.353277315917595</v>
      </c>
      <c r="BM159" s="43">
        <f t="shared" si="202"/>
        <v>33.347772268940311</v>
      </c>
    </row>
    <row r="160" spans="14:65" x14ac:dyDescent="0.25">
      <c r="N160" s="9">
        <v>42</v>
      </c>
      <c r="O160" s="34">
        <f t="shared" si="154"/>
        <v>263.02679918953817</v>
      </c>
      <c r="P160" s="33" t="str">
        <f t="shared" si="155"/>
        <v>68,0243543984883</v>
      </c>
      <c r="Q160" s="4" t="str">
        <f t="shared" si="156"/>
        <v>1+18,2120700293562i</v>
      </c>
      <c r="R160" s="4">
        <f t="shared" si="168"/>
        <v>18.239503687166888</v>
      </c>
      <c r="S160" s="4">
        <f t="shared" si="169"/>
        <v>1.5159427694439811</v>
      </c>
      <c r="T160" s="4" t="str">
        <f t="shared" si="157"/>
        <v>1+0,0495793836018655i</v>
      </c>
      <c r="U160" s="4">
        <f t="shared" si="170"/>
        <v>1.0012283032747031</v>
      </c>
      <c r="V160" s="4">
        <f t="shared" si="171"/>
        <v>4.953881946510004E-2</v>
      </c>
      <c r="W160" t="str">
        <f t="shared" si="158"/>
        <v>1-0,00356971561933431i</v>
      </c>
      <c r="X160" s="4">
        <f t="shared" si="172"/>
        <v>1.000006371414504</v>
      </c>
      <c r="Y160" s="4">
        <f t="shared" si="173"/>
        <v>-3.5697004566433541E-3</v>
      </c>
      <c r="Z160" t="str">
        <f t="shared" si="159"/>
        <v>0,999999723267612+0,00100995040670466i</v>
      </c>
      <c r="AA160" s="4">
        <f t="shared" si="174"/>
        <v>1.0000002332675351</v>
      </c>
      <c r="AB160" s="4">
        <f t="shared" si="175"/>
        <v>1.0099503428075713E-3</v>
      </c>
      <c r="AC160" s="47" t="str">
        <f t="shared" si="176"/>
        <v>0,372093220666243-3,71552550925453i</v>
      </c>
      <c r="AD160" s="20">
        <f t="shared" si="177"/>
        <v>11.443743916294979</v>
      </c>
      <c r="AE160" s="43">
        <f t="shared" si="178"/>
        <v>-84.281152057555232</v>
      </c>
      <c r="AF160" t="str">
        <f t="shared" si="160"/>
        <v>170,937204527894</v>
      </c>
      <c r="AG160" t="str">
        <f t="shared" si="161"/>
        <v>1+18,7122189723169i</v>
      </c>
      <c r="AH160">
        <f t="shared" si="179"/>
        <v>18.738920429628184</v>
      </c>
      <c r="AI160">
        <f t="shared" si="180"/>
        <v>1.5174060982658226</v>
      </c>
      <c r="AJ160" t="str">
        <f t="shared" si="162"/>
        <v>1+0,0495793836018655i</v>
      </c>
      <c r="AK160">
        <f t="shared" si="181"/>
        <v>1.0012283032747031</v>
      </c>
      <c r="AL160">
        <f t="shared" si="182"/>
        <v>4.953881946510004E-2</v>
      </c>
      <c r="AM160" t="str">
        <f t="shared" si="163"/>
        <v>1-0,00145957753290537i</v>
      </c>
      <c r="AN160">
        <f t="shared" si="183"/>
        <v>1.00000106518272</v>
      </c>
      <c r="AO160">
        <f t="shared" si="184"/>
        <v>-1.4595764964282986E-3</v>
      </c>
      <c r="AP160" s="41" t="str">
        <f t="shared" si="185"/>
        <v>0,925157129671117-9,08627766235368i</v>
      </c>
      <c r="AQ160">
        <f t="shared" si="186"/>
        <v>19.212512216598657</v>
      </c>
      <c r="AR160" s="43">
        <f t="shared" si="187"/>
        <v>-84.186227533756167</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23,3984367892845+15,7077203587349i</v>
      </c>
      <c r="BG160" s="20">
        <f t="shared" si="198"/>
        <v>28.999404490739447</v>
      </c>
      <c r="BH160" s="43">
        <f t="shared" si="199"/>
        <v>33.874052311700737</v>
      </c>
      <c r="BI160" s="41" t="str">
        <f t="shared" si="152"/>
        <v>57,1664695505743+38,5142513798422i</v>
      </c>
      <c r="BJ160" s="20">
        <f t="shared" si="200"/>
        <v>36.768172791043128</v>
      </c>
      <c r="BK160" s="43">
        <f t="shared" si="153"/>
        <v>33.968976835499916</v>
      </c>
      <c r="BL160">
        <f t="shared" si="201"/>
        <v>28.999404490739447</v>
      </c>
      <c r="BM160" s="43">
        <f t="shared" si="202"/>
        <v>33.874052311700737</v>
      </c>
    </row>
    <row r="161" spans="14:65" x14ac:dyDescent="0.25">
      <c r="N161" s="9">
        <v>43</v>
      </c>
      <c r="O161" s="34">
        <f t="shared" si="154"/>
        <v>269.15348039269179</v>
      </c>
      <c r="P161" s="33" t="str">
        <f t="shared" si="155"/>
        <v>68,0243543984883</v>
      </c>
      <c r="Q161" s="4" t="str">
        <f t="shared" si="156"/>
        <v>1+18,6362836359666i</v>
      </c>
      <c r="R161" s="4">
        <f t="shared" si="168"/>
        <v>18.663093734967855</v>
      </c>
      <c r="S161" s="4">
        <f t="shared" si="169"/>
        <v>1.5171889703218331</v>
      </c>
      <c r="T161" s="4" t="str">
        <f t="shared" si="157"/>
        <v>1+0,0507342358013884i</v>
      </c>
      <c r="U161" s="4">
        <f t="shared" si="170"/>
        <v>1.0012861542448048</v>
      </c>
      <c r="V161" s="4">
        <f t="shared" si="171"/>
        <v>5.0690773560557352E-2</v>
      </c>
      <c r="W161" t="str">
        <f t="shared" si="158"/>
        <v>1-0,00365286497769996i</v>
      </c>
      <c r="X161" s="4">
        <f t="shared" si="172"/>
        <v>1.000006671689017</v>
      </c>
      <c r="Y161" s="4">
        <f t="shared" si="173"/>
        <v>-3.6528487305897356E-3</v>
      </c>
      <c r="Z161" t="str">
        <f t="shared" si="159"/>
        <v>0,999999710225616+0,00103347517373198i</v>
      </c>
      <c r="AA161" s="4">
        <f t="shared" si="174"/>
        <v>1.0000002442610954</v>
      </c>
      <c r="AB161" s="4">
        <f t="shared" si="175"/>
        <v>1.0334751052650164E-3</v>
      </c>
      <c r="AC161" s="47" t="str">
        <f t="shared" si="176"/>
        <v>0,362939432207364-3,63147931522347i</v>
      </c>
      <c r="AD161" s="20">
        <f t="shared" si="177"/>
        <v>11.244835871509773</v>
      </c>
      <c r="AE161" s="43">
        <f t="shared" si="178"/>
        <v>-84.292663915192904</v>
      </c>
      <c r="AF161" t="str">
        <f t="shared" si="160"/>
        <v>170,937204527894</v>
      </c>
      <c r="AG161" t="str">
        <f t="shared" si="161"/>
        <v>1+19,1480825443949i</v>
      </c>
      <c r="AH161">
        <f t="shared" si="179"/>
        <v>19.174177039105501</v>
      </c>
      <c r="AI161">
        <f t="shared" si="180"/>
        <v>1.518619178091565</v>
      </c>
      <c r="AJ161" t="str">
        <f t="shared" si="162"/>
        <v>1+0,0507342358013884i</v>
      </c>
      <c r="AK161">
        <f t="shared" si="181"/>
        <v>1.0012861542448048</v>
      </c>
      <c r="AL161">
        <f t="shared" si="182"/>
        <v>5.0690773560557352E-2</v>
      </c>
      <c r="AM161" t="str">
        <f t="shared" si="163"/>
        <v>1-0,0014935754611125i</v>
      </c>
      <c r="AN161">
        <f t="shared" si="183"/>
        <v>1.0000011153832069</v>
      </c>
      <c r="AO161">
        <f t="shared" si="184"/>
        <v>-1.4935743505073754E-3</v>
      </c>
      <c r="AP161" s="41" t="str">
        <f t="shared" si="185"/>
        <v>0,903363463631811-8,88061734153809i</v>
      </c>
      <c r="AQ161">
        <f t="shared" si="186"/>
        <v>19.013571190689692</v>
      </c>
      <c r="AR161" s="43">
        <f t="shared" si="187"/>
        <v>-84.191677713672377</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22,3264347210431+15,2929620998189i</v>
      </c>
      <c r="BG161" s="20">
        <f t="shared" si="198"/>
        <v>28.647153514424204</v>
      </c>
      <c r="BH161" s="43">
        <f t="shared" si="199"/>
        <v>34.410015561084236</v>
      </c>
      <c r="BI161" s="41" t="str">
        <f t="shared" si="152"/>
        <v>54,5419714044008+37,5010803788438i</v>
      </c>
      <c r="BJ161" s="20">
        <f t="shared" si="200"/>
        <v>36.415888833604122</v>
      </c>
      <c r="BK161" s="43">
        <f t="shared" si="153"/>
        <v>34.511001762604721</v>
      </c>
      <c r="BL161">
        <f t="shared" si="201"/>
        <v>28.647153514424204</v>
      </c>
      <c r="BM161" s="43">
        <f t="shared" si="202"/>
        <v>34.410015561084236</v>
      </c>
    </row>
    <row r="162" spans="14:65" x14ac:dyDescent="0.25">
      <c r="N162" s="9">
        <v>44</v>
      </c>
      <c r="O162" s="34">
        <f t="shared" si="154"/>
        <v>275.42287033381683</v>
      </c>
      <c r="P162" s="33" t="str">
        <f t="shared" si="155"/>
        <v>68,0243543984883</v>
      </c>
      <c r="Q162" s="4" t="str">
        <f t="shared" si="156"/>
        <v>1+19,0703784468412i</v>
      </c>
      <c r="R162" s="4">
        <f t="shared" si="168"/>
        <v>19.096579120505993</v>
      </c>
      <c r="S162" s="4">
        <f t="shared" si="169"/>
        <v>1.5184069652724763</v>
      </c>
      <c r="T162" s="4" t="str">
        <f t="shared" si="157"/>
        <v>1+0,0519159879642802i</v>
      </c>
      <c r="U162" s="4">
        <f t="shared" si="170"/>
        <v>1.0013467280649131</v>
      </c>
      <c r="V162" s="4">
        <f t="shared" si="171"/>
        <v>5.1869420716285537E-2</v>
      </c>
      <c r="W162" t="str">
        <f t="shared" si="158"/>
        <v>1-0,00373795113342817i</v>
      </c>
      <c r="X162" s="4">
        <f t="shared" si="172"/>
        <v>1.000006986114935</v>
      </c>
      <c r="Y162" s="4">
        <f t="shared" si="173"/>
        <v>-3.7379337243424789E-3</v>
      </c>
      <c r="Z162" t="str">
        <f t="shared" si="159"/>
        <v>0,99999969656897+0,00105754790297607i</v>
      </c>
      <c r="AA162" s="4">
        <f t="shared" si="174"/>
        <v>1.0000002557727667</v>
      </c>
      <c r="AB162" s="4">
        <f t="shared" si="175"/>
        <v>1.0575478296123968E-3</v>
      </c>
      <c r="AC162" s="47" t="str">
        <f t="shared" si="176"/>
        <v>0,354195315960575-3,54931447574834i</v>
      </c>
      <c r="AD162" s="20">
        <f t="shared" si="177"/>
        <v>11.045925163222952</v>
      </c>
      <c r="AE162" s="43">
        <f t="shared" si="178"/>
        <v>-84.301172654323111</v>
      </c>
      <c r="AF162" t="str">
        <f t="shared" si="160"/>
        <v>170,937204527894</v>
      </c>
      <c r="AG162" t="str">
        <f t="shared" si="161"/>
        <v>1+19,5940986832928i</v>
      </c>
      <c r="AH162">
        <f t="shared" si="179"/>
        <v>19.61959997580523</v>
      </c>
      <c r="AI162">
        <f t="shared" si="180"/>
        <v>1.5198047933891254</v>
      </c>
      <c r="AJ162" t="str">
        <f t="shared" si="162"/>
        <v>1+0,0519159879642802i</v>
      </c>
      <c r="AK162">
        <f t="shared" si="181"/>
        <v>1.0013467280649131</v>
      </c>
      <c r="AL162">
        <f t="shared" si="182"/>
        <v>5.1869420716285537E-2</v>
      </c>
      <c r="AM162" t="str">
        <f t="shared" si="163"/>
        <v>1-0,00152836530279892i</v>
      </c>
      <c r="AN162">
        <f t="shared" si="183"/>
        <v>1.0000011679495673</v>
      </c>
      <c r="AO162">
        <f t="shared" si="184"/>
        <v>-1.5283641127641634E-3</v>
      </c>
      <c r="AP162" s="41" t="str">
        <f t="shared" si="185"/>
        <v>0,88254545764255-8,67956342897995i</v>
      </c>
      <c r="AQ162">
        <f t="shared" si="186"/>
        <v>18.814628786742791</v>
      </c>
      <c r="AR162" s="43">
        <f t="shared" si="187"/>
        <v>-84.194070265338013</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21,3024100994311+14,8914774139886i</v>
      </c>
      <c r="BG162" s="20">
        <f t="shared" si="198"/>
        <v>28.296567111907663</v>
      </c>
      <c r="BH162" s="43">
        <f t="shared" si="199"/>
        <v>34.955522953393846</v>
      </c>
      <c r="BI162" s="41" t="str">
        <f t="shared" si="152"/>
        <v>52,0349673696086+36,5201018994583i</v>
      </c>
      <c r="BJ162" s="20">
        <f t="shared" si="200"/>
        <v>36.065270735427518</v>
      </c>
      <c r="BK162" s="43">
        <f t="shared" si="153"/>
        <v>35.062625342378979</v>
      </c>
      <c r="BL162">
        <f t="shared" si="201"/>
        <v>28.296567111907663</v>
      </c>
      <c r="BM162" s="43">
        <f t="shared" si="202"/>
        <v>34.955522953393846</v>
      </c>
    </row>
    <row r="163" spans="14:65" x14ac:dyDescent="0.25">
      <c r="N163" s="9">
        <v>45</v>
      </c>
      <c r="O163" s="34">
        <f t="shared" si="154"/>
        <v>281.83829312644554</v>
      </c>
      <c r="P163" s="33" t="str">
        <f t="shared" si="155"/>
        <v>68,0243543984883</v>
      </c>
      <c r="Q163" s="4" t="str">
        <f t="shared" si="156"/>
        <v>1+19,5145846247945i</v>
      </c>
      <c r="R163" s="4">
        <f t="shared" si="168"/>
        <v>19.540189688901847</v>
      </c>
      <c r="S163" s="4">
        <f t="shared" si="169"/>
        <v>1.51959738562948</v>
      </c>
      <c r="T163" s="4" t="str">
        <f t="shared" si="157"/>
        <v>1+0,0531252666711799i</v>
      </c>
      <c r="U163" s="4">
        <f t="shared" si="170"/>
        <v>1.0014101527141035</v>
      </c>
      <c r="V163" s="4">
        <f t="shared" si="171"/>
        <v>5.3075372760074284E-2</v>
      </c>
      <c r="W163" t="str">
        <f t="shared" si="158"/>
        <v>1-0,00382501920032495i</v>
      </c>
      <c r="X163" s="4">
        <f t="shared" si="172"/>
        <v>1.0000073153591842</v>
      </c>
      <c r="Y163" s="4">
        <f t="shared" si="173"/>
        <v>-3.8250005461609154E-3</v>
      </c>
      <c r="Z163" t="str">
        <f t="shared" si="159"/>
        <v>0,999999682268706+0,00108218135811662i</v>
      </c>
      <c r="AA163" s="4">
        <f t="shared" si="174"/>
        <v>1.0000002678269666</v>
      </c>
      <c r="AB163" s="4">
        <f t="shared" si="175"/>
        <v>1.0821812795060279E-3</v>
      </c>
      <c r="AC163" s="47" t="str">
        <f t="shared" si="176"/>
        <v>0,345842636149723-3,46899035371437i</v>
      </c>
      <c r="AD163" s="20">
        <f t="shared" si="177"/>
        <v>10.847014083180193</v>
      </c>
      <c r="AE163" s="43">
        <f t="shared" si="178"/>
        <v>-84.30668270836118</v>
      </c>
      <c r="AF163" t="str">
        <f t="shared" si="160"/>
        <v>170,937204527894</v>
      </c>
      <c r="AG163" t="str">
        <f t="shared" si="161"/>
        <v>1+20,0505038726711i</v>
      </c>
      <c r="AH163">
        <f t="shared" si="179"/>
        <v>20.075425413873518</v>
      </c>
      <c r="AI163">
        <f t="shared" si="180"/>
        <v>1.5209635594470616</v>
      </c>
      <c r="AJ163" t="str">
        <f t="shared" si="162"/>
        <v>1+0,0531252666711799i</v>
      </c>
      <c r="AK163">
        <f t="shared" si="181"/>
        <v>1.0014101527141035</v>
      </c>
      <c r="AL163">
        <f t="shared" si="182"/>
        <v>5.3075372760074284E-2</v>
      </c>
      <c r="AM163" t="str">
        <f t="shared" si="163"/>
        <v>1-0,00156396550399918i</v>
      </c>
      <c r="AN163">
        <f t="shared" si="183"/>
        <v>1.0000012229933009</v>
      </c>
      <c r="AO163">
        <f t="shared" si="184"/>
        <v>-1.5639642288540487E-3</v>
      </c>
      <c r="AP163" s="41" t="str">
        <f t="shared" si="185"/>
        <v>0,862659657014085-8,48301611041932i</v>
      </c>
      <c r="AQ163">
        <f t="shared" si="186"/>
        <v>18.615687230297667</v>
      </c>
      <c r="AR163" s="43">
        <f t="shared" si="187"/>
        <v>-84.193406443898624</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20,324227330528+14,5027105544919i</v>
      </c>
      <c r="BG163" s="20">
        <f t="shared" si="198"/>
        <v>27.947687694760951</v>
      </c>
      <c r="BH163" s="43">
        <f t="shared" si="199"/>
        <v>35.510424744737414</v>
      </c>
      <c r="BI163" s="41" t="str">
        <f t="shared" si="152"/>
        <v>49,6402244244587+35,5699784666146i</v>
      </c>
      <c r="BJ163" s="20">
        <f t="shared" si="200"/>
        <v>35.716360841878412</v>
      </c>
      <c r="BK163" s="43">
        <f t="shared" si="153"/>
        <v>35.623701009200005</v>
      </c>
      <c r="BL163">
        <f t="shared" si="201"/>
        <v>27.947687694760951</v>
      </c>
      <c r="BM163" s="43">
        <f t="shared" si="202"/>
        <v>35.510424744737414</v>
      </c>
    </row>
    <row r="164" spans="14:65" x14ac:dyDescent="0.25">
      <c r="N164" s="9">
        <v>46</v>
      </c>
      <c r="O164" s="34">
        <f t="shared" si="154"/>
        <v>288.40315031266073</v>
      </c>
      <c r="P164" s="33" t="str">
        <f t="shared" si="155"/>
        <v>68,0243543984883</v>
      </c>
      <c r="Q164" s="4" t="str">
        <f t="shared" si="156"/>
        <v>1+19,969137693822i</v>
      </c>
      <c r="R164" s="4">
        <f t="shared" si="168"/>
        <v>19.994160653421353</v>
      </c>
      <c r="S164" s="4">
        <f t="shared" si="169"/>
        <v>1.5207608490662539</v>
      </c>
      <c r="T164" s="4" t="str">
        <f t="shared" si="157"/>
        <v>1+0,0543627130976647i</v>
      </c>
      <c r="U164" s="4">
        <f t="shared" si="170"/>
        <v>1.001476562169749</v>
      </c>
      <c r="V164" s="4">
        <f t="shared" si="171"/>
        <v>5.4309255064976809E-2</v>
      </c>
      <c r="W164" t="str">
        <f t="shared" si="158"/>
        <v>1-0,00391411534303185i</v>
      </c>
      <c r="X164" s="4">
        <f t="shared" si="172"/>
        <v>1.0000076601201207</v>
      </c>
      <c r="Y164" s="4">
        <f t="shared" si="173"/>
        <v>-3.9140953547432333E-3</v>
      </c>
      <c r="Z164" t="str">
        <f t="shared" si="159"/>
        <v>0,999999667294492+0,00110738860013761i</v>
      </c>
      <c r="AA164" s="4">
        <f t="shared" si="174"/>
        <v>1.0000002804492638</v>
      </c>
      <c r="AB164" s="4">
        <f t="shared" si="175"/>
        <v>1.1073885159048427E-3</v>
      </c>
      <c r="AC164" s="47" t="str">
        <f t="shared" si="176"/>
        <v>0,337863960008326-3,39046709429298i</v>
      </c>
      <c r="AD164" s="20">
        <f t="shared" si="177"/>
        <v>10.648104922372676</v>
      </c>
      <c r="AE164" s="43">
        <f t="shared" si="178"/>
        <v>-84.309197029186436</v>
      </c>
      <c r="AF164" t="str">
        <f t="shared" si="160"/>
        <v>170,937204527894</v>
      </c>
      <c r="AG164" t="str">
        <f t="shared" si="161"/>
        <v>1+20,5175401046025i</v>
      </c>
      <c r="AH164">
        <f t="shared" si="179"/>
        <v>20.541895042667605</v>
      </c>
      <c r="AI164">
        <f t="shared" si="180"/>
        <v>1.5220960782040474</v>
      </c>
      <c r="AJ164" t="str">
        <f t="shared" si="162"/>
        <v>1+0,0543627130976647i</v>
      </c>
      <c r="AK164">
        <f t="shared" si="181"/>
        <v>1.001476562169749</v>
      </c>
      <c r="AL164">
        <f t="shared" si="182"/>
        <v>5.4309255064976809E-2</v>
      </c>
      <c r="AM164" t="str">
        <f t="shared" si="163"/>
        <v>1-0,0016003949404112i</v>
      </c>
      <c r="AN164">
        <f t="shared" si="183"/>
        <v>1.0000012806311627</v>
      </c>
      <c r="AO164">
        <f t="shared" si="184"/>
        <v>-1.6003935740686694E-3</v>
      </c>
      <c r="AP164" s="41" t="str">
        <f t="shared" si="185"/>
        <v>0,843664522832551-8,29087751183494i</v>
      </c>
      <c r="AQ164">
        <f t="shared" si="186"/>
        <v>18.416748748636135</v>
      </c>
      <c r="AR164" s="43">
        <f t="shared" si="187"/>
        <v>-84.18968598813774</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19,3898448624015+14,1261352005392i</v>
      </c>
      <c r="BG164" s="20">
        <f t="shared" si="198"/>
        <v>27.600557263770323</v>
      </c>
      <c r="BH164" s="43">
        <f t="shared" si="199"/>
        <v>36.074560385383165</v>
      </c>
      <c r="BI164" s="41" t="str">
        <f t="shared" si="152"/>
        <v>47,3527402550105+34,6494430619508i</v>
      </c>
      <c r="BJ164" s="20">
        <f t="shared" si="200"/>
        <v>35.369201090033798</v>
      </c>
      <c r="BK164" s="43">
        <f t="shared" si="153"/>
        <v>36.194071426431918</v>
      </c>
      <c r="BL164">
        <f t="shared" si="201"/>
        <v>27.600557263770323</v>
      </c>
      <c r="BM164" s="43">
        <f t="shared" si="202"/>
        <v>36.074560385383165</v>
      </c>
    </row>
    <row r="165" spans="14:65" x14ac:dyDescent="0.25">
      <c r="N165" s="9">
        <v>47</v>
      </c>
      <c r="O165" s="34">
        <f t="shared" si="154"/>
        <v>295.12092266663871</v>
      </c>
      <c r="P165" s="33" t="str">
        <f t="shared" si="155"/>
        <v>68,0243543984883</v>
      </c>
      <c r="Q165" s="4" t="str">
        <f t="shared" si="156"/>
        <v>1+20,4342786639775i</v>
      </c>
      <c r="R165" s="4">
        <f t="shared" si="168"/>
        <v>20.458732720212321</v>
      </c>
      <c r="S165" s="4">
        <f t="shared" si="169"/>
        <v>1.5218979598600073</v>
      </c>
      <c r="T165" s="4" t="str">
        <f t="shared" si="157"/>
        <v>1+0,0556289833542094i</v>
      </c>
      <c r="U165" s="4">
        <f t="shared" si="170"/>
        <v>1.0015460966870287</v>
      </c>
      <c r="V165" s="4">
        <f t="shared" si="171"/>
        <v>5.5571706814857791E-2</v>
      </c>
      <c r="W165" t="str">
        <f t="shared" si="158"/>
        <v>1-0,00400528680150307i</v>
      </c>
      <c r="X165" s="4">
        <f t="shared" si="172"/>
        <v>1.0000080211290119</v>
      </c>
      <c r="Y165" s="4">
        <f t="shared" si="173"/>
        <v>-4.0052653836752166E-3</v>
      </c>
      <c r="Z165" t="str">
        <f t="shared" si="159"/>
        <v>0,999999651614564+0,00113318299425241i</v>
      </c>
      <c r="AA165" s="4">
        <f t="shared" si="174"/>
        <v>1.0000002936664307</v>
      </c>
      <c r="AB165" s="4">
        <f t="shared" si="175"/>
        <v>1.1331829039953746E-3</v>
      </c>
      <c r="AC165" s="47" t="str">
        <f t="shared" si="176"/>
        <v>0,330242623184169-3,31370561655103i</v>
      </c>
      <c r="AD165" s="20">
        <f t="shared" si="177"/>
        <v>10.449199975739035</v>
      </c>
      <c r="AE165" s="43">
        <f t="shared" si="178"/>
        <v>-84.308717088848795</v>
      </c>
      <c r="AF165" t="str">
        <f t="shared" si="160"/>
        <v>170,937204527894</v>
      </c>
      <c r="AG165" t="str">
        <f t="shared" si="161"/>
        <v>1+20,995455007879i</v>
      </c>
      <c r="AH165">
        <f t="shared" si="179"/>
        <v>21.019256194924484</v>
      </c>
      <c r="AI165">
        <f t="shared" si="180"/>
        <v>1.5232029385093797</v>
      </c>
      <c r="AJ165" t="str">
        <f t="shared" si="162"/>
        <v>1+0,0556289833542094i</v>
      </c>
      <c r="AK165">
        <f t="shared" si="181"/>
        <v>1.0015460966870287</v>
      </c>
      <c r="AL165">
        <f t="shared" si="182"/>
        <v>5.5571706814857791E-2</v>
      </c>
      <c r="AM165" t="str">
        <f t="shared" si="163"/>
        <v>1-0,00163767292740436i</v>
      </c>
      <c r="AN165">
        <f t="shared" si="183"/>
        <v>1.0000013409854094</v>
      </c>
      <c r="AO165">
        <f t="shared" si="184"/>
        <v>-1.637671463342067E-3</v>
      </c>
      <c r="AP165" s="41" t="str">
        <f t="shared" si="185"/>
        <v>0,825520349226745-8,1030516771229i</v>
      </c>
      <c r="AQ165">
        <f t="shared" si="186"/>
        <v>18.217815575356877</v>
      </c>
      <c r="AR165" s="43">
        <f t="shared" si="187"/>
        <v>-84.182907120761286</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18,4973111336406+13,7612526861652i</v>
      </c>
      <c r="BG165" s="20">
        <f t="shared" si="198"/>
        <v>27.255217308173837</v>
      </c>
      <c r="BH165" s="43">
        <f t="shared" si="199"/>
        <v>36.647758436378162</v>
      </c>
      <c r="BI165" s="41" t="str">
        <f t="shared" si="152"/>
        <v>45,1677332920536+33,757294890763i</v>
      </c>
      <c r="BJ165" s="20">
        <f t="shared" si="200"/>
        <v>35.023832907791665</v>
      </c>
      <c r="BK165" s="43">
        <f t="shared" si="153"/>
        <v>36.773568404465657</v>
      </c>
      <c r="BL165">
        <f t="shared" si="201"/>
        <v>27.255217308173837</v>
      </c>
      <c r="BM165" s="43">
        <f t="shared" si="202"/>
        <v>36.647758436378162</v>
      </c>
    </row>
    <row r="166" spans="14:65" x14ac:dyDescent="0.25">
      <c r="N166" s="9">
        <v>48</v>
      </c>
      <c r="O166" s="34">
        <f t="shared" si="154"/>
        <v>301.99517204020168</v>
      </c>
      <c r="P166" s="33" t="str">
        <f t="shared" si="155"/>
        <v>68,0243543984883</v>
      </c>
      <c r="Q166" s="4" t="str">
        <f t="shared" si="156"/>
        <v>1+20,9102541591603i</v>
      </c>
      <c r="R166" s="4">
        <f t="shared" si="168"/>
        <v>20.934152215952775</v>
      </c>
      <c r="S166" s="4">
        <f t="shared" si="169"/>
        <v>1.5230093091527885</v>
      </c>
      <c r="T166" s="4" t="str">
        <f t="shared" si="157"/>
        <v>1+0,0569247488340652i</v>
      </c>
      <c r="U166" s="4">
        <f t="shared" si="170"/>
        <v>1.0016189030913012</v>
      </c>
      <c r="V166" s="4">
        <f t="shared" si="171"/>
        <v>5.6863381272619064E-2</v>
      </c>
      <c r="W166" t="str">
        <f t="shared" si="158"/>
        <v>1-0,00409858191605269i</v>
      </c>
      <c r="X166" s="4">
        <f t="shared" si="172"/>
        <v>1.0000083991515885</v>
      </c>
      <c r="Y166" s="4">
        <f t="shared" si="173"/>
        <v>-4.0985589664470799E-3</v>
      </c>
      <c r="Z166" t="str">
        <f t="shared" si="159"/>
        <v>0,999999635195664+0,00115957821699021i</v>
      </c>
      <c r="AA166" s="4">
        <f t="shared" si="174"/>
        <v>1.000000307506504</v>
      </c>
      <c r="AB166" s="4">
        <f t="shared" si="175"/>
        <v>1.1595781202780545E-3</v>
      </c>
      <c r="AC166" s="47" t="str">
        <f t="shared" si="176"/>
        <v>0,322962696566597-3,23866760464007i</v>
      </c>
      <c r="AD166" s="20">
        <f t="shared" si="177"/>
        <v>10.250301546874388</v>
      </c>
      <c r="AE166" s="43">
        <f t="shared" si="178"/>
        <v>-84.305242880996246</v>
      </c>
      <c r="AF166" t="str">
        <f t="shared" si="160"/>
        <v>170,937204527894</v>
      </c>
      <c r="AG166" t="str">
        <f t="shared" si="161"/>
        <v>1+21,4845019793084i</v>
      </c>
      <c r="AH166">
        <f t="shared" si="179"/>
        <v>21.507761977921056</v>
      </c>
      <c r="AI166">
        <f t="shared" si="180"/>
        <v>1.5242847163804096</v>
      </c>
      <c r="AJ166" t="str">
        <f t="shared" si="162"/>
        <v>1+0,0569247488340652i</v>
      </c>
      <c r="AK166">
        <f t="shared" si="181"/>
        <v>1.0016189030913012</v>
      </c>
      <c r="AL166">
        <f t="shared" si="182"/>
        <v>5.6863381272619064E-2</v>
      </c>
      <c r="AM166" t="str">
        <f t="shared" si="163"/>
        <v>1-0,00167581923026079i</v>
      </c>
      <c r="AN166">
        <f t="shared" si="183"/>
        <v>1.0000014041840604</v>
      </c>
      <c r="AO166">
        <f t="shared" si="184"/>
        <v>-1.675817661489898E-3</v>
      </c>
      <c r="AP166" s="41" t="str">
        <f t="shared" si="185"/>
        <v>0,808189184055432-7,91944454486185i</v>
      </c>
      <c r="AQ166">
        <f t="shared" si="186"/>
        <v>18.018889954961001</v>
      </c>
      <c r="AR166" s="43">
        <f t="shared" si="187"/>
        <v>-84.173066548365711</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17,6447606885025+13,4075903409759i</v>
      </c>
      <c r="BG166" s="20">
        <f t="shared" si="198"/>
        <v>26.911708701992055</v>
      </c>
      <c r="BH166" s="43">
        <f t="shared" si="199"/>
        <v>37.229836531232529</v>
      </c>
      <c r="BI166" s="41" t="str">
        <f t="shared" si="152"/>
        <v>43,0806331599003+32,8923954164168i</v>
      </c>
      <c r="BJ166" s="20">
        <f t="shared" si="200"/>
        <v>34.680297110078669</v>
      </c>
      <c r="BK166" s="43">
        <f t="shared" si="153"/>
        <v>37.362012863863107</v>
      </c>
      <c r="BL166">
        <f t="shared" si="201"/>
        <v>26.911708701992055</v>
      </c>
      <c r="BM166" s="43">
        <f t="shared" si="202"/>
        <v>37.229836531232529</v>
      </c>
    </row>
    <row r="167" spans="14:65" x14ac:dyDescent="0.25">
      <c r="N167" s="9">
        <v>49</v>
      </c>
      <c r="O167" s="34">
        <f t="shared" si="154"/>
        <v>309.02954325135937</v>
      </c>
      <c r="P167" s="33" t="str">
        <f t="shared" si="155"/>
        <v>68,0243543984883</v>
      </c>
      <c r="Q167" s="4" t="str">
        <f t="shared" si="156"/>
        <v>1+21,3973165478782i</v>
      </c>
      <c r="R167" s="4">
        <f t="shared" si="168"/>
        <v>21.420671218477313</v>
      </c>
      <c r="S167" s="4">
        <f t="shared" si="169"/>
        <v>1.5240954752094666</v>
      </c>
      <c r="T167" s="4" t="str">
        <f t="shared" si="157"/>
        <v>1+0,0582506965692409i</v>
      </c>
      <c r="U167" s="4">
        <f t="shared" si="170"/>
        <v>1.0016951350839245</v>
      </c>
      <c r="V167" s="4">
        <f t="shared" si="171"/>
        <v>5.8184946050920595E-2</v>
      </c>
      <c r="W167" t="str">
        <f t="shared" si="158"/>
        <v>1-0,00419405015298534i</v>
      </c>
      <c r="X167" s="4">
        <f t="shared" si="172"/>
        <v>1.000008794989667</v>
      </c>
      <c r="Y167" s="4">
        <f t="shared" si="173"/>
        <v>-4.1940255620515621E-3</v>
      </c>
      <c r="Z167" t="str">
        <f t="shared" si="159"/>
        <v>0,999999618002966+0,0011865882634475i</v>
      </c>
      <c r="AA167" s="4">
        <f t="shared" si="174"/>
        <v>1.0000003219988405</v>
      </c>
      <c r="AB167" s="4">
        <f t="shared" si="175"/>
        <v>1.1865881598185578E-3</v>
      </c>
      <c r="AC167" s="47" t="str">
        <f t="shared" si="176"/>
        <v>0,316008954484067-3,16531549861429i</v>
      </c>
      <c r="AD167" s="20">
        <f t="shared" si="177"/>
        <v>10.051411952755387</v>
      </c>
      <c r="AE167" s="43">
        <f t="shared" si="178"/>
        <v>-84.298772922027226</v>
      </c>
      <c r="AF167" t="str">
        <f t="shared" si="160"/>
        <v>170,937204527894</v>
      </c>
      <c r="AG167" t="str">
        <f t="shared" si="161"/>
        <v>1+21,9849403180683i</v>
      </c>
      <c r="AH167">
        <f t="shared" si="179"/>
        <v>22.007671407693842</v>
      </c>
      <c r="AI167">
        <f t="shared" si="180"/>
        <v>1.5253419752567772</v>
      </c>
      <c r="AJ167" t="str">
        <f t="shared" si="162"/>
        <v>1+0,0582506965692409i</v>
      </c>
      <c r="AK167">
        <f t="shared" si="181"/>
        <v>1.0016951350839245</v>
      </c>
      <c r="AL167">
        <f t="shared" si="182"/>
        <v>5.8184946050920595E-2</v>
      </c>
      <c r="AM167" t="str">
        <f t="shared" si="163"/>
        <v>1-0,00171485407465519i</v>
      </c>
      <c r="AN167">
        <f t="shared" si="183"/>
        <v>1.0000014703611677</v>
      </c>
      <c r="AO167">
        <f t="shared" si="184"/>
        <v>-1.714852393687027E-3</v>
      </c>
      <c r="AP167" s="41" t="str">
        <f t="shared" si="185"/>
        <v>0,791634752887126-7,73996392427842i</v>
      </c>
      <c r="AQ167">
        <f t="shared" si="186"/>
        <v>17.819974147458851</v>
      </c>
      <c r="AR167" s="43">
        <f t="shared" si="187"/>
        <v>-84.160159461093812</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16,8304104525366+13,0646999356728i</v>
      </c>
      <c r="BG167" s="20">
        <f t="shared" si="198"/>
        <v>26.570071597947468</v>
      </c>
      <c r="BH167" s="43">
        <f t="shared" si="199"/>
        <v>37.820601385293891</v>
      </c>
      <c r="BI167" s="41" t="str">
        <f t="shared" si="152"/>
        <v>41,0870715216723+32,0536646452003i</v>
      </c>
      <c r="BJ167" s="20">
        <f t="shared" si="200"/>
        <v>34.338633792650924</v>
      </c>
      <c r="BK167" s="43">
        <f t="shared" si="153"/>
        <v>37.959214846227489</v>
      </c>
      <c r="BL167">
        <f t="shared" si="201"/>
        <v>26.570071597947468</v>
      </c>
      <c r="BM167" s="43">
        <f t="shared" si="202"/>
        <v>37.820601385293891</v>
      </c>
    </row>
    <row r="168" spans="14:65" x14ac:dyDescent="0.25">
      <c r="N168" s="9">
        <v>50</v>
      </c>
      <c r="O168" s="34">
        <f t="shared" si="154"/>
        <v>316.22776601683825</v>
      </c>
      <c r="P168" s="33" t="str">
        <f t="shared" si="155"/>
        <v>68,0243543984883</v>
      </c>
      <c r="Q168" s="4" t="str">
        <f t="shared" si="156"/>
        <v>1+21,8957240770567i</v>
      </c>
      <c r="R168" s="4">
        <f t="shared" si="168"/>
        <v>21.918547690451582</v>
      </c>
      <c r="S168" s="4">
        <f t="shared" si="169"/>
        <v>1.5251570236725396</v>
      </c>
      <c r="T168" s="4" t="str">
        <f t="shared" si="157"/>
        <v>1+0,0596075295947767i</v>
      </c>
      <c r="U168" s="4">
        <f t="shared" si="170"/>
        <v>1.0017749535621223</v>
      </c>
      <c r="V168" s="4">
        <f t="shared" si="171"/>
        <v>5.9537083385197025E-2</v>
      </c>
      <c r="W168" t="str">
        <f t="shared" si="158"/>
        <v>1-0,00429174213082392i</v>
      </c>
      <c r="X168" s="4">
        <f t="shared" si="172"/>
        <v>1.0000092094828514</v>
      </c>
      <c r="Y168" s="4">
        <f t="shared" si="173"/>
        <v>-4.2917157811767489E-3</v>
      </c>
      <c r="Z168" t="str">
        <f t="shared" si="159"/>
        <v>0,9999996+0,00121422745470841i</v>
      </c>
      <c r="AA168" s="4">
        <f t="shared" si="174"/>
        <v>1.000000337174179</v>
      </c>
      <c r="AB168" s="4">
        <f t="shared" si="175"/>
        <v>1.2142273436679986E-3</v>
      </c>
      <c r="AC168" s="47" t="str">
        <f t="shared" si="176"/>
        <v>0,309366844220922-3,09361248492225i</v>
      </c>
      <c r="AD168" s="20">
        <f t="shared" si="177"/>
        <v>9.8525335284900528</v>
      </c>
      <c r="AE168" s="43">
        <f t="shared" si="178"/>
        <v>-84.289304251973135</v>
      </c>
      <c r="AF168" t="str">
        <f t="shared" si="160"/>
        <v>170,937204527894</v>
      </c>
      <c r="AG168" t="str">
        <f t="shared" si="161"/>
        <v>1+22,4970353631899i</v>
      </c>
      <c r="AH168">
        <f t="shared" si="179"/>
        <v>22.519249546390682</v>
      </c>
      <c r="AI168">
        <f t="shared" si="180"/>
        <v>1.5263752662513537</v>
      </c>
      <c r="AJ168" t="str">
        <f t="shared" si="162"/>
        <v>1+0,0596075295947767i</v>
      </c>
      <c r="AK168">
        <f t="shared" si="181"/>
        <v>1.0017749535621223</v>
      </c>
      <c r="AL168">
        <f t="shared" si="182"/>
        <v>5.9537083385197025E-2</v>
      </c>
      <c r="AM168" t="str">
        <f t="shared" si="163"/>
        <v>1-0,00175479815737875i</v>
      </c>
      <c r="AN168">
        <f t="shared" si="183"/>
        <v>1.0000015396571014</v>
      </c>
      <c r="AO168">
        <f t="shared" si="184"/>
        <v>-1.7547963561890616E-3</v>
      </c>
      <c r="AP168" s="41" t="str">
        <f t="shared" si="185"/>
        <v>0,775822386148013-7,5645194705144i</v>
      </c>
      <c r="AQ168">
        <f t="shared" si="186"/>
        <v>17.621070433004625</v>
      </c>
      <c r="AR168" s="43">
        <f t="shared" si="187"/>
        <v>-84.144179531984207</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16,0525561627024+12,7321562256799i</v>
      </c>
      <c r="BG168" s="20">
        <f t="shared" si="198"/>
        <v>26.230345319513809</v>
      </c>
      <c r="BH168" s="43">
        <f t="shared" si="199"/>
        <v>38.419848855188789</v>
      </c>
      <c r="BI168" s="41" t="str">
        <f t="shared" si="152"/>
        <v>39,1828733061136+31,2400776456388i</v>
      </c>
      <c r="BJ168" s="20">
        <f t="shared" si="200"/>
        <v>33.998882224028371</v>
      </c>
      <c r="BK168" s="43">
        <f t="shared" si="153"/>
        <v>38.564973575177639</v>
      </c>
      <c r="BL168">
        <f t="shared" si="201"/>
        <v>26.230345319513809</v>
      </c>
      <c r="BM168" s="43">
        <f t="shared" si="202"/>
        <v>38.419848855188789</v>
      </c>
    </row>
    <row r="169" spans="14:65" x14ac:dyDescent="0.25">
      <c r="N169" s="9">
        <v>51</v>
      </c>
      <c r="O169" s="34">
        <f t="shared" si="154"/>
        <v>323.59365692962825</v>
      </c>
      <c r="P169" s="33" t="str">
        <f t="shared" si="155"/>
        <v>68,0243543984883</v>
      </c>
      <c r="Q169" s="4" t="str">
        <f t="shared" si="156"/>
        <v>1+22,4057410089651i</v>
      </c>
      <c r="R169" s="4">
        <f t="shared" si="168"/>
        <v>22.428045616165946</v>
      </c>
      <c r="S169" s="4">
        <f t="shared" si="169"/>
        <v>1.5261945078136643</v>
      </c>
      <c r="T169" s="4" t="str">
        <f t="shared" si="157"/>
        <v>1+0,0609959673215026i</v>
      </c>
      <c r="U169" s="4">
        <f t="shared" si="170"/>
        <v>1.0018585269535243</v>
      </c>
      <c r="V169" s="4">
        <f t="shared" si="171"/>
        <v>6.0920490408744823E-2</v>
      </c>
      <c r="W169" t="str">
        <f t="shared" si="158"/>
        <v>1-0,00439170964714818i</v>
      </c>
      <c r="X169" s="4">
        <f t="shared" si="172"/>
        <v>1.0000096435103139</v>
      </c>
      <c r="Y169" s="4">
        <f t="shared" si="173"/>
        <v>-4.3916814130072548E-3</v>
      </c>
      <c r="Z169" t="str">
        <f t="shared" si="159"/>
        <v>0,999999581148581+0,00124251044543801i</v>
      </c>
      <c r="AA169" s="4">
        <f t="shared" si="174"/>
        <v>1.0000003530647099</v>
      </c>
      <c r="AB169" s="4">
        <f t="shared" si="175"/>
        <v>1.2425103264560658E-3</v>
      </c>
      <c r="AC169" s="47" t="str">
        <f t="shared" si="176"/>
        <v>0,303022456803674-3,02352248661408i</v>
      </c>
      <c r="AD169" s="20">
        <f t="shared" si="177"/>
        <v>9.6536686321009277</v>
      </c>
      <c r="AE169" s="43">
        <f t="shared" si="178"/>
        <v>-84.276832435119317</v>
      </c>
      <c r="AF169" t="str">
        <f t="shared" si="160"/>
        <v>170,937204527894</v>
      </c>
      <c r="AG169" t="str">
        <f t="shared" si="161"/>
        <v>1+23,0210586342445i</v>
      </c>
      <c r="AH169">
        <f t="shared" si="179"/>
        <v>23.042767642827179</v>
      </c>
      <c r="AI169">
        <f t="shared" si="180"/>
        <v>1.5273851283978002</v>
      </c>
      <c r="AJ169" t="str">
        <f t="shared" si="162"/>
        <v>1+0,0609959673215026i</v>
      </c>
      <c r="AK169">
        <f t="shared" si="181"/>
        <v>1.0018585269535243</v>
      </c>
      <c r="AL169">
        <f t="shared" si="182"/>
        <v>6.0920490408744823E-2</v>
      </c>
      <c r="AM169" t="str">
        <f t="shared" si="163"/>
        <v>1-0,00179567265731285i</v>
      </c>
      <c r="AN169">
        <f t="shared" si="183"/>
        <v>1.0000016122188466</v>
      </c>
      <c r="AO169">
        <f t="shared" si="184"/>
        <v>-1.7956707273034946E-3</v>
      </c>
      <c r="AP169" s="41" t="str">
        <f t="shared" si="185"/>
        <v>0,760718949317413-7,39302265929284i</v>
      </c>
      <c r="AQ169">
        <f t="shared" si="186"/>
        <v>17.422181116568613</v>
      </c>
      <c r="AR169" s="43">
        <f t="shared" si="187"/>
        <v>-84.125118916022686</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15,3095689461661+12,4095555866216i</v>
      </c>
      <c r="BG169" s="20">
        <f t="shared" si="198"/>
        <v>25.892568251687152</v>
      </c>
      <c r="BH169" s="43">
        <f t="shared" si="199"/>
        <v>39.027364050427451</v>
      </c>
      <c r="BI169" s="41" t="str">
        <f t="shared" si="152"/>
        <v>37,3640483014071+30,4506612873112i</v>
      </c>
      <c r="BJ169" s="20">
        <f t="shared" si="200"/>
        <v>33.661080736154865</v>
      </c>
      <c r="BK169" s="43">
        <f t="shared" si="153"/>
        <v>39.179077569524104</v>
      </c>
      <c r="BL169">
        <f t="shared" si="201"/>
        <v>25.892568251687152</v>
      </c>
      <c r="BM169" s="43">
        <f t="shared" si="202"/>
        <v>39.027364050427451</v>
      </c>
    </row>
    <row r="170" spans="14:65" x14ac:dyDescent="0.25">
      <c r="N170" s="9">
        <v>52</v>
      </c>
      <c r="O170" s="34">
        <f t="shared" si="154"/>
        <v>331.13112148259137</v>
      </c>
      <c r="P170" s="33" t="str">
        <f t="shared" si="155"/>
        <v>68,0243543984883</v>
      </c>
      <c r="Q170" s="4" t="str">
        <f t="shared" si="156"/>
        <v>1+22,9276377613316i</v>
      </c>
      <c r="R170" s="4">
        <f t="shared" si="168"/>
        <v>22.949435141520123</v>
      </c>
      <c r="S170" s="4">
        <f t="shared" si="169"/>
        <v>1.5272084687818188</v>
      </c>
      <c r="T170" s="4" t="str">
        <f t="shared" si="157"/>
        <v>1+0,0624167459174797i</v>
      </c>
      <c r="U170" s="4">
        <f t="shared" si="170"/>
        <v>1.0019460315660356</v>
      </c>
      <c r="V170" s="4">
        <f t="shared" si="171"/>
        <v>6.2335879429633347E-2</v>
      </c>
      <c r="W170" t="str">
        <f t="shared" si="158"/>
        <v>1-0,00449400570605853i</v>
      </c>
      <c r="X170" s="4">
        <f t="shared" si="172"/>
        <v>1.0000100979926583</v>
      </c>
      <c r="Y170" s="4">
        <f t="shared" si="173"/>
        <v>-4.4939754526479615E-3</v>
      </c>
      <c r="Z170" t="str">
        <f t="shared" si="159"/>
        <v>0,999999561408722+0,00127145223165236i</v>
      </c>
      <c r="AA170" s="4">
        <f t="shared" si="174"/>
        <v>1.0000003697041384</v>
      </c>
      <c r="AB170" s="4">
        <f t="shared" si="175"/>
        <v>1.2714521041609097E-3</v>
      </c>
      <c r="AC170" s="47" t="str">
        <f t="shared" si="176"/>
        <v>0,296962499008547-2,95501015330286i</v>
      </c>
      <c r="AD170" s="20">
        <f t="shared" si="177"/>
        <v>9.4548196493504175</v>
      </c>
      <c r="AE170" s="43">
        <f t="shared" si="178"/>
        <v>-84.261351560374365</v>
      </c>
      <c r="AF170" t="str">
        <f t="shared" si="160"/>
        <v>170,937204527894</v>
      </c>
      <c r="AG170" t="str">
        <f t="shared" si="161"/>
        <v>1+23,5572879753068i</v>
      </c>
      <c r="AH170">
        <f t="shared" si="179"/>
        <v>23.578503276322149</v>
      </c>
      <c r="AI170">
        <f t="shared" si="180"/>
        <v>1.5283720888946695</v>
      </c>
      <c r="AJ170" t="str">
        <f t="shared" si="162"/>
        <v>1+0,0624167459174797i</v>
      </c>
      <c r="AK170">
        <f t="shared" si="181"/>
        <v>1.0019460315660356</v>
      </c>
      <c r="AL170">
        <f t="shared" si="182"/>
        <v>6.2335879429633347E-2</v>
      </c>
      <c r="AM170" t="str">
        <f t="shared" si="163"/>
        <v>1-0,00183749924665841i</v>
      </c>
      <c r="AN170">
        <f t="shared" si="183"/>
        <v>1.0000016882003158</v>
      </c>
      <c r="AO170">
        <f t="shared" si="184"/>
        <v>-1.8374971786163151E-3</v>
      </c>
      <c r="AP170" s="41" t="str">
        <f t="shared" si="185"/>
        <v>0,746292776053646-7,22538676107098i</v>
      </c>
      <c r="AQ170">
        <f t="shared" si="186"/>
        <v>17.22330853265483</v>
      </c>
      <c r="AR170" s="43">
        <f t="shared" si="187"/>
        <v>-84.102968248905611</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14,5998920421189+12,0965147357933i</v>
      </c>
      <c r="BG170" s="20">
        <f t="shared" si="198"/>
        <v>25.556777731113677</v>
      </c>
      <c r="BH170" s="43">
        <f t="shared" si="199"/>
        <v>39.642921498958131</v>
      </c>
      <c r="BI170" s="41" t="str">
        <f t="shared" si="152"/>
        <v>35,6267831018818+29,6844911851431i</v>
      </c>
      <c r="BJ170" s="20">
        <f t="shared" si="200"/>
        <v>33.325266614418084</v>
      </c>
      <c r="BK170" s="43">
        <f t="shared" si="153"/>
        <v>39.801304810426977</v>
      </c>
      <c r="BL170">
        <f t="shared" si="201"/>
        <v>25.556777731113677</v>
      </c>
      <c r="BM170" s="43">
        <f t="shared" si="202"/>
        <v>39.642921498958131</v>
      </c>
    </row>
    <row r="171" spans="14:65" x14ac:dyDescent="0.25">
      <c r="N171" s="9">
        <v>53</v>
      </c>
      <c r="O171" s="34">
        <f t="shared" si="154"/>
        <v>338.84415613920277</v>
      </c>
      <c r="P171" s="33" t="str">
        <f t="shared" si="155"/>
        <v>68,0243543984883</v>
      </c>
      <c r="Q171" s="4" t="str">
        <f t="shared" si="156"/>
        <v>1+23,4616910507221i</v>
      </c>
      <c r="R171" s="4">
        <f t="shared" si="168"/>
        <v>23.482992717273778</v>
      </c>
      <c r="S171" s="4">
        <f t="shared" si="169"/>
        <v>1.5281994358480182</v>
      </c>
      <c r="T171" s="4" t="str">
        <f t="shared" si="157"/>
        <v>1+0,0638706186983251i</v>
      </c>
      <c r="U171" s="4">
        <f t="shared" si="170"/>
        <v>1.0020376519537113</v>
      </c>
      <c r="V171" s="4">
        <f t="shared" si="171"/>
        <v>6.3783978209165204E-2</v>
      </c>
      <c r="W171" t="str">
        <f t="shared" si="158"/>
        <v>1-0,0045986845462794i</v>
      </c>
      <c r="X171" s="4">
        <f t="shared" si="172"/>
        <v>1.0000105738938745</v>
      </c>
      <c r="Y171" s="4">
        <f t="shared" si="173"/>
        <v>-4.5986521291844391E-3</v>
      </c>
      <c r="Z171" t="str">
        <f t="shared" si="159"/>
        <v>0,999999540738551+0,00130106815866958i</v>
      </c>
      <c r="AA171" s="4">
        <f t="shared" si="174"/>
        <v>1.0000003871277583</v>
      </c>
      <c r="AB171" s="4">
        <f t="shared" si="175"/>
        <v>1.3010680220600312E-3</v>
      </c>
      <c r="AC171" s="47" t="str">
        <f t="shared" si="176"/>
        <v>0,291174266543414-2,88804085091602i</v>
      </c>
      <c r="AD171" s="20">
        <f t="shared" si="177"/>
        <v>9.2559889986172799</v>
      </c>
      <c r="AE171" s="43">
        <f t="shared" si="178"/>
        <v>-84.242854241399868</v>
      </c>
      <c r="AF171" t="str">
        <f t="shared" si="160"/>
        <v>170,937204527894</v>
      </c>
      <c r="AG171" t="str">
        <f t="shared" si="161"/>
        <v>1+24,1060077022711i</v>
      </c>
      <c r="AH171">
        <f t="shared" si="179"/>
        <v>24.12674050388808</v>
      </c>
      <c r="AI171">
        <f t="shared" si="180"/>
        <v>1.5293366633459846</v>
      </c>
      <c r="AJ171" t="str">
        <f t="shared" si="162"/>
        <v>1+0,0638706186983251i</v>
      </c>
      <c r="AK171">
        <f t="shared" si="181"/>
        <v>1.0020376519537113</v>
      </c>
      <c r="AL171">
        <f t="shared" si="182"/>
        <v>6.3783978209165204E-2</v>
      </c>
      <c r="AM171" t="str">
        <f t="shared" si="163"/>
        <v>1-0,00188030010242671i</v>
      </c>
      <c r="AN171">
        <f t="shared" si="183"/>
        <v>1.0000017677626751</v>
      </c>
      <c r="AO171">
        <f t="shared" si="184"/>
        <v>-1.8802978864798927E-3</v>
      </c>
      <c r="AP171" s="41" t="str">
        <f t="shared" si="185"/>
        <v>0,732513604136749-7,06152681476244i</v>
      </c>
      <c r="AQ171">
        <f t="shared" si="186"/>
        <v>17.024455050073257</v>
      </c>
      <c r="AR171" s="43">
        <f t="shared" si="187"/>
        <v>-84.07771664552763</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13,9220376611333+11,7926695341316i</v>
      </c>
      <c r="BG171" s="20">
        <f t="shared" si="198"/>
        <v>25.223009936251156</v>
      </c>
      <c r="BH171" s="43">
        <f t="shared" si="199"/>
        <v>40.266285368070676</v>
      </c>
      <c r="BI171" s="41" t="str">
        <f t="shared" si="152"/>
        <v>33,9674333939447+28,9406888360434i</v>
      </c>
      <c r="BJ171" s="20">
        <f t="shared" si="200"/>
        <v>32.991475987707148</v>
      </c>
      <c r="BK171" s="43">
        <f t="shared" si="153"/>
        <v>40.431422963942843</v>
      </c>
      <c r="BL171">
        <f t="shared" si="201"/>
        <v>25.223009936251156</v>
      </c>
      <c r="BM171" s="43">
        <f t="shared" si="202"/>
        <v>40.266285368070676</v>
      </c>
    </row>
    <row r="172" spans="14:65" x14ac:dyDescent="0.25">
      <c r="N172" s="9">
        <v>54</v>
      </c>
      <c r="O172" s="34">
        <f t="shared" si="154"/>
        <v>346.73685045253183</v>
      </c>
      <c r="P172" s="33" t="str">
        <f t="shared" si="155"/>
        <v>68,0243543984883</v>
      </c>
      <c r="Q172" s="4" t="str">
        <f t="shared" si="156"/>
        <v>1+24,00818403926i</v>
      </c>
      <c r="R172" s="4">
        <f t="shared" si="168"/>
        <v>24.02900124564021</v>
      </c>
      <c r="S172" s="4">
        <f t="shared" si="169"/>
        <v>1.5291679266465221</v>
      </c>
      <c r="T172" s="4" t="str">
        <f t="shared" si="157"/>
        <v>1+0,0653583565266322i</v>
      </c>
      <c r="U172" s="4">
        <f t="shared" si="170"/>
        <v>1.0021335812993508</v>
      </c>
      <c r="V172" s="4">
        <f t="shared" si="171"/>
        <v>6.5265530241590181E-2</v>
      </c>
      <c r="W172" t="str">
        <f t="shared" si="158"/>
        <v>1-0,00470580166991751i</v>
      </c>
      <c r="X172" s="4">
        <f t="shared" si="172"/>
        <v>1.0000110722233813</v>
      </c>
      <c r="Y172" s="4">
        <f t="shared" si="173"/>
        <v>-4.7057669343952115E-3</v>
      </c>
      <c r="Z172" t="str">
        <f t="shared" si="159"/>
        <v>0,999999519094226+0,00133137392924621i</v>
      </c>
      <c r="AA172" s="4">
        <f t="shared" si="174"/>
        <v>1.0000004053725293</v>
      </c>
      <c r="AB172" s="4">
        <f t="shared" si="175"/>
        <v>1.3313737828664412E-3</v>
      </c>
      <c r="AC172" s="47" t="str">
        <f t="shared" si="176"/>
        <v>0,285645618358646-2,82258065126947i</v>
      </c>
      <c r="AD172" s="20">
        <f t="shared" si="177"/>
        <v>9.0571791358320013</v>
      </c>
      <c r="AE172" s="43">
        <f t="shared" si="178"/>
        <v>-84.221331616515485</v>
      </c>
      <c r="AF172" t="str">
        <f t="shared" si="160"/>
        <v>170,937204527894</v>
      </c>
      <c r="AG172" t="str">
        <f t="shared" si="161"/>
        <v>1+24,6675087535999i</v>
      </c>
      <c r="AH172">
        <f t="shared" si="179"/>
        <v>24.687770010856141</v>
      </c>
      <c r="AI172">
        <f t="shared" si="180"/>
        <v>1.5302793559982457</v>
      </c>
      <c r="AJ172" t="str">
        <f t="shared" si="162"/>
        <v>1+0,0653583565266322i</v>
      </c>
      <c r="AK172">
        <f t="shared" si="181"/>
        <v>1.0021335812993508</v>
      </c>
      <c r="AL172">
        <f t="shared" si="182"/>
        <v>6.5265530241590181E-2</v>
      </c>
      <c r="AM172" t="str">
        <f t="shared" si="163"/>
        <v>1-0,00192409791819803i</v>
      </c>
      <c r="AN172">
        <f t="shared" si="183"/>
        <v>1.0000018510746862</v>
      </c>
      <c r="AO172">
        <f t="shared" si="184"/>
        <v>-1.9240955437684734E-3</v>
      </c>
      <c r="AP172" s="41" t="str">
        <f t="shared" si="185"/>
        <v>0,719352514117964-6,90135960110377i</v>
      </c>
      <c r="AQ172">
        <f t="shared" si="186"/>
        <v>16.82562307677459</v>
      </c>
      <c r="AR172" s="43">
        <f t="shared" si="187"/>
        <v>-84.049351698208412</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13,2745839767309+11,4976738635411i</v>
      </c>
      <c r="BG172" s="20">
        <f t="shared" si="198"/>
        <v>24.89129977827487</v>
      </c>
      <c r="BH172" s="43">
        <f t="shared" si="199"/>
        <v>40.897209741667794</v>
      </c>
      <c r="BI172" s="41" t="str">
        <f t="shared" si="152"/>
        <v>32,3825165679751+28,2184189355757i</v>
      </c>
      <c r="BJ172" s="20">
        <f t="shared" si="200"/>
        <v>32.65974371921746</v>
      </c>
      <c r="BK172" s="43">
        <f t="shared" si="153"/>
        <v>41.069189659974654</v>
      </c>
      <c r="BL172">
        <f t="shared" si="201"/>
        <v>24.89129977827487</v>
      </c>
      <c r="BM172" s="43">
        <f t="shared" si="202"/>
        <v>40.897209741667794</v>
      </c>
    </row>
    <row r="173" spans="14:65" x14ac:dyDescent="0.25">
      <c r="N173" s="9">
        <v>55</v>
      </c>
      <c r="O173" s="34">
        <f t="shared" si="154"/>
        <v>354.81338923357566</v>
      </c>
      <c r="P173" s="33" t="str">
        <f t="shared" si="155"/>
        <v>68,0243543984883</v>
      </c>
      <c r="Q173" s="4" t="str">
        <f t="shared" si="156"/>
        <v>1+24,5674064847614i</v>
      </c>
      <c r="R173" s="4">
        <f t="shared" si="168"/>
        <v>24.587750230297534</v>
      </c>
      <c r="S173" s="4">
        <f t="shared" si="169"/>
        <v>1.5301144474124733</v>
      </c>
      <c r="T173" s="4" t="str">
        <f t="shared" si="157"/>
        <v>1+0,0668807482206898i</v>
      </c>
      <c r="U173" s="4">
        <f t="shared" si="170"/>
        <v>1.0022340218145456</v>
      </c>
      <c r="V173" s="4">
        <f t="shared" si="171"/>
        <v>6.6781295034734386E-2</v>
      </c>
      <c r="W173" t="str">
        <f t="shared" si="158"/>
        <v>1-0,00481541387188966i</v>
      </c>
      <c r="X173" s="4">
        <f t="shared" si="172"/>
        <v>1.000011594038168</v>
      </c>
      <c r="Y173" s="4">
        <f t="shared" si="173"/>
        <v>-4.8153766521302453E-3</v>
      </c>
      <c r="Z173" t="str">
        <f t="shared" si="159"/>
        <v>0,999999496429835+0,00136238561190294i</v>
      </c>
      <c r="AA173" s="4">
        <f t="shared" si="174"/>
        <v>1.0000004244771494</v>
      </c>
      <c r="AB173" s="4">
        <f t="shared" si="175"/>
        <v>1.3623854550541927E-3</v>
      </c>
      <c r="AC173" s="47" t="str">
        <f t="shared" si="176"/>
        <v>0,280364952042897-2,75859632149572i</v>
      </c>
      <c r="AD173" s="20">
        <f t="shared" si="177"/>
        <v>8.8583925594821089</v>
      </c>
      <c r="AE173" s="43">
        <f t="shared" si="178"/>
        <v>-84.196773348396164</v>
      </c>
      <c r="AF173" t="str">
        <f t="shared" si="160"/>
        <v>170,937204527894</v>
      </c>
      <c r="AG173" t="str">
        <f t="shared" si="161"/>
        <v>1+25,2420888445829i</v>
      </c>
      <c r="AH173">
        <f t="shared" si="179"/>
        <v>25.261889265013743</v>
      </c>
      <c r="AI173">
        <f t="shared" si="180"/>
        <v>1.5312006599738175</v>
      </c>
      <c r="AJ173" t="str">
        <f t="shared" si="162"/>
        <v>1+0,0668807482206898i</v>
      </c>
      <c r="AK173">
        <f t="shared" si="181"/>
        <v>1.0022340218145456</v>
      </c>
      <c r="AL173">
        <f t="shared" si="182"/>
        <v>6.6781295034734386E-2</v>
      </c>
      <c r="AM173" t="str">
        <f t="shared" si="163"/>
        <v>1-0,00196891591615404i</v>
      </c>
      <c r="AN173">
        <f t="shared" si="183"/>
        <v>1.0000019383130638</v>
      </c>
      <c r="AO173">
        <f t="shared" si="184"/>
        <v>-1.9689133719071974E-3</v>
      </c>
      <c r="AP173" s="41" t="str">
        <f t="shared" si="185"/>
        <v>0,70678187056953-6,74480361573578i</v>
      </c>
      <c r="AQ173">
        <f t="shared" si="186"/>
        <v>16.626815064757071</v>
      </c>
      <c r="AR173" s="43">
        <f t="shared" si="187"/>
        <v>-84.017859474674893</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12,6561722440076+11,2111985747593i</v>
      </c>
      <c r="BG173" s="20">
        <f t="shared" si="198"/>
        <v>24.561680793470181</v>
      </c>
      <c r="BH173" s="43">
        <f t="shared" si="199"/>
        <v>41.535438954467928</v>
      </c>
      <c r="BI173" s="41" t="str">
        <f t="shared" si="152"/>
        <v>30,8687046433621+27,5168868631413i</v>
      </c>
      <c r="BJ173" s="20">
        <f t="shared" si="200"/>
        <v>32.330103298745115</v>
      </c>
      <c r="BK173" s="43">
        <f t="shared" si="153"/>
        <v>41.714352828189263</v>
      </c>
      <c r="BL173">
        <f t="shared" si="201"/>
        <v>24.561680793470181</v>
      </c>
      <c r="BM173" s="43">
        <f t="shared" si="202"/>
        <v>41.535438954467928</v>
      </c>
    </row>
    <row r="174" spans="14:65" x14ac:dyDescent="0.25">
      <c r="N174" s="9">
        <v>56</v>
      </c>
      <c r="O174" s="34">
        <f t="shared" si="154"/>
        <v>363.07805477010152</v>
      </c>
      <c r="P174" s="33" t="str">
        <f t="shared" si="155"/>
        <v>68,0243543984883</v>
      </c>
      <c r="Q174" s="4" t="str">
        <f t="shared" si="156"/>
        <v>1+25,1396548943692i</v>
      </c>
      <c r="R174" s="4">
        <f t="shared" si="168"/>
        <v>25.15953592990104</v>
      </c>
      <c r="S174" s="4">
        <f t="shared" si="169"/>
        <v>1.5310394932159286</v>
      </c>
      <c r="T174" s="4" t="str">
        <f t="shared" si="157"/>
        <v>1+0,0684386009727256i</v>
      </c>
      <c r="U174" s="4">
        <f t="shared" si="170"/>
        <v>1.0023391851579504</v>
      </c>
      <c r="V174" s="4">
        <f t="shared" si="171"/>
        <v>6.8332048391192279E-2</v>
      </c>
      <c r="W174" t="str">
        <f t="shared" si="158"/>
        <v>1-0,00492757927003624i</v>
      </c>
      <c r="X174" s="4">
        <f t="shared" si="172"/>
        <v>1.0000121404450359</v>
      </c>
      <c r="Y174" s="4">
        <f t="shared" si="173"/>
        <v>-4.9275393883716411E-3</v>
      </c>
      <c r="Z174" t="str">
        <f t="shared" si="159"/>
        <v>0,999999472697305+0,00139411964944441i</v>
      </c>
      <c r="AA174" s="4">
        <f t="shared" si="174"/>
        <v>1.0000004444821438</v>
      </c>
      <c r="AB174" s="4">
        <f t="shared" si="175"/>
        <v>1.3941194813779487E-3</v>
      </c>
      <c r="AC174" s="47" t="str">
        <f t="shared" si="176"/>
        <v>0,275321180261113-2,69605531335328i</v>
      </c>
      <c r="AD174" s="20">
        <f t="shared" si="177"/>
        <v>8.6596318156936896</v>
      </c>
      <c r="AE174" s="43">
        <f t="shared" si="178"/>
        <v>-84.169167623580194</v>
      </c>
      <c r="AF174" t="str">
        <f t="shared" si="160"/>
        <v>170,937204527894</v>
      </c>
      <c r="AG174" t="str">
        <f t="shared" si="161"/>
        <v>1+25,83005262519i</v>
      </c>
      <c r="AH174">
        <f t="shared" si="179"/>
        <v>25.849402674338236</v>
      </c>
      <c r="AI174">
        <f t="shared" si="180"/>
        <v>1.5321010575006653</v>
      </c>
      <c r="AJ174" t="str">
        <f t="shared" si="162"/>
        <v>1+0,0684386009727256i</v>
      </c>
      <c r="AK174">
        <f t="shared" si="181"/>
        <v>1.0023391851579504</v>
      </c>
      <c r="AL174">
        <f t="shared" si="182"/>
        <v>6.8332048391192279E-2</v>
      </c>
      <c r="AM174" t="str">
        <f t="shared" si="163"/>
        <v>1-0,00201477785939047i</v>
      </c>
      <c r="AN174">
        <f t="shared" si="183"/>
        <v>1.0000020296628516</v>
      </c>
      <c r="AO174">
        <f t="shared" si="184"/>
        <v>-2.0147751331811596E-3</v>
      </c>
      <c r="AP174" s="41" t="str">
        <f t="shared" si="185"/>
        <v>0,694775265831653-6,59177904206318i</v>
      </c>
      <c r="AQ174">
        <f t="shared" si="186"/>
        <v>16.428033515053112</v>
      </c>
      <c r="AR174" s="43">
        <f t="shared" si="187"/>
        <v>-83.983224515818563</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12,0655040403185+10,9329305012452i</v>
      </c>
      <c r="BG174" s="20">
        <f t="shared" si="198"/>
        <v>24.234185037873655</v>
      </c>
      <c r="BH174" s="43">
        <f t="shared" si="199"/>
        <v>42.18070798324532</v>
      </c>
      <c r="BI174" s="41" t="str">
        <f t="shared" si="152"/>
        <v>29,4228174942692+26,8353363248808i</v>
      </c>
      <c r="BJ174" s="20">
        <f t="shared" si="200"/>
        <v>32.002586737233067</v>
      </c>
      <c r="BK174" s="43">
        <f t="shared" si="153"/>
        <v>42.3666510910071</v>
      </c>
      <c r="BL174">
        <f t="shared" si="201"/>
        <v>24.234185037873655</v>
      </c>
      <c r="BM174" s="43">
        <f t="shared" si="202"/>
        <v>42.18070798324532</v>
      </c>
    </row>
    <row r="175" spans="14:65" x14ac:dyDescent="0.25">
      <c r="N175" s="9">
        <v>57</v>
      </c>
      <c r="O175" s="34">
        <f t="shared" si="154"/>
        <v>371.53522909717265</v>
      </c>
      <c r="P175" s="33" t="str">
        <f t="shared" si="155"/>
        <v>68,0243543984883</v>
      </c>
      <c r="Q175" s="4" t="str">
        <f t="shared" si="156"/>
        <v>1+25,7252326817646i</v>
      </c>
      <c r="R175" s="4">
        <f t="shared" si="168"/>
        <v>25.744661515174933</v>
      </c>
      <c r="S175" s="4">
        <f t="shared" si="169"/>
        <v>1.5319435481922401</v>
      </c>
      <c r="T175" s="4" t="str">
        <f t="shared" si="157"/>
        <v>1+0,0700327407768889i</v>
      </c>
      <c r="U175" s="4">
        <f t="shared" si="170"/>
        <v>1.0024492928725737</v>
      </c>
      <c r="V175" s="4">
        <f t="shared" si="171"/>
        <v>6.9918582689679099E-2</v>
      </c>
      <c r="W175" t="str">
        <f t="shared" si="158"/>
        <v>1-0,00504235733593599i</v>
      </c>
      <c r="X175" s="4">
        <f t="shared" si="172"/>
        <v>1.0000127126029466</v>
      </c>
      <c r="Y175" s="4">
        <f t="shared" si="173"/>
        <v>-5.0423146019917871E-3</v>
      </c>
      <c r="Z175" t="str">
        <f t="shared" si="159"/>
        <v>0,999999447846294+0,00142659286767736i</v>
      </c>
      <c r="AA175" s="4">
        <f t="shared" si="174"/>
        <v>1.0000004654299433</v>
      </c>
      <c r="AB175" s="4">
        <f t="shared" si="175"/>
        <v>1.4265926875909037E-3</v>
      </c>
      <c r="AC175" s="47" t="str">
        <f t="shared" si="176"/>
        <v>0,270503708193551-2,63492575244406i</v>
      </c>
      <c r="AD175" s="20">
        <f t="shared" si="177"/>
        <v>8.4608995034004018</v>
      </c>
      <c r="AE175" s="43">
        <f t="shared" si="178"/>
        <v>-84.138501151811013</v>
      </c>
      <c r="AF175" t="str">
        <f t="shared" si="160"/>
        <v>170,937204527894</v>
      </c>
      <c r="AG175" t="str">
        <f t="shared" si="161"/>
        <v>1+26,4317118416i</v>
      </c>
      <c r="AH175">
        <f t="shared" si="179"/>
        <v>26.450621748408441</v>
      </c>
      <c r="AI175">
        <f t="shared" si="180"/>
        <v>1.5329810201384131</v>
      </c>
      <c r="AJ175" t="str">
        <f t="shared" si="162"/>
        <v>1+0,0700327407768889i</v>
      </c>
      <c r="AK175">
        <f t="shared" si="181"/>
        <v>1.0024492928725737</v>
      </c>
      <c r="AL175">
        <f t="shared" si="182"/>
        <v>6.9918582689679099E-2</v>
      </c>
      <c r="AM175" t="str">
        <f t="shared" si="163"/>
        <v>1-0,00206170806451669i</v>
      </c>
      <c r="AN175">
        <f t="shared" si="183"/>
        <v>1.0000021253178131</v>
      </c>
      <c r="AO175">
        <f t="shared" si="184"/>
        <v>-2.0617051433311192E-3</v>
      </c>
      <c r="AP175" s="41" t="str">
        <f t="shared" si="185"/>
        <v>0,683307466157143-6,44220772395256i</v>
      </c>
      <c r="AQ175">
        <f t="shared" si="186"/>
        <v>16.229280982805783</v>
      </c>
      <c r="AR175" s="43">
        <f t="shared" si="187"/>
        <v>-83.945429833248767</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11,5013386231955+10,6625715348656i</v>
      </c>
      <c r="BG175" s="20">
        <f t="shared" si="198"/>
        <v>23.908842984942822</v>
      </c>
      <c r="BH175" s="43">
        <f t="shared" si="199"/>
        <v>42.832742894703095</v>
      </c>
      <c r="BI175" s="41" t="str">
        <f t="shared" si="152"/>
        <v>28,0418163641338+26,1730471441897i</v>
      </c>
      <c r="BJ175" s="20">
        <f t="shared" si="200"/>
        <v>31.677224464348186</v>
      </c>
      <c r="BK175" s="43">
        <f t="shared" si="153"/>
        <v>43.025814213265356</v>
      </c>
      <c r="BL175">
        <f t="shared" si="201"/>
        <v>23.908842984942822</v>
      </c>
      <c r="BM175" s="43">
        <f t="shared" si="202"/>
        <v>42.832742894703095</v>
      </c>
    </row>
    <row r="176" spans="14:65" x14ac:dyDescent="0.25">
      <c r="N176" s="9">
        <v>58</v>
      </c>
      <c r="O176" s="34">
        <f t="shared" si="154"/>
        <v>380.18939632056163</v>
      </c>
      <c r="P176" s="33" t="str">
        <f t="shared" si="155"/>
        <v>68,0243543984883</v>
      </c>
      <c r="Q176" s="4" t="str">
        <f t="shared" si="156"/>
        <v>1+26,3244503280415i</v>
      </c>
      <c r="R176" s="4">
        <f t="shared" si="168"/>
        <v>26.343437229669256</v>
      </c>
      <c r="S176" s="4">
        <f t="shared" si="169"/>
        <v>1.5328270857687671</v>
      </c>
      <c r="T176" s="4" t="str">
        <f t="shared" si="157"/>
        <v>1+0,071664012867205i</v>
      </c>
      <c r="U176" s="4">
        <f t="shared" si="170"/>
        <v>1.0025645768429239</v>
      </c>
      <c r="V176" s="4">
        <f t="shared" si="171"/>
        <v>7.1541707166118171E-2</v>
      </c>
      <c r="W176" t="str">
        <f t="shared" si="158"/>
        <v>1-0,00515980892643875i</v>
      </c>
      <c r="X176" s="4">
        <f t="shared" si="172"/>
        <v>1.0000133117254777</v>
      </c>
      <c r="Y176" s="4">
        <f t="shared" si="173"/>
        <v>-5.1597631362254679E-3</v>
      </c>
      <c r="Z176" t="str">
        <f t="shared" si="159"/>
        <v>0,999999421824092+0,00145982248433195i</v>
      </c>
      <c r="AA176" s="4">
        <f t="shared" si="174"/>
        <v>1.000000487364983</v>
      </c>
      <c r="AB176" s="4">
        <f t="shared" si="175"/>
        <v>1.4598222913658355E-3</v>
      </c>
      <c r="AC176" s="47" t="str">
        <f t="shared" si="176"/>
        <v>0,2659024119359-2,57517642736207i</v>
      </c>
      <c r="AD176" s="20">
        <f t="shared" si="177"/>
        <v>8.2621982796072153</v>
      </c>
      <c r="AE176" s="43">
        <f t="shared" si="178"/>
        <v>-84.104759165235691</v>
      </c>
      <c r="AF176" t="str">
        <f t="shared" si="160"/>
        <v>170,937204527894</v>
      </c>
      <c r="AG176" t="str">
        <f t="shared" si="161"/>
        <v>1+27,0473855014935i</v>
      </c>
      <c r="AH176">
        <f t="shared" si="179"/>
        <v>27.065865263582484</v>
      </c>
      <c r="AI176">
        <f t="shared" si="180"/>
        <v>1.5338410090007071</v>
      </c>
      <c r="AJ176" t="str">
        <f t="shared" si="162"/>
        <v>1+0,071664012867205i</v>
      </c>
      <c r="AK176">
        <f t="shared" si="181"/>
        <v>1.0025645768429239</v>
      </c>
      <c r="AL176">
        <f t="shared" si="182"/>
        <v>7.1541707166118171E-2</v>
      </c>
      <c r="AM176" t="str">
        <f t="shared" si="163"/>
        <v>1-0,00210973141454864i</v>
      </c>
      <c r="AN176">
        <f t="shared" si="183"/>
        <v>1.0000022254808443</v>
      </c>
      <c r="AO176">
        <f t="shared" si="184"/>
        <v>-2.1097282844422826E-3</v>
      </c>
      <c r="AP176" s="41" t="str">
        <f t="shared" si="185"/>
        <v>0,672354360157336-6,29601313832206i</v>
      </c>
      <c r="AQ176">
        <f t="shared" si="186"/>
        <v>16.030560082442616</v>
      </c>
      <c r="AR176" s="43">
        <f t="shared" si="187"/>
        <v>-83.904456906666752</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10,9624904008211+10,3998377594207i</v>
      </c>
      <c r="BG176" s="20">
        <f t="shared" si="198"/>
        <v>23.58568342703737</v>
      </c>
      <c r="BH176" s="43">
        <f t="shared" si="199"/>
        <v>43.491261349076936</v>
      </c>
      <c r="BI176" s="41" t="str">
        <f t="shared" si="152"/>
        <v>26,7227976573068+25,5293331903853i</v>
      </c>
      <c r="BJ176" s="20">
        <f t="shared" si="200"/>
        <v>31.354045229872767</v>
      </c>
      <c r="BK176" s="43">
        <f t="shared" si="153"/>
        <v>43.691563607645548</v>
      </c>
      <c r="BL176">
        <f t="shared" si="201"/>
        <v>23.58568342703737</v>
      </c>
      <c r="BM176" s="43">
        <f t="shared" si="202"/>
        <v>43.491261349076936</v>
      </c>
    </row>
    <row r="177" spans="14:65" x14ac:dyDescent="0.25">
      <c r="N177" s="9">
        <v>59</v>
      </c>
      <c r="O177" s="34">
        <f t="shared" si="154"/>
        <v>389.04514499428063</v>
      </c>
      <c r="P177" s="33" t="str">
        <f t="shared" si="155"/>
        <v>68,0243543984883</v>
      </c>
      <c r="Q177" s="4" t="str">
        <f t="shared" si="156"/>
        <v>1+26,9376255463277i</v>
      </c>
      <c r="R177" s="4">
        <f t="shared" si="168"/>
        <v>26.956180554265593</v>
      </c>
      <c r="S177" s="4">
        <f t="shared" si="169"/>
        <v>1.5336905688878906</v>
      </c>
      <c r="T177" s="4" t="str">
        <f t="shared" si="157"/>
        <v>1+0,0733332821657287i</v>
      </c>
      <c r="U177" s="4">
        <f t="shared" si="170"/>
        <v>1.0026852797728698</v>
      </c>
      <c r="V177" s="4">
        <f t="shared" si="171"/>
        <v>7.3202248193988365E-2</v>
      </c>
      <c r="W177" t="str">
        <f t="shared" si="158"/>
        <v>1-0,00527999631593246i</v>
      </c>
      <c r="X177" s="4">
        <f t="shared" si="172"/>
        <v>1.0000139390833991</v>
      </c>
      <c r="Y177" s="4">
        <f t="shared" si="173"/>
        <v>-5.2799472508718755E-3</v>
      </c>
      <c r="Z177" t="str">
        <f t="shared" si="159"/>
        <v>0,999999394575501+0,00149382611819076i</v>
      </c>
      <c r="AA177" s="4">
        <f t="shared" si="174"/>
        <v>1.0000005103337899</v>
      </c>
      <c r="AB177" s="4">
        <f t="shared" si="175"/>
        <v>1.4938259114238438E-3</v>
      </c>
      <c r="AC177" s="47" t="str">
        <f t="shared" si="176"/>
        <v>0,261507617821987-2,51677677879589i</v>
      </c>
      <c r="AD177" s="20">
        <f t="shared" si="177"/>
        <v>8.0635308647595831</v>
      </c>
      <c r="AE177" s="43">
        <f t="shared" si="178"/>
        <v>-84.067925417488212</v>
      </c>
      <c r="AF177" t="str">
        <f t="shared" si="160"/>
        <v>170,937204527894</v>
      </c>
      <c r="AG177" t="str">
        <f t="shared" si="161"/>
        <v>1+27,6774000431943i</v>
      </c>
      <c r="AH177">
        <f t="shared" si="179"/>
        <v>27.695459432026254</v>
      </c>
      <c r="AI177">
        <f t="shared" si="180"/>
        <v>1.5346814749738706</v>
      </c>
      <c r="AJ177" t="str">
        <f t="shared" si="162"/>
        <v>1+0,0733332821657287i</v>
      </c>
      <c r="AK177">
        <f t="shared" si="181"/>
        <v>1.0026852797728698</v>
      </c>
      <c r="AL177">
        <f t="shared" si="182"/>
        <v>7.3202248193988365E-2</v>
      </c>
      <c r="AM177" t="str">
        <f t="shared" si="163"/>
        <v>1-0,00215887337210219i</v>
      </c>
      <c r="AN177">
        <f t="shared" si="183"/>
        <v>1.000002330364403</v>
      </c>
      <c r="AO177">
        <f t="shared" si="184"/>
        <v>-2.1588700181332235E-3</v>
      </c>
      <c r="AP177" s="41" t="str">
        <f t="shared" si="185"/>
        <v>0,66189290945651-6,15312036767351i</v>
      </c>
      <c r="AQ177">
        <f t="shared" si="186"/>
        <v>15.831873492956912</v>
      </c>
      <c r="AR177" s="43">
        <f t="shared" si="187"/>
        <v>-83.860285681086538</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10,4478265105508+10,144458638305i</v>
      </c>
      <c r="BG177" s="20">
        <f t="shared" si="198"/>
        <v>23.264733381497038</v>
      </c>
      <c r="BH177" s="43">
        <f t="shared" si="199"/>
        <v>44.155973158017773</v>
      </c>
      <c r="BI177" s="41" t="str">
        <f t="shared" si="152"/>
        <v>25,4629869966488+24,90354043667i</v>
      </c>
      <c r="BJ177" s="20">
        <f t="shared" si="200"/>
        <v>31.033076009694362</v>
      </c>
      <c r="BK177" s="43">
        <f t="shared" si="153"/>
        <v>44.363612894419568</v>
      </c>
      <c r="BL177">
        <f t="shared" si="201"/>
        <v>23.264733381497038</v>
      </c>
      <c r="BM177" s="43">
        <f t="shared" si="202"/>
        <v>44.155973158017773</v>
      </c>
    </row>
    <row r="178" spans="14:65" x14ac:dyDescent="0.25">
      <c r="N178" s="9">
        <v>60</v>
      </c>
      <c r="O178" s="34">
        <f t="shared" si="154"/>
        <v>398.10717055349761</v>
      </c>
      <c r="P178" s="33" t="str">
        <f t="shared" si="155"/>
        <v>68,0243543984883</v>
      </c>
      <c r="Q178" s="4" t="str">
        <f t="shared" si="156"/>
        <v>1+27,5650834502401i</v>
      </c>
      <c r="R178" s="4">
        <f t="shared" si="168"/>
        <v>27.583216375519022</v>
      </c>
      <c r="S178" s="4">
        <f t="shared" si="169"/>
        <v>1.5345344502263243</v>
      </c>
      <c r="T178" s="4" t="str">
        <f t="shared" si="157"/>
        <v>1+0,0750414337411372i</v>
      </c>
      <c r="U178" s="4">
        <f t="shared" si="170"/>
        <v>1.002811655685117</v>
      </c>
      <c r="V178" s="4">
        <f t="shared" si="171"/>
        <v>7.4901049563423402E-2</v>
      </c>
      <c r="W178" t="str">
        <f t="shared" si="158"/>
        <v>1-0,00540298322936187i</v>
      </c>
      <c r="X178" s="4">
        <f t="shared" si="172"/>
        <v>1.0000145960073668</v>
      </c>
      <c r="Y178" s="4">
        <f t="shared" si="173"/>
        <v>-5.4029306552436851E-3</v>
      </c>
      <c r="Z178" t="str">
        <f t="shared" si="159"/>
        <v>0,999999366042723+0,00152862179843057i</v>
      </c>
      <c r="AA178" s="4">
        <f t="shared" si="174"/>
        <v>1.0000005343850826</v>
      </c>
      <c r="AB178" s="4">
        <f t="shared" si="175"/>
        <v>1.5286215768758288E-3</v>
      </c>
      <c r="AC178" s="47" t="str">
        <f t="shared" si="176"/>
        <v>0,257310082631817-2,45969688860469i</v>
      </c>
      <c r="AD178" s="20">
        <f t="shared" si="177"/>
        <v>7.8649000482260165</v>
      </c>
      <c r="AE178" s="43">
        <f t="shared" si="178"/>
        <v>-84.027982182687083</v>
      </c>
      <c r="AF178" t="str">
        <f t="shared" si="160"/>
        <v>170,937204527894</v>
      </c>
      <c r="AG178" t="str">
        <f t="shared" si="161"/>
        <v>1+28,3220895087518i</v>
      </c>
      <c r="AH178">
        <f t="shared" si="179"/>
        <v>28.33973807468497</v>
      </c>
      <c r="AI178">
        <f t="shared" si="180"/>
        <v>1.5355028589318485</v>
      </c>
      <c r="AJ178" t="str">
        <f t="shared" si="162"/>
        <v>1+0,0750414337411372i</v>
      </c>
      <c r="AK178">
        <f t="shared" si="181"/>
        <v>1.002811655685117</v>
      </c>
      <c r="AL178">
        <f t="shared" si="182"/>
        <v>7.4901049563423402E-2</v>
      </c>
      <c r="AM178" t="str">
        <f t="shared" si="163"/>
        <v>1-0,00220915999289369i</v>
      </c>
      <c r="AN178">
        <f t="shared" si="183"/>
        <v>1.00000244019096</v>
      </c>
      <c r="AO178">
        <f t="shared" si="184"/>
        <v>-2.2091563990516666E-3</v>
      </c>
      <c r="AP178" s="41" t="str">
        <f t="shared" si="185"/>
        <v>0,65190110146506-6,0134560726122i</v>
      </c>
      <c r="AQ178">
        <f t="shared" si="186"/>
        <v>15.633223963304818</v>
      </c>
      <c r="AR178" s="43">
        <f t="shared" si="187"/>
        <v>-83.812894563932346</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9,9562645011211+9,89617625283252i</v>
      </c>
      <c r="BG178" s="20">
        <f t="shared" si="198"/>
        <v>22.946018002084671</v>
      </c>
      <c r="BH178" s="43">
        <f t="shared" si="199"/>
        <v>44.826580894781614</v>
      </c>
      <c r="BI178" s="41" t="str">
        <f t="shared" ref="BI178:BI241" si="203">IMPRODUCT(AP178,BC178)</f>
        <v>24,2597335362817+24,2950451390973i</v>
      </c>
      <c r="BJ178" s="20">
        <f t="shared" si="200"/>
        <v>30.714341917163473</v>
      </c>
      <c r="BK178" s="43">
        <f t="shared" ref="BK178:BK241" si="204">(180/PI())*IMARGUMENT(BI178)</f>
        <v>45.041668513536308</v>
      </c>
      <c r="BL178">
        <f t="shared" si="201"/>
        <v>22.946018002084671</v>
      </c>
      <c r="BM178" s="43">
        <f t="shared" si="202"/>
        <v>44.826580894781614</v>
      </c>
    </row>
    <row r="179" spans="14:65" x14ac:dyDescent="0.25">
      <c r="N179" s="9">
        <v>61</v>
      </c>
      <c r="O179" s="34">
        <f t="shared" si="154"/>
        <v>407.38027780411272</v>
      </c>
      <c r="P179" s="33" t="str">
        <f t="shared" si="155"/>
        <v>68,0243543984883</v>
      </c>
      <c r="Q179" s="4" t="str">
        <f t="shared" si="156"/>
        <v>1+28,2071567262649i</v>
      </c>
      <c r="R179" s="4">
        <f t="shared" si="168"/>
        <v>28.224877157927036</v>
      </c>
      <c r="S179" s="4">
        <f t="shared" si="169"/>
        <v>1.5353591724107152</v>
      </c>
      <c r="T179" s="4" t="str">
        <f t="shared" si="157"/>
        <v>1+0,0767893732780063i</v>
      </c>
      <c r="U179" s="4">
        <f t="shared" si="170"/>
        <v>1.0029439704432292</v>
      </c>
      <c r="V179" s="4">
        <f t="shared" si="171"/>
        <v>7.6638972758508464E-2</v>
      </c>
      <c r="W179" t="str">
        <f t="shared" si="158"/>
        <v>1-0,00552883487601645i</v>
      </c>
      <c r="X179" s="4">
        <f t="shared" si="172"/>
        <v>1.0000152838907446</v>
      </c>
      <c r="Y179" s="4">
        <f t="shared" si="173"/>
        <v>-5.5287785418803607E-3</v>
      </c>
      <c r="Z179" t="str">
        <f t="shared" si="159"/>
        <v>0,999999336165237+0,0015642279741816i</v>
      </c>
      <c r="AA179" s="4">
        <f t="shared" si="174"/>
        <v>1.0000005595698784</v>
      </c>
      <c r="AB179" s="4">
        <f t="shared" si="175"/>
        <v>1.5642277367814187E-3</v>
      </c>
      <c r="AC179" s="47" t="str">
        <f t="shared" si="176"/>
        <v>0,253300974649084-2,40390746888644i</v>
      </c>
      <c r="AD179" s="20">
        <f t="shared" si="177"/>
        <v>7.6663086939038472</v>
      </c>
      <c r="AE179" s="43">
        <f t="shared" si="178"/>
        <v>-83.984910254379358</v>
      </c>
      <c r="AF179" t="str">
        <f t="shared" si="160"/>
        <v>170,937204527894</v>
      </c>
      <c r="AG179" t="str">
        <f t="shared" si="161"/>
        <v>1+28,981795721054i</v>
      </c>
      <c r="AH179">
        <f t="shared" si="179"/>
        <v>28.999042798287395</v>
      </c>
      <c r="AI179">
        <f t="shared" si="180"/>
        <v>1.5363055919474402</v>
      </c>
      <c r="AJ179" t="str">
        <f t="shared" si="162"/>
        <v>1+0,0767893732780063i</v>
      </c>
      <c r="AK179">
        <f t="shared" si="181"/>
        <v>1.0029439704432292</v>
      </c>
      <c r="AL179">
        <f t="shared" si="182"/>
        <v>7.6638972758508464E-2</v>
      </c>
      <c r="AM179" t="str">
        <f t="shared" si="163"/>
        <v>1-0,00226061793955511i</v>
      </c>
      <c r="AN179">
        <f t="shared" si="183"/>
        <v>1.0000025551934697</v>
      </c>
      <c r="AO179">
        <f t="shared" si="184"/>
        <v>-2.260614088684533E-3</v>
      </c>
      <c r="AP179" s="41" t="str">
        <f t="shared" si="185"/>
        <v>0,642357904185026-5,87694846439659i</v>
      </c>
      <c r="AQ179">
        <f t="shared" si="186"/>
        <v>15.434614317927903</v>
      </c>
      <c r="AR179" s="43">
        <f t="shared" si="187"/>
        <v>-83.762260422044776</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9,48677011434141+9,65474458798055i</v>
      </c>
      <c r="BG179" s="20">
        <f t="shared" si="198"/>
        <v>22.629560496546496</v>
      </c>
      <c r="BH179" s="43">
        <f t="shared" si="199"/>
        <v>45.502780554207511</v>
      </c>
      <c r="BI179" s="41" t="str">
        <f t="shared" si="203"/>
        <v>23,1105045190842+23,7032521287876i</v>
      </c>
      <c r="BJ179" s="20">
        <f t="shared" si="200"/>
        <v>30.397866120570555</v>
      </c>
      <c r="BK179" s="43">
        <f t="shared" si="204"/>
        <v>45.725430386541987</v>
      </c>
      <c r="BL179">
        <f t="shared" si="201"/>
        <v>22.629560496546496</v>
      </c>
      <c r="BM179" s="43">
        <f t="shared" si="202"/>
        <v>45.502780554207511</v>
      </c>
    </row>
    <row r="180" spans="14:65" x14ac:dyDescent="0.25">
      <c r="N180" s="9">
        <v>62</v>
      </c>
      <c r="O180" s="34">
        <f t="shared" si="154"/>
        <v>416.86938347033572</v>
      </c>
      <c r="P180" s="33" t="str">
        <f t="shared" si="155"/>
        <v>68,0243543984883</v>
      </c>
      <c r="Q180" s="4" t="str">
        <f t="shared" si="156"/>
        <v>1+28,8641858101519i</v>
      </c>
      <c r="R180" s="4">
        <f t="shared" si="168"/>
        <v>28.881503120214749</v>
      </c>
      <c r="S180" s="4">
        <f t="shared" si="169"/>
        <v>1.5361651682295303</v>
      </c>
      <c r="T180" s="4" t="str">
        <f t="shared" si="157"/>
        <v>1+0,078578027557015i</v>
      </c>
      <c r="U180" s="4">
        <f t="shared" si="170"/>
        <v>1.0030825022971694</v>
      </c>
      <c r="V180" s="4">
        <f t="shared" si="171"/>
        <v>7.841689723216852E-2</v>
      </c>
      <c r="W180" t="str">
        <f t="shared" si="158"/>
        <v>1-0,00565761798410507i</v>
      </c>
      <c r="X180" s="4">
        <f t="shared" si="172"/>
        <v>1.0000160041925599</v>
      </c>
      <c r="Y180" s="4">
        <f t="shared" si="173"/>
        <v>-5.6575576210428809E-3</v>
      </c>
      <c r="Z180" t="str">
        <f t="shared" si="159"/>
        <v>0,999999304879668+0,00160066352430956i</v>
      </c>
      <c r="AA180" s="4">
        <f t="shared" si="174"/>
        <v>1.0000005859415972</v>
      </c>
      <c r="AB180" s="4">
        <f t="shared" si="175"/>
        <v>1.6006632699306844E-3</v>
      </c>
      <c r="AC180" s="47" t="str">
        <f t="shared" si="176"/>
        <v>0,24947185553347-2,34937985105534i</v>
      </c>
      <c r="AD180" s="20">
        <f t="shared" si="177"/>
        <v>7.4677597459578653</v>
      </c>
      <c r="AE180" s="43">
        <f t="shared" si="178"/>
        <v>-83.938688944468311</v>
      </c>
      <c r="AF180" t="str">
        <f t="shared" si="160"/>
        <v>170,937204527894</v>
      </c>
      <c r="AG180" t="str">
        <f t="shared" si="161"/>
        <v>1+29,6568684650669i</v>
      </c>
      <c r="AH180">
        <f t="shared" si="179"/>
        <v>29.673723176478539</v>
      </c>
      <c r="AI180">
        <f t="shared" si="180"/>
        <v>1.5370900954998288</v>
      </c>
      <c r="AJ180" t="str">
        <f t="shared" si="162"/>
        <v>1+0,078578027557015i</v>
      </c>
      <c r="AK180">
        <f t="shared" si="181"/>
        <v>1.0030825022971694</v>
      </c>
      <c r="AL180">
        <f t="shared" si="182"/>
        <v>7.841689723216852E-2</v>
      </c>
      <c r="AM180" t="str">
        <f t="shared" si="163"/>
        <v>1-0,00231327449577091i</v>
      </c>
      <c r="AN180">
        <f t="shared" si="183"/>
        <v>1.0000026756158671</v>
      </c>
      <c r="AO180">
        <f t="shared" si="184"/>
        <v>-2.3132703694893415E-3</v>
      </c>
      <c r="AP180" s="41" t="str">
        <f t="shared" si="185"/>
        <v>0,633243222964549-5,74352727755547i</v>
      </c>
      <c r="AQ180">
        <f t="shared" si="186"/>
        <v>15.236047462409449</v>
      </c>
      <c r="AR180" s="43">
        <f t="shared" si="187"/>
        <v>-83.708358578630893</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9,03835516221225+9,41992886251305i</v>
      </c>
      <c r="BG180" s="20">
        <f t="shared" si="198"/>
        <v>22.31538205100864</v>
      </c>
      <c r="BH180" s="43">
        <f t="shared" si="199"/>
        <v>46.184262259450392</v>
      </c>
      <c r="BI180" s="41" t="str">
        <f t="shared" si="203"/>
        <v>22,0128800688947+23,1275932101243i</v>
      </c>
      <c r="BJ180" s="20">
        <f t="shared" si="200"/>
        <v>30.083669767460215</v>
      </c>
      <c r="BK180" s="43">
        <f t="shared" si="204"/>
        <v>46.41459262528771</v>
      </c>
      <c r="BL180">
        <f t="shared" si="201"/>
        <v>22.31538205100864</v>
      </c>
      <c r="BM180" s="43">
        <f t="shared" si="202"/>
        <v>46.184262259450392</v>
      </c>
    </row>
    <row r="181" spans="14:65" x14ac:dyDescent="0.25">
      <c r="N181" s="9">
        <v>63</v>
      </c>
      <c r="O181" s="34">
        <f t="shared" si="154"/>
        <v>426.57951880159294</v>
      </c>
      <c r="P181" s="33" t="str">
        <f t="shared" si="155"/>
        <v>68,0243543984883</v>
      </c>
      <c r="Q181" s="4" t="str">
        <f t="shared" si="156"/>
        <v>1+29,536519067418i</v>
      </c>
      <c r="R181" s="4">
        <f t="shared" si="168"/>
        <v>29.553442415731318</v>
      </c>
      <c r="S181" s="4">
        <f t="shared" si="169"/>
        <v>1.5369528608412411</v>
      </c>
      <c r="T181" s="4" t="str">
        <f t="shared" si="157"/>
        <v>1+0,0804083449463374i</v>
      </c>
      <c r="U181" s="4">
        <f t="shared" si="170"/>
        <v>1.0032275424533605</v>
      </c>
      <c r="V181" s="4">
        <f t="shared" si="171"/>
        <v>8.0235720678000638E-2</v>
      </c>
      <c r="W181" t="str">
        <f t="shared" si="158"/>
        <v>1-0,00578940083613629i</v>
      </c>
      <c r="X181" s="4">
        <f t="shared" si="172"/>
        <v>1.0000167584405981</v>
      </c>
      <c r="Y181" s="4">
        <f t="shared" si="173"/>
        <v>-5.789336156008372E-3</v>
      </c>
      <c r="Z181" t="str">
        <f t="shared" si="159"/>
        <v>0,999999272119657+0,00163794776742539i</v>
      </c>
      <c r="AA181" s="4">
        <f t="shared" si="174"/>
        <v>1.0000006135561781</v>
      </c>
      <c r="AB181" s="4">
        <f t="shared" si="175"/>
        <v>1.6379474948535137E-3</v>
      </c>
      <c r="AC181" s="47" t="str">
        <f t="shared" si="176"/>
        <v>0,245814662974391-2,29608597494366i</v>
      </c>
      <c r="AD181" s="20">
        <f t="shared" si="177"/>
        <v>7.2692562347003626</v>
      </c>
      <c r="AE181" s="43">
        <f t="shared" si="178"/>
        <v>-83.889296082161763</v>
      </c>
      <c r="AF181" t="str">
        <f t="shared" si="160"/>
        <v>170,937204527894</v>
      </c>
      <c r="AG181" t="str">
        <f t="shared" si="161"/>
        <v>1+30,3476656732951i</v>
      </c>
      <c r="AH181">
        <f t="shared" si="179"/>
        <v>30.36413693517558</v>
      </c>
      <c r="AI181">
        <f t="shared" si="180"/>
        <v>1.5378567816784199</v>
      </c>
      <c r="AJ181" t="str">
        <f t="shared" si="162"/>
        <v>1+0,0804083449463374i</v>
      </c>
      <c r="AK181">
        <f t="shared" si="181"/>
        <v>1.0032275424533605</v>
      </c>
      <c r="AL181">
        <f t="shared" si="182"/>
        <v>8.0235720678000638E-2</v>
      </c>
      <c r="AM181" t="str">
        <f t="shared" si="163"/>
        <v>1-0,00236715758074417i</v>
      </c>
      <c r="AN181">
        <f t="shared" si="183"/>
        <v>1.0000028017135811</v>
      </c>
      <c r="AO181">
        <f t="shared" si="184"/>
        <v>-2.3671531593544796E-3</v>
      </c>
      <c r="AP181" s="41" t="str">
        <f t="shared" si="185"/>
        <v>0,624537859121031-5,61312374260841i</v>
      </c>
      <c r="AQ181">
        <f t="shared" si="186"/>
        <v>15.037526389275111</v>
      </c>
      <c r="AR181" s="43">
        <f t="shared" si="187"/>
        <v>-83.651162810197206</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8,61007549555874+9,19150490063766i</v>
      </c>
      <c r="BG181" s="20">
        <f t="shared" si="198"/>
        <v>22.003501761888163</v>
      </c>
      <c r="BH181" s="43">
        <f t="shared" si="199"/>
        <v>46.870711011922403</v>
      </c>
      <c r="BI181" s="41" t="str">
        <f t="shared" si="203"/>
        <v>20,9645482077516+22,567525658141i</v>
      </c>
      <c r="BJ181" s="20">
        <f t="shared" si="200"/>
        <v>29.77177191646291</v>
      </c>
      <c r="BK181" s="43">
        <f t="shared" si="204"/>
        <v>47.108844283887038</v>
      </c>
      <c r="BL181">
        <f t="shared" si="201"/>
        <v>22.003501761888163</v>
      </c>
      <c r="BM181" s="43">
        <f t="shared" si="202"/>
        <v>46.870711011922403</v>
      </c>
    </row>
    <row r="182" spans="14:65" x14ac:dyDescent="0.25">
      <c r="N182" s="9">
        <v>64</v>
      </c>
      <c r="O182" s="34">
        <f t="shared" si="154"/>
        <v>436.51583224016622</v>
      </c>
      <c r="P182" s="33" t="str">
        <f t="shared" si="155"/>
        <v>68,0243543984883</v>
      </c>
      <c r="Q182" s="4" t="str">
        <f t="shared" si="156"/>
        <v>1+30,2245129780556i</v>
      </c>
      <c r="R182" s="4">
        <f t="shared" si="168"/>
        <v>30.241051317053302</v>
      </c>
      <c r="S182" s="4">
        <f t="shared" si="169"/>
        <v>1.5377226639788102</v>
      </c>
      <c r="T182" s="4" t="str">
        <f t="shared" si="157"/>
        <v>1+0,0822812959044805i</v>
      </c>
      <c r="U182" s="4">
        <f t="shared" si="170"/>
        <v>1.0033793956703121</v>
      </c>
      <c r="V182" s="4">
        <f t="shared" si="171"/>
        <v>8.2096359298342803E-2</v>
      </c>
      <c r="W182" t="str">
        <f t="shared" si="158"/>
        <v>1-0,00592425330512259i</v>
      </c>
      <c r="X182" s="4">
        <f t="shared" si="172"/>
        <v>1.0000175482346414</v>
      </c>
      <c r="Y182" s="4">
        <f t="shared" si="173"/>
        <v>-5.9241839991825453E-3</v>
      </c>
      <c r="Z182" t="str">
        <f t="shared" si="159"/>
        <v>0,999999237815713+0,0016761004721283i</v>
      </c>
      <c r="AA182" s="4">
        <f t="shared" si="174"/>
        <v>1.0000006424721934</v>
      </c>
      <c r="AB182" s="4">
        <f t="shared" si="175"/>
        <v>1.6761001800622744E-3</v>
      </c>
      <c r="AC182" s="47" t="str">
        <f t="shared" si="176"/>
        <v>0,242321694093965-2,24399837794234i</v>
      </c>
      <c r="AD182" s="20">
        <f t="shared" si="177"/>
        <v>7.0708012826228961</v>
      </c>
      <c r="AE182" s="43">
        <f t="shared" si="178"/>
        <v>-83.836708012985625</v>
      </c>
      <c r="AF182" t="str">
        <f t="shared" si="160"/>
        <v>170,937204527894</v>
      </c>
      <c r="AG182" t="str">
        <f t="shared" si="161"/>
        <v>1+31,054553615562i</v>
      </c>
      <c r="AH182">
        <f t="shared" si="179"/>
        <v>31.070650142245409</v>
      </c>
      <c r="AI182">
        <f t="shared" si="180"/>
        <v>1.5386060533830002</v>
      </c>
      <c r="AJ182" t="str">
        <f t="shared" si="162"/>
        <v>1+0,0822812959044805i</v>
      </c>
      <c r="AK182">
        <f t="shared" si="181"/>
        <v>1.0033793956703121</v>
      </c>
      <c r="AL182">
        <f t="shared" si="182"/>
        <v>8.2096359298342803E-2</v>
      </c>
      <c r="AM182" t="str">
        <f t="shared" si="163"/>
        <v>1-0,00242229576399976i</v>
      </c>
      <c r="AN182">
        <f t="shared" si="183"/>
        <v>1.0000029337540806</v>
      </c>
      <c r="AO182">
        <f t="shared" si="184"/>
        <v>-2.422291026396101E-3</v>
      </c>
      <c r="AP182" s="41" t="str">
        <f t="shared" si="185"/>
        <v>0,616223470355636-5,48567055892027i</v>
      </c>
      <c r="AQ182">
        <f t="shared" si="186"/>
        <v>14.839054183945938</v>
      </c>
      <c r="AR182" s="43">
        <f t="shared" si="187"/>
        <v>-83.590645343506409</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8,20102906041433+8,96925854253671i</v>
      </c>
      <c r="BG182" s="20">
        <f t="shared" si="198"/>
        <v>21.693936575950559</v>
      </c>
      <c r="BH182" s="43">
        <f t="shared" si="199"/>
        <v>47.561807480417585</v>
      </c>
      <c r="BI182" s="41" t="str">
        <f t="shared" si="203"/>
        <v>19,963300088859+22,0225308087389i</v>
      </c>
      <c r="BJ182" s="20">
        <f t="shared" si="200"/>
        <v>29.462189477273625</v>
      </c>
      <c r="BK182" s="43">
        <f t="shared" si="204"/>
        <v>47.807870149896807</v>
      </c>
      <c r="BL182">
        <f t="shared" si="201"/>
        <v>21.693936575950559</v>
      </c>
      <c r="BM182" s="43">
        <f t="shared" si="202"/>
        <v>47.561807480417585</v>
      </c>
    </row>
    <row r="183" spans="14:65" x14ac:dyDescent="0.25">
      <c r="N183" s="9">
        <v>65</v>
      </c>
      <c r="O183" s="34">
        <f t="shared" si="154"/>
        <v>446.68359215096331</v>
      </c>
      <c r="P183" s="33" t="str">
        <f t="shared" si="155"/>
        <v>68,0243543984883</v>
      </c>
      <c r="Q183" s="4" t="str">
        <f t="shared" si="156"/>
        <v>1+30,928532325543i</v>
      </c>
      <c r="R183" s="4">
        <f t="shared" si="168"/>
        <v>30.944694404892061</v>
      </c>
      <c r="S183" s="4">
        <f t="shared" si="169"/>
        <v>1.5384749821505019</v>
      </c>
      <c r="T183" s="4" t="str">
        <f t="shared" si="157"/>
        <v>1+0,084197873494834i</v>
      </c>
      <c r="U183" s="4">
        <f t="shared" si="170"/>
        <v>1.0035383808808969</v>
      </c>
      <c r="V183" s="4">
        <f t="shared" si="171"/>
        <v>8.3999748067816737E-2</v>
      </c>
      <c r="W183" t="str">
        <f t="shared" si="158"/>
        <v>1-0,00606224689162804i</v>
      </c>
      <c r="X183" s="4">
        <f t="shared" si="172"/>
        <v>1.0000183752498626</v>
      </c>
      <c r="Y183" s="4">
        <f t="shared" si="173"/>
        <v>-6.0621726290490128E-3</v>
      </c>
      <c r="Z183" t="str">
        <f t="shared" si="159"/>
        <v>0,999999201895074+0,00171514186748735i</v>
      </c>
      <c r="AA183" s="4">
        <f t="shared" si="174"/>
        <v>1.0000006727509789</v>
      </c>
      <c r="AB183" s="4">
        <f t="shared" si="175"/>
        <v>1.7151415545329672E-3</v>
      </c>
      <c r="AC183" s="47" t="str">
        <f t="shared" si="176"/>
        <v>0,238985589568277-2,19309018419313i</v>
      </c>
      <c r="AD183" s="20">
        <f t="shared" si="177"/>
        <v>6.8723981105891738</v>
      </c>
      <c r="AE183" s="43">
        <f t="shared" si="178"/>
        <v>-83.780899597906796</v>
      </c>
      <c r="AF183" t="str">
        <f t="shared" si="160"/>
        <v>170,937204527894</v>
      </c>
      <c r="AG183" t="str">
        <f t="shared" si="161"/>
        <v>1+31,7779070932115i</v>
      </c>
      <c r="AH183">
        <f t="shared" si="179"/>
        <v>31.793637401605714</v>
      </c>
      <c r="AI183">
        <f t="shared" si="180"/>
        <v>1.539338304520244</v>
      </c>
      <c r="AJ183" t="str">
        <f t="shared" si="162"/>
        <v>1+0,084197873494834i</v>
      </c>
      <c r="AK183">
        <f t="shared" si="181"/>
        <v>1.0035383808808969</v>
      </c>
      <c r="AL183">
        <f t="shared" si="182"/>
        <v>8.3999748067816737E-2</v>
      </c>
      <c r="AM183" t="str">
        <f t="shared" si="163"/>
        <v>1-0,00247871828053231i</v>
      </c>
      <c r="AN183">
        <f t="shared" si="183"/>
        <v>1.0000030720174384</v>
      </c>
      <c r="AO183">
        <f t="shared" si="184"/>
        <v>-2.4787132040993711E-3</v>
      </c>
      <c r="AP183" s="41" t="str">
        <f t="shared" si="185"/>
        <v>0,608282532884687-5,36110186771917i</v>
      </c>
      <c r="AQ183">
        <f t="shared" si="186"/>
        <v>14.640634030854034</v>
      </c>
      <c r="AR183" s="43">
        <f t="shared" si="187"/>
        <v>-83.52677685260403</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7,81035403852476+8,75298509127992i</v>
      </c>
      <c r="BG183" s="20">
        <f t="shared" si="198"/>
        <v>21.386701239084161</v>
      </c>
      <c r="BH183" s="43">
        <f t="shared" si="199"/>
        <v>48.257228824950332</v>
      </c>
      <c r="BI183" s="41" t="str">
        <f t="shared" si="203"/>
        <v>19,0070254363129+21,492112735785i</v>
      </c>
      <c r="BJ183" s="20">
        <f t="shared" si="200"/>
        <v>29.154937159349021</v>
      </c>
      <c r="BK183" s="43">
        <f t="shared" si="204"/>
        <v>48.511351570252963</v>
      </c>
      <c r="BL183">
        <f t="shared" si="201"/>
        <v>21.386701239084161</v>
      </c>
      <c r="BM183" s="43">
        <f t="shared" si="202"/>
        <v>48.257228824950332</v>
      </c>
    </row>
    <row r="184" spans="14:65" x14ac:dyDescent="0.25">
      <c r="N184" s="9">
        <v>66</v>
      </c>
      <c r="O184" s="34">
        <f t="shared" ref="O184:O218" si="205">10^(2+(N184/100))</f>
        <v>457.0881896148756</v>
      </c>
      <c r="P184" s="33" t="str">
        <f t="shared" si="155"/>
        <v>68,0243543984883</v>
      </c>
      <c r="Q184" s="4" t="str">
        <f t="shared" si="156"/>
        <v>1+31,648950390257i</v>
      </c>
      <c r="R184" s="4">
        <f t="shared" si="168"/>
        <v>31.664744761405366</v>
      </c>
      <c r="S184" s="4">
        <f t="shared" si="169"/>
        <v>1.5392102108370294</v>
      </c>
      <c r="T184" s="4" t="str">
        <f t="shared" si="157"/>
        <v>1+0,0861590939122051i</v>
      </c>
      <c r="U184" s="4">
        <f t="shared" si="170"/>
        <v>1.0037048318423958</v>
      </c>
      <c r="V184" s="4">
        <f t="shared" si="171"/>
        <v>8.5946840991522416E-2</v>
      </c>
      <c r="W184" t="str">
        <f t="shared" si="158"/>
        <v>1-0,00620345476167876i</v>
      </c>
      <c r="X184" s="4">
        <f t="shared" si="172"/>
        <v>1.0000192412403774</v>
      </c>
      <c r="Y184" s="4">
        <f t="shared" si="173"/>
        <v>-6.2033751879743667E-3</v>
      </c>
      <c r="Z184" t="str">
        <f t="shared" si="159"/>
        <v>0,999999164281548+0,00175509265376714i</v>
      </c>
      <c r="AA184" s="4">
        <f t="shared" si="174"/>
        <v>1.0000007044567607</v>
      </c>
      <c r="AB184" s="4">
        <f t="shared" si="175"/>
        <v>1.7550923184304779E-3</v>
      </c>
      <c r="AC184" s="47" t="str">
        <f t="shared" si="176"/>
        <v>0,235799318437062-2,14333509384381i</v>
      </c>
      <c r="AD184" s="20">
        <f t="shared" si="177"/>
        <v>6.6740500441982311</v>
      </c>
      <c r="AE184" s="43">
        <f t="shared" si="178"/>
        <v>-83.721844212616162</v>
      </c>
      <c r="AF184" t="str">
        <f t="shared" si="160"/>
        <v>170,937204527894</v>
      </c>
      <c r="AG184" t="str">
        <f t="shared" si="161"/>
        <v>1+32,5181096378322i</v>
      </c>
      <c r="AH184">
        <f t="shared" si="179"/>
        <v>32.533482051850449</v>
      </c>
      <c r="AI184">
        <f t="shared" si="180"/>
        <v>1.540053920196585</v>
      </c>
      <c r="AJ184" t="str">
        <f t="shared" si="162"/>
        <v>1+0,0861590939122051i</v>
      </c>
      <c r="AK184">
        <f t="shared" si="181"/>
        <v>1.0037048318423958</v>
      </c>
      <c r="AL184">
        <f t="shared" si="182"/>
        <v>8.5946840991522416E-2</v>
      </c>
      <c r="AM184" t="str">
        <f t="shared" si="163"/>
        <v>1-0,00253645504630692i</v>
      </c>
      <c r="AN184">
        <f t="shared" si="183"/>
        <v>1.0000032167969271</v>
      </c>
      <c r="AO184">
        <f t="shared" si="184"/>
        <v>-2.5364496068119692E-3</v>
      </c>
      <c r="AP184" s="41" t="str">
        <f t="shared" si="185"/>
        <v>0,600698305216376-5,2393532253038i</v>
      </c>
      <c r="AQ184">
        <f t="shared" si="186"/>
        <v>14.442269219730061</v>
      </c>
      <c r="AR184" s="43">
        <f t="shared" si="187"/>
        <v>-83.459526455963328</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7,43722706847928+8,54248879378877i</v>
      </c>
      <c r="BG184" s="20">
        <f t="shared" si="198"/>
        <v>21.081808254297172</v>
      </c>
      <c r="BH184" s="43">
        <f t="shared" si="199"/>
        <v>48.956649550437461</v>
      </c>
      <c r="BI184" s="41" t="str">
        <f t="shared" si="203"/>
        <v>18,0937081829638+20,9757970095263i</v>
      </c>
      <c r="BJ184" s="20">
        <f t="shared" si="200"/>
        <v>28.850027429829012</v>
      </c>
      <c r="BK184" s="43">
        <f t="shared" si="204"/>
        <v>49.218967307090431</v>
      </c>
      <c r="BL184">
        <f t="shared" si="201"/>
        <v>21.081808254297172</v>
      </c>
      <c r="BM184" s="43">
        <f t="shared" si="202"/>
        <v>48.956649550437461</v>
      </c>
    </row>
    <row r="185" spans="14:65" x14ac:dyDescent="0.25">
      <c r="N185" s="9">
        <v>67</v>
      </c>
      <c r="O185" s="34">
        <f t="shared" si="205"/>
        <v>467.7351412871983</v>
      </c>
      <c r="P185" s="33" t="str">
        <f t="shared" si="155"/>
        <v>68,0243543984883</v>
      </c>
      <c r="Q185" s="4" t="str">
        <f t="shared" si="156"/>
        <v>1+32,3861491473912i</v>
      </c>
      <c r="R185" s="4">
        <f t="shared" si="168"/>
        <v>32.401584168016662</v>
      </c>
      <c r="S185" s="4">
        <f t="shared" si="169"/>
        <v>1.5399287366850671</v>
      </c>
      <c r="T185" s="4" t="str">
        <f t="shared" si="157"/>
        <v>1+0,0881659970216188i</v>
      </c>
      <c r="U185" s="4">
        <f t="shared" si="170"/>
        <v>1.003879097815477</v>
      </c>
      <c r="V185" s="4">
        <f t="shared" si="171"/>
        <v>8.7938611356998861E-2</v>
      </c>
      <c r="W185" t="str">
        <f t="shared" si="158"/>
        <v>1-0,00634795178555655i</v>
      </c>
      <c r="X185" s="4">
        <f t="shared" si="172"/>
        <v>1.000020148042964</v>
      </c>
      <c r="Y185" s="4">
        <f t="shared" si="173"/>
        <v>-6.3478665208888839E-3</v>
      </c>
      <c r="Z185" t="str">
        <f t="shared" si="159"/>
        <v>0,99999912489535+0,00179597401340334i</v>
      </c>
      <c r="AA185" s="4">
        <f t="shared" si="174"/>
        <v>1.0000007376567892</v>
      </c>
      <c r="AB185" s="4">
        <f t="shared" si="175"/>
        <v>1.7959736540836362E-3</v>
      </c>
      <c r="AC185" s="47" t="str">
        <f t="shared" si="176"/>
        <v>0,232756163573144-2,09470737237728i</v>
      </c>
      <c r="AD185" s="20">
        <f t="shared" si="177"/>
        <v>6.4757605203284339</v>
      </c>
      <c r="AE185" s="43">
        <f t="shared" si="178"/>
        <v>-83.659513747024761</v>
      </c>
      <c r="AF185" t="str">
        <f t="shared" si="160"/>
        <v>170,937204527894</v>
      </c>
      <c r="AG185" t="str">
        <f t="shared" si="161"/>
        <v>1+33,2755537146109i</v>
      </c>
      <c r="AH185">
        <f t="shared" si="179"/>
        <v>33.29057636950666</v>
      </c>
      <c r="AI185">
        <f t="shared" si="180"/>
        <v>1.5407532769074823</v>
      </c>
      <c r="AJ185" t="str">
        <f t="shared" si="162"/>
        <v>1+0,0881659970216188i</v>
      </c>
      <c r="AK185">
        <f t="shared" si="181"/>
        <v>1.003879097815477</v>
      </c>
      <c r="AL185">
        <f t="shared" si="182"/>
        <v>8.7938611356998861E-2</v>
      </c>
      <c r="AM185" t="str">
        <f t="shared" si="163"/>
        <v>1-0,00259553667412102i</v>
      </c>
      <c r="AN185">
        <f t="shared" si="183"/>
        <v>1.0000033683996403</v>
      </c>
      <c r="AO185">
        <f t="shared" si="184"/>
        <v>-2.5955308455982303E-3</v>
      </c>
      <c r="AP185" s="41" t="str">
        <f t="shared" si="185"/>
        <v>0,593454793503831-5,12036157646375i</v>
      </c>
      <c r="AQ185">
        <f t="shared" si="186"/>
        <v>14.243963152072345</v>
      </c>
      <c r="AR185" s="43">
        <f t="shared" si="187"/>
        <v>-83.388861713801731</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7,08086154410929+8,33758235367275i</v>
      </c>
      <c r="BG185" s="20">
        <f t="shared" si="198"/>
        <v>20.779267849370395</v>
      </c>
      <c r="BH185" s="43">
        <f t="shared" si="199"/>
        <v>49.659742384996207</v>
      </c>
      <c r="BI185" s="41" t="str">
        <f t="shared" si="203"/>
        <v>17,22142229812+20,4731295311111i</v>
      </c>
      <c r="BJ185" s="20">
        <f t="shared" si="200"/>
        <v>28.547470481114328</v>
      </c>
      <c r="BK185" s="43">
        <f t="shared" si="204"/>
        <v>49.930394418219251</v>
      </c>
      <c r="BL185">
        <f t="shared" si="201"/>
        <v>20.779267849370395</v>
      </c>
      <c r="BM185" s="43">
        <f t="shared" si="202"/>
        <v>49.659742384996207</v>
      </c>
    </row>
    <row r="186" spans="14:65" x14ac:dyDescent="0.25">
      <c r="N186" s="9">
        <v>68</v>
      </c>
      <c r="O186" s="34">
        <f t="shared" si="205"/>
        <v>478.63009232263886</v>
      </c>
      <c r="P186" s="33" t="str">
        <f t="shared" si="155"/>
        <v>68,0243543984883</v>
      </c>
      <c r="Q186" s="4" t="str">
        <f t="shared" si="156"/>
        <v>1+33,1405194694847i</v>
      </c>
      <c r="R186" s="4">
        <f t="shared" si="168"/>
        <v>33.155603307846697</v>
      </c>
      <c r="S186" s="4">
        <f t="shared" si="169"/>
        <v>1.5406309376971525</v>
      </c>
      <c r="T186" s="4" t="str">
        <f t="shared" si="157"/>
        <v>1+0,0902196469096684i</v>
      </c>
      <c r="U186" s="4">
        <f t="shared" si="170"/>
        <v>1.0040615442733105</v>
      </c>
      <c r="V186" s="4">
        <f t="shared" si="171"/>
        <v>8.997605197899558E-2</v>
      </c>
      <c r="W186" t="str">
        <f t="shared" si="158"/>
        <v>1-0,00649581457749612i</v>
      </c>
      <c r="X186" s="4">
        <f t="shared" si="172"/>
        <v>1.0000210975809587</v>
      </c>
      <c r="Y186" s="4">
        <f t="shared" si="173"/>
        <v>-6.4957232148627631E-3</v>
      </c>
      <c r="Z186" t="str">
        <f t="shared" si="159"/>
        <v>0,999999083652939+0,00183780762223398i</v>
      </c>
      <c r="AA186" s="4">
        <f t="shared" si="174"/>
        <v>1.0000007724214885</v>
      </c>
      <c r="AB186" s="4">
        <f t="shared" si="175"/>
        <v>1.837807237215982E-3</v>
      </c>
      <c r="AC186" s="47" t="str">
        <f t="shared" si="176"/>
        <v>0,229849707783995-2,04718184002385i</v>
      </c>
      <c r="AD186" s="20">
        <f t="shared" si="177"/>
        <v>6.2775330938712148</v>
      </c>
      <c r="AE186" s="43">
        <f t="shared" si="178"/>
        <v>-83.593878605031009</v>
      </c>
      <c r="AF186" t="str">
        <f t="shared" si="160"/>
        <v>170,937204527894</v>
      </c>
      <c r="AG186" t="str">
        <f t="shared" si="161"/>
        <v>1+34,0506409304232i</v>
      </c>
      <c r="AH186">
        <f t="shared" si="179"/>
        <v>34.065321777030256</v>
      </c>
      <c r="AI186">
        <f t="shared" si="180"/>
        <v>1.5414367427231142</v>
      </c>
      <c r="AJ186" t="str">
        <f t="shared" si="162"/>
        <v>1+0,0902196469096684i</v>
      </c>
      <c r="AK186">
        <f t="shared" si="181"/>
        <v>1.0040615442733105</v>
      </c>
      <c r="AL186">
        <f t="shared" si="182"/>
        <v>8.997605197899558E-2</v>
      </c>
      <c r="AM186" t="str">
        <f t="shared" si="163"/>
        <v>1-0,00265599448983574i</v>
      </c>
      <c r="AN186">
        <f t="shared" si="183"/>
        <v>1.0000035271471446</v>
      </c>
      <c r="AO186">
        <f t="shared" si="184"/>
        <v>-2.6559882444622393E-3</v>
      </c>
      <c r="AP186" s="41" t="str">
        <f t="shared" si="185"/>
        <v>0,586536718408371-5,00406522813378i</v>
      </c>
      <c r="AQ186">
        <f t="shared" si="186"/>
        <v>14.045719347806669</v>
      </c>
      <c r="AR186" s="43">
        <f t="shared" si="187"/>
        <v>-83.314748625625214</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6,74050598691991+8,13808647389637i</v>
      </c>
      <c r="BG186" s="20">
        <f t="shared" si="198"/>
        <v>20.479087954516444</v>
      </c>
      <c r="BH186" s="43">
        <f t="shared" si="199"/>
        <v>50.366179177337671</v>
      </c>
      <c r="BI186" s="41" t="str">
        <f t="shared" si="203"/>
        <v>16,3883277971117+19,9836754383478i</v>
      </c>
      <c r="BJ186" s="20">
        <f t="shared" si="200"/>
        <v>28.247274208451906</v>
      </c>
      <c r="BK186" s="43">
        <f t="shared" si="204"/>
        <v>50.645309156743551</v>
      </c>
      <c r="BL186">
        <f t="shared" si="201"/>
        <v>20.479087954516444</v>
      </c>
      <c r="BM186" s="43">
        <f t="shared" si="202"/>
        <v>50.366179177337671</v>
      </c>
    </row>
    <row r="187" spans="14:65" x14ac:dyDescent="0.25">
      <c r="N187" s="9">
        <v>69</v>
      </c>
      <c r="O187" s="34">
        <f t="shared" si="205"/>
        <v>489.77881936844625</v>
      </c>
      <c r="P187" s="33" t="str">
        <f t="shared" si="155"/>
        <v>68,0243543984883</v>
      </c>
      <c r="Q187" s="4" t="str">
        <f t="shared" si="156"/>
        <v>1+33,9124613336677i</v>
      </c>
      <c r="R187" s="4">
        <f t="shared" si="168"/>
        <v>33.927201972863998</v>
      </c>
      <c r="S187" s="4">
        <f t="shared" si="169"/>
        <v>1.5413171834180073</v>
      </c>
      <c r="T187" s="4" t="str">
        <f t="shared" si="157"/>
        <v>1+0,0923211324487078i</v>
      </c>
      <c r="U187" s="4">
        <f t="shared" si="170"/>
        <v>1.0042525536420666</v>
      </c>
      <c r="V187" s="4">
        <f t="shared" si="171"/>
        <v>9.2060175436026723E-2</v>
      </c>
      <c r="W187" t="str">
        <f t="shared" si="158"/>
        <v>1-0,00664712153630695i</v>
      </c>
      <c r="X187" s="4">
        <f t="shared" si="172"/>
        <v>1.000022091868334</v>
      </c>
      <c r="Y187" s="4">
        <f t="shared" si="173"/>
        <v>-6.6470236395983337E-3</v>
      </c>
      <c r="Z187" t="str">
        <f t="shared" si="159"/>
        <v>0,999999040466832+0,00188061566099219i</v>
      </c>
      <c r="AA187" s="4">
        <f t="shared" si="174"/>
        <v>1.0000008088245973</v>
      </c>
      <c r="AB187" s="4">
        <f t="shared" si="175"/>
        <v>1.8806152484379755E-3</v>
      </c>
      <c r="AC187" s="47" t="str">
        <f t="shared" si="176"/>
        <v>0,22707382051888-2,00073386126552i</v>
      </c>
      <c r="AD187" s="20">
        <f t="shared" si="177"/>
        <v>6.0793714446650551</v>
      </c>
      <c r="AE187" s="43">
        <f t="shared" si="178"/>
        <v>-83.524907704621057</v>
      </c>
      <c r="AF187" t="str">
        <f t="shared" si="160"/>
        <v>170,937204527894</v>
      </c>
      <c r="AG187" t="str">
        <f t="shared" si="161"/>
        <v>1+34,8437822467703i</v>
      </c>
      <c r="AH187">
        <f t="shared" si="179"/>
        <v>34.858129055649918</v>
      </c>
      <c r="AI187">
        <f t="shared" si="180"/>
        <v>1.5421046774705267</v>
      </c>
      <c r="AJ187" t="str">
        <f t="shared" si="162"/>
        <v>1+0,0923211324487078i</v>
      </c>
      <c r="AK187">
        <f t="shared" si="181"/>
        <v>1.0042525536420666</v>
      </c>
      <c r="AL187">
        <f t="shared" si="182"/>
        <v>9.2060175436026723E-2</v>
      </c>
      <c r="AM187" t="str">
        <f t="shared" si="163"/>
        <v>1-0,00271786054898521i</v>
      </c>
      <c r="AN187">
        <f t="shared" si="183"/>
        <v>1.0000036933761614</v>
      </c>
      <c r="AO187">
        <f t="shared" si="184"/>
        <v>-2.7178538569482703E-3</v>
      </c>
      <c r="AP187" s="41" t="str">
        <f t="shared" si="185"/>
        <v>0,579929483409225-4,89040382330163i</v>
      </c>
      <c r="AQ187">
        <f t="shared" si="186"/>
        <v>13.847541452147336</v>
      </c>
      <c r="AR187" s="43">
        <f t="shared" si="187"/>
        <v>-83.237151628062463</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6,41544248944651+7,94382942736994i</v>
      </c>
      <c r="BG187" s="20">
        <f t="shared" si="198"/>
        <v>20.181274190313793</v>
      </c>
      <c r="BH187" s="43">
        <f t="shared" si="199"/>
        <v>51.075631807500301</v>
      </c>
      <c r="BI187" s="41" t="str">
        <f t="shared" si="203"/>
        <v>15,5926669250539+19,5070180781443i</v>
      </c>
      <c r="BJ187" s="20">
        <f t="shared" si="200"/>
        <v>27.949444197796073</v>
      </c>
      <c r="BK187" s="43">
        <f t="shared" si="204"/>
        <v>51.363387884059044</v>
      </c>
      <c r="BL187">
        <f t="shared" si="201"/>
        <v>20.181274190313793</v>
      </c>
      <c r="BM187" s="43">
        <f t="shared" si="202"/>
        <v>51.075631807500301</v>
      </c>
    </row>
    <row r="188" spans="14:65" x14ac:dyDescent="0.25">
      <c r="N188" s="9">
        <v>70</v>
      </c>
      <c r="O188" s="34">
        <f t="shared" si="205"/>
        <v>501.18723362727269</v>
      </c>
      <c r="P188" s="33" t="str">
        <f t="shared" si="155"/>
        <v>68,0243543984883</v>
      </c>
      <c r="Q188" s="4" t="str">
        <f t="shared" si="156"/>
        <v>1+34,7023840337341i</v>
      </c>
      <c r="R188" s="4">
        <f t="shared" si="168"/>
        <v>34.716789275864258</v>
      </c>
      <c r="S188" s="4">
        <f t="shared" si="169"/>
        <v>1.5419878351173093</v>
      </c>
      <c r="T188" s="4" t="str">
        <f t="shared" si="157"/>
        <v>1+0,0944715678741859i</v>
      </c>
      <c r="U188" s="4">
        <f t="shared" si="170"/>
        <v>1.0044525260740833</v>
      </c>
      <c r="V188" s="4">
        <f t="shared" si="171"/>
        <v>9.4192014297605375E-2</v>
      </c>
      <c r="W188" t="str">
        <f t="shared" si="158"/>
        <v>1-0,00680195288694138i</v>
      </c>
      <c r="X188" s="4">
        <f t="shared" si="172"/>
        <v>1.0000231330139699</v>
      </c>
      <c r="Y188" s="4">
        <f t="shared" si="173"/>
        <v>-6.8018479888592338E-3</v>
      </c>
      <c r="Z188" t="str">
        <f t="shared" si="159"/>
        <v>0,999998995245427+0,00192442082706674i</v>
      </c>
      <c r="AA188" s="4">
        <f t="shared" si="174"/>
        <v>1.000000846943333</v>
      </c>
      <c r="AB188" s="4">
        <f t="shared" si="175"/>
        <v>1.9244203850069376E-3</v>
      </c>
      <c r="AC188" s="47" t="str">
        <f t="shared" si="176"/>
        <v>0,224422645156065-1,95533933443985i</v>
      </c>
      <c r="AD188" s="20">
        <f t="shared" si="177"/>
        <v>5.881279384639015</v>
      </c>
      <c r="AE188" s="43">
        <f t="shared" si="178"/>
        <v>-83.452568478368804</v>
      </c>
      <c r="AF188" t="str">
        <f t="shared" si="160"/>
        <v>170,937204527894</v>
      </c>
      <c r="AG188" t="str">
        <f t="shared" si="161"/>
        <v>1+35,6553981976766i</v>
      </c>
      <c r="AH188">
        <f t="shared" si="179"/>
        <v>35.669418563173686</v>
      </c>
      <c r="AI188">
        <f t="shared" si="180"/>
        <v>1.5427574329122777</v>
      </c>
      <c r="AJ188" t="str">
        <f t="shared" si="162"/>
        <v>1+0,0944715678741859i</v>
      </c>
      <c r="AK188">
        <f t="shared" si="181"/>
        <v>1.0044525260740833</v>
      </c>
      <c r="AL188">
        <f t="shared" si="182"/>
        <v>9.4192014297605375E-2</v>
      </c>
      <c r="AM188" t="str">
        <f t="shared" si="163"/>
        <v>1-0,00278116765377289i</v>
      </c>
      <c r="AN188">
        <f t="shared" si="183"/>
        <v>1.0000038674392806</v>
      </c>
      <c r="AO188">
        <f t="shared" si="184"/>
        <v>-2.7811604831276156E-3</v>
      </c>
      <c r="AP188" s="41" t="str">
        <f t="shared" si="185"/>
        <v>0,573619144498563-4,77931831518566i</v>
      </c>
      <c r="AQ188">
        <f t="shared" si="186"/>
        <v>13.649433242667982</v>
      </c>
      <c r="AR188" s="43">
        <f t="shared" si="187"/>
        <v>-83.156033593053834</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6,10498522654727+7,75464665367799i</v>
      </c>
      <c r="BG188" s="20">
        <f t="shared" si="198"/>
        <v>19.885829866092845</v>
      </c>
      <c r="BH188" s="43">
        <f t="shared" si="199"/>
        <v>51.787773104997314</v>
      </c>
      <c r="BI188" s="41" t="str">
        <f t="shared" si="203"/>
        <v>14,832760507435+19,042758041364i</v>
      </c>
      <c r="BJ188" s="20">
        <f t="shared" si="200"/>
        <v>27.653983724121801</v>
      </c>
      <c r="BK188" s="43">
        <f t="shared" si="204"/>
        <v>52.084307990312276</v>
      </c>
      <c r="BL188">
        <f t="shared" si="201"/>
        <v>19.885829866092845</v>
      </c>
      <c r="BM188" s="43">
        <f t="shared" si="202"/>
        <v>51.787773104997314</v>
      </c>
    </row>
    <row r="189" spans="14:65" x14ac:dyDescent="0.25">
      <c r="N189" s="9">
        <v>71</v>
      </c>
      <c r="O189" s="34">
        <f t="shared" si="205"/>
        <v>512.86138399136519</v>
      </c>
      <c r="P189" s="33" t="str">
        <f t="shared" si="155"/>
        <v>68,0243543984883</v>
      </c>
      <c r="Q189" s="4" t="str">
        <f t="shared" si="156"/>
        <v>1+35,5107063971556i</v>
      </c>
      <c r="R189" s="4">
        <f t="shared" si="168"/>
        <v>35.524783867393026</v>
      </c>
      <c r="S189" s="4">
        <f t="shared" si="169"/>
        <v>1.5426432459689543</v>
      </c>
      <c r="T189" s="4" t="str">
        <f t="shared" si="157"/>
        <v>1+0,09667209337543i</v>
      </c>
      <c r="U189" s="4">
        <f t="shared" si="170"/>
        <v>1.0046618802550378</v>
      </c>
      <c r="V189" s="4">
        <f t="shared" si="171"/>
        <v>9.6372621340973685E-2</v>
      </c>
      <c r="W189" t="str">
        <f t="shared" si="158"/>
        <v>1-0,00696039072303095i</v>
      </c>
      <c r="X189" s="4">
        <f t="shared" si="172"/>
        <v>1.0000242232261263</v>
      </c>
      <c r="Y189" s="4">
        <f t="shared" si="173"/>
        <v>-6.9602783228578935E-3</v>
      </c>
      <c r="Z189" t="str">
        <f t="shared" si="159"/>
        <v>0,999998947892803+0,00196924634653653i</v>
      </c>
      <c r="AA189" s="4">
        <f t="shared" si="174"/>
        <v>1.0000008868585499</v>
      </c>
      <c r="AB189" s="4">
        <f t="shared" si="175"/>
        <v>1.9692458728609204E-3</v>
      </c>
      <c r="AC189" s="47" t="str">
        <f t="shared" si="176"/>
        <v>0,221890586845568-1,91097468145047i</v>
      </c>
      <c r="AD189" s="20">
        <f t="shared" si="177"/>
        <v>5.6832608651762246</v>
      </c>
      <c r="AE189" s="43">
        <f t="shared" si="178"/>
        <v>-83.376826874407257</v>
      </c>
      <c r="AF189" t="str">
        <f t="shared" si="160"/>
        <v>170,937204527894</v>
      </c>
      <c r="AG189" t="str">
        <f t="shared" si="161"/>
        <v>1+36,4859191126623i</v>
      </c>
      <c r="AH189">
        <f t="shared" si="179"/>
        <v>36.499620456872378</v>
      </c>
      <c r="AI189">
        <f t="shared" si="180"/>
        <v>1.54339535292161</v>
      </c>
      <c r="AJ189" t="str">
        <f t="shared" si="162"/>
        <v>1+0,09667209337543i</v>
      </c>
      <c r="AK189">
        <f t="shared" si="181"/>
        <v>1.0046618802550378</v>
      </c>
      <c r="AL189">
        <f t="shared" si="182"/>
        <v>9.6372621340973685E-2</v>
      </c>
      <c r="AM189" t="str">
        <f t="shared" si="163"/>
        <v>1-0,0028459493704637i</v>
      </c>
      <c r="AN189">
        <f t="shared" si="183"/>
        <v>1.0000040497057097</v>
      </c>
      <c r="AO189">
        <f t="shared" si="184"/>
        <v>-2.8459416869805378E-3</v>
      </c>
      <c r="AP189" s="41" t="str">
        <f t="shared" si="185"/>
        <v>0,56759238120308-4,67075094169837i</v>
      </c>
      <c r="AQ189">
        <f t="shared" si="186"/>
        <v>13.451398636593302</v>
      </c>
      <c r="AR189" s="43">
        <f t="shared" si="187"/>
        <v>-83.071355826466544</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5,80847903176107+7,57038038027605i</v>
      </c>
      <c r="BG189" s="20">
        <f t="shared" si="198"/>
        <v>19.592755988861427</v>
      </c>
      <c r="BH189" s="43">
        <f t="shared" si="199"/>
        <v>52.502277768351036</v>
      </c>
      <c r="BI189" s="41" t="str">
        <f t="shared" si="203"/>
        <v>14,1070044604602+18,5905122561148i</v>
      </c>
      <c r="BJ189" s="20">
        <f t="shared" si="200"/>
        <v>27.360893760278486</v>
      </c>
      <c r="BK189" s="43">
        <f t="shared" si="204"/>
        <v>52.807748816291763</v>
      </c>
      <c r="BL189">
        <f t="shared" si="201"/>
        <v>19.592755988861427</v>
      </c>
      <c r="BM189" s="43">
        <f t="shared" si="202"/>
        <v>52.502277768351036</v>
      </c>
    </row>
    <row r="190" spans="14:65" x14ac:dyDescent="0.25">
      <c r="N190" s="9">
        <v>72</v>
      </c>
      <c r="O190" s="34">
        <f t="shared" si="205"/>
        <v>524.80746024977248</v>
      </c>
      <c r="P190" s="33" t="str">
        <f t="shared" si="155"/>
        <v>68,0243543984883</v>
      </c>
      <c r="Q190" s="4" t="str">
        <f t="shared" si="156"/>
        <v>1+36,3378570071488i</v>
      </c>
      <c r="R190" s="4">
        <f t="shared" si="168"/>
        <v>36.351614157723354</v>
      </c>
      <c r="S190" s="4">
        <f t="shared" si="169"/>
        <v>1.543283761226838</v>
      </c>
      <c r="T190" s="4" t="str">
        <f t="shared" si="157"/>
        <v>1+0,0989238757001884i</v>
      </c>
      <c r="U190" s="4">
        <f t="shared" si="170"/>
        <v>1.0048810542464945</v>
      </c>
      <c r="V190" s="4">
        <f t="shared" si="171"/>
        <v>9.8603069756055109E-2</v>
      </c>
      <c r="W190" t="str">
        <f t="shared" si="158"/>
        <v>1-0,00712251905041356i</v>
      </c>
      <c r="X190" s="4">
        <f t="shared" si="172"/>
        <v>1.0000253648171249</v>
      </c>
      <c r="Y190" s="4">
        <f t="shared" si="173"/>
        <v>-7.1223986116232063E-3</v>
      </c>
      <c r="Z190" t="str">
        <f t="shared" si="159"/>
        <v>0,999998898308519+0,00201511598648531i</v>
      </c>
      <c r="AA190" s="4">
        <f t="shared" si="174"/>
        <v>1.0000009286549141</v>
      </c>
      <c r="AB190" s="4">
        <f t="shared" si="175"/>
        <v>2.015115478932752E-3</v>
      </c>
      <c r="AC190" s="47" t="str">
        <f t="shared" si="176"/>
        <v>0,219472300883897-1,86761683759025i</v>
      </c>
      <c r="AD190" s="20">
        <f t="shared" si="177"/>
        <v>5.4853199847065559</v>
      </c>
      <c r="AE190" s="43">
        <f t="shared" si="178"/>
        <v>-83.297647357947483</v>
      </c>
      <c r="AF190" t="str">
        <f t="shared" si="160"/>
        <v>170,937204527894</v>
      </c>
      <c r="AG190" t="str">
        <f t="shared" si="161"/>
        <v>1+37,3357853449098i</v>
      </c>
      <c r="AH190">
        <f t="shared" si="179"/>
        <v>37.349174921558593</v>
      </c>
      <c r="AI190">
        <f t="shared" si="180"/>
        <v>1.5440187736541966</v>
      </c>
      <c r="AJ190" t="str">
        <f t="shared" si="162"/>
        <v>1+0,0989238757001884i</v>
      </c>
      <c r="AK190">
        <f t="shared" si="181"/>
        <v>1.0048810542464945</v>
      </c>
      <c r="AL190">
        <f t="shared" si="182"/>
        <v>9.8603069756055109E-2</v>
      </c>
      <c r="AM190" t="str">
        <f t="shared" si="163"/>
        <v>1-0,00291224004718133i</v>
      </c>
      <c r="AN190">
        <f t="shared" si="183"/>
        <v>1.0000042405620551</v>
      </c>
      <c r="AO190">
        <f t="shared" si="184"/>
        <v>-2.9122318141826761E-3</v>
      </c>
      <c r="AP190" s="41" t="str">
        <f t="shared" si="185"/>
        <v>0,56183646887567-4,56464520020839i</v>
      </c>
      <c r="AQ190">
        <f t="shared" si="186"/>
        <v>13.253441698320007</v>
      </c>
      <c r="AR190" s="43">
        <f t="shared" si="187"/>
        <v>-82.983078067210997</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5,52529803597093+7,39087926659336i</v>
      </c>
      <c r="BG190" s="20">
        <f t="shared" si="198"/>
        <v>19.302051282762363</v>
      </c>
      <c r="BH190" s="43">
        <f t="shared" si="199"/>
        <v>53.21882327996412</v>
      </c>
      <c r="BI190" s="41" t="str">
        <f t="shared" si="203"/>
        <v>13,4138664543493+18,1499131357383i</v>
      </c>
      <c r="BJ190" s="20">
        <f t="shared" si="200"/>
        <v>27.070172996375828</v>
      </c>
      <c r="BK190" s="43">
        <f t="shared" si="204"/>
        <v>53.533392570700478</v>
      </c>
      <c r="BL190">
        <f t="shared" si="201"/>
        <v>19.302051282762363</v>
      </c>
      <c r="BM190" s="43">
        <f t="shared" si="202"/>
        <v>53.21882327996412</v>
      </c>
    </row>
    <row r="191" spans="14:65" x14ac:dyDescent="0.25">
      <c r="N191" s="9">
        <v>73</v>
      </c>
      <c r="O191" s="34">
        <f t="shared" si="205"/>
        <v>537.03179637025301</v>
      </c>
      <c r="P191" s="33" t="str">
        <f t="shared" si="155"/>
        <v>68,0243543984883</v>
      </c>
      <c r="Q191" s="4" t="str">
        <f t="shared" si="156"/>
        <v>1+37,1842744299154i</v>
      </c>
      <c r="R191" s="4">
        <f t="shared" si="168"/>
        <v>37.19771854400831</v>
      </c>
      <c r="S191" s="4">
        <f t="shared" si="169"/>
        <v>1.5439097183972033</v>
      </c>
      <c r="T191" s="4" t="str">
        <f t="shared" si="157"/>
        <v>1+0,101228108773255i</v>
      </c>
      <c r="U191" s="4">
        <f t="shared" si="170"/>
        <v>1.0051105063652503</v>
      </c>
      <c r="V191" s="4">
        <f t="shared" si="171"/>
        <v>0.1008844533372688</v>
      </c>
      <c r="W191" t="str">
        <f t="shared" si="158"/>
        <v>1-0,00728842383167435i</v>
      </c>
      <c r="X191" s="4">
        <f t="shared" si="172"/>
        <v>1.0000265602082528</v>
      </c>
      <c r="Y191" s="4">
        <f t="shared" si="173"/>
        <v>-7.2882947793705046E-3</v>
      </c>
      <c r="Z191" t="str">
        <f t="shared" si="159"/>
        <v>0,999998846387399+0,00206205406760334i</v>
      </c>
      <c r="AA191" s="4">
        <f t="shared" si="174"/>
        <v>1.0000009724210803</v>
      </c>
      <c r="AB191" s="4">
        <f t="shared" si="175"/>
        <v>2.0620535237509795E-3</v>
      </c>
      <c r="AC191" s="47" t="str">
        <f t="shared" si="176"/>
        <v>0,217162681598146-1,82524324148273i</v>
      </c>
      <c r="AD191" s="20">
        <f t="shared" si="177"/>
        <v>5.2874609965389059</v>
      </c>
      <c r="AE191" s="43">
        <f t="shared" si="178"/>
        <v>-83.214992913427352</v>
      </c>
      <c r="AF191" t="str">
        <f t="shared" si="160"/>
        <v>170,937204527894</v>
      </c>
      <c r="AG191" t="str">
        <f t="shared" si="161"/>
        <v>1+38,2054475047446i</v>
      </c>
      <c r="AH191">
        <f t="shared" si="179"/>
        <v>38.218532402982127</v>
      </c>
      <c r="AI191">
        <f t="shared" si="180"/>
        <v>1.5446280237164949</v>
      </c>
      <c r="AJ191" t="str">
        <f t="shared" si="162"/>
        <v>1+0,101228108773255i</v>
      </c>
      <c r="AK191">
        <f t="shared" si="181"/>
        <v>1.0051105063652503</v>
      </c>
      <c r="AL191">
        <f t="shared" si="182"/>
        <v>0.1008844533372688</v>
      </c>
      <c r="AM191" t="str">
        <f t="shared" si="163"/>
        <v>1-0,00298007483212003i</v>
      </c>
      <c r="AN191">
        <f t="shared" si="183"/>
        <v>1.0000044404131438</v>
      </c>
      <c r="AO191">
        <f t="shared" si="184"/>
        <v>-2.9800660103051478E-3</v>
      </c>
      <c r="AP191" s="41" t="str">
        <f t="shared" si="185"/>
        <v>0,556339252203052-4,46094582261327i</v>
      </c>
      <c r="AQ191">
        <f t="shared" si="186"/>
        <v>13.055566647177573</v>
      </c>
      <c r="AR191" s="43">
        <f t="shared" si="187"/>
        <v>-82.891158486939247</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5,25484436572515+7,21599806958125i</v>
      </c>
      <c r="BG191" s="20">
        <f t="shared" si="198"/>
        <v>19.013712218965438</v>
      </c>
      <c r="BH191" s="43">
        <f t="shared" si="199"/>
        <v>53.937090810313002</v>
      </c>
      <c r="BI191" s="41" t="str">
        <f t="shared" si="203"/>
        <v>12,7518827230666+17,7206077780152i</v>
      </c>
      <c r="BJ191" s="20">
        <f t="shared" si="200"/>
        <v>26.781817869604083</v>
      </c>
      <c r="BK191" s="43">
        <f t="shared" si="204"/>
        <v>54.260925236801064</v>
      </c>
      <c r="BL191">
        <f t="shared" si="201"/>
        <v>19.013712218965438</v>
      </c>
      <c r="BM191" s="43">
        <f t="shared" si="202"/>
        <v>53.937090810313002</v>
      </c>
    </row>
    <row r="192" spans="14:65" x14ac:dyDescent="0.25">
      <c r="N192" s="9">
        <v>74</v>
      </c>
      <c r="O192" s="34">
        <f t="shared" si="205"/>
        <v>549.54087385762534</v>
      </c>
      <c r="P192" s="33" t="str">
        <f t="shared" si="155"/>
        <v>68,0243543984883</v>
      </c>
      <c r="Q192" s="4" t="str">
        <f t="shared" si="156"/>
        <v>1+38,0504074471769i</v>
      </c>
      <c r="R192" s="4">
        <f t="shared" si="168"/>
        <v>38.063545642729807</v>
      </c>
      <c r="S192" s="4">
        <f t="shared" si="169"/>
        <v>1.5445214474075921</v>
      </c>
      <c r="T192" s="4" t="str">
        <f t="shared" si="157"/>
        <v>1+0,103586014329506i</v>
      </c>
      <c r="U192" s="4">
        <f t="shared" si="170"/>
        <v>1.0053507161009398</v>
      </c>
      <c r="V192" s="4">
        <f t="shared" si="171"/>
        <v>0.1032178866607507</v>
      </c>
      <c r="W192" t="str">
        <f t="shared" si="158"/>
        <v>1-0,00745819303172442i</v>
      </c>
      <c r="X192" s="4">
        <f t="shared" si="172"/>
        <v>1.0000278119348973</v>
      </c>
      <c r="Y192" s="4">
        <f t="shared" si="173"/>
        <v>-7.45805474989717E-3</v>
      </c>
      <c r="Z192" t="str">
        <f t="shared" si="159"/>
        <v>0,999998792019312+0,00211008547708252i</v>
      </c>
      <c r="AA192" s="4">
        <f t="shared" si="174"/>
        <v>1.0000010182498833</v>
      </c>
      <c r="AB192" s="4">
        <f t="shared" si="175"/>
        <v>2.1100848943342212E-3</v>
      </c>
      <c r="AC192" s="47" t="str">
        <f t="shared" si="176"/>
        <v>0,214956851717737-1,78383182514656i</v>
      </c>
      <c r="AD192" s="20">
        <f t="shared" si="177"/>
        <v>5.0896883169425697</v>
      </c>
      <c r="AE192" s="43">
        <f t="shared" si="178"/>
        <v>-83.128825047377745</v>
      </c>
      <c r="AF192" t="str">
        <f t="shared" si="160"/>
        <v>170,937204527894</v>
      </c>
      <c r="AG192" t="str">
        <f t="shared" si="161"/>
        <v>1+39,0953666985554i</v>
      </c>
      <c r="AH192">
        <f t="shared" si="179"/>
        <v>39.108153846666234</v>
      </c>
      <c r="AI192">
        <f t="shared" si="180"/>
        <v>1.5452234243307577</v>
      </c>
      <c r="AJ192" t="str">
        <f t="shared" si="162"/>
        <v>1+0,103586014329506i</v>
      </c>
      <c r="AK192">
        <f t="shared" si="181"/>
        <v>1.0053507161009398</v>
      </c>
      <c r="AL192">
        <f t="shared" si="182"/>
        <v>0.1032178866607507</v>
      </c>
      <c r="AM192" t="str">
        <f t="shared" si="163"/>
        <v>1-0,00304948969218067i</v>
      </c>
      <c r="AN192">
        <f t="shared" si="183"/>
        <v>1.0000046496828816</v>
      </c>
      <c r="AO192">
        <f t="shared" si="184"/>
        <v>-3.0494802394380903E-3</v>
      </c>
      <c r="AP192" s="41" t="str">
        <f t="shared" si="185"/>
        <v>0,551089119877308-4,35959875073341i</v>
      </c>
      <c r="AQ192">
        <f t="shared" si="186"/>
        <v>12.857777865438377</v>
      </c>
      <c r="AR192" s="43">
        <f t="shared" si="187"/>
        <v>-82.795553690412817</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4,99654689867192+7,04559732934045i</v>
      </c>
      <c r="BG192" s="20">
        <f t="shared" si="198"/>
        <v>18.727733055803327</v>
      </c>
      <c r="BH192" s="43">
        <f t="shared" si="199"/>
        <v>54.656766105567847</v>
      </c>
      <c r="BI192" s="41" t="str">
        <f t="shared" si="203"/>
        <v>12,1196550142222+17,3022572123244i</v>
      </c>
      <c r="BJ192" s="20">
        <f t="shared" si="200"/>
        <v>26.49582260429915</v>
      </c>
      <c r="BK192" s="43">
        <f t="shared" si="204"/>
        <v>54.990037462532797</v>
      </c>
      <c r="BL192">
        <f t="shared" si="201"/>
        <v>18.727733055803327</v>
      </c>
      <c r="BM192" s="43">
        <f t="shared" si="202"/>
        <v>54.656766105567847</v>
      </c>
    </row>
    <row r="193" spans="14:65" x14ac:dyDescent="0.25">
      <c r="N193" s="9">
        <v>75</v>
      </c>
      <c r="O193" s="34">
        <f t="shared" si="205"/>
        <v>562.34132519034927</v>
      </c>
      <c r="P193" s="33" t="str">
        <f t="shared" si="155"/>
        <v>68,0243543984883</v>
      </c>
      <c r="Q193" s="4" t="str">
        <f t="shared" si="156"/>
        <v>1+38,9367152941235i</v>
      </c>
      <c r="R193" s="4">
        <f t="shared" si="168"/>
        <v>38.949554527563357</v>
      </c>
      <c r="S193" s="4">
        <f t="shared" si="169"/>
        <v>1.5451192707724415</v>
      </c>
      <c r="T193" s="4" t="str">
        <f t="shared" si="157"/>
        <v>1+0,105998842561677i</v>
      </c>
      <c r="U193" s="4">
        <f t="shared" si="170"/>
        <v>1.0056021850734094</v>
      </c>
      <c r="V193" s="4">
        <f t="shared" si="171"/>
        <v>0.10560450524541483</v>
      </c>
      <c r="W193" t="str">
        <f t="shared" si="158"/>
        <v>1-0,00763191666444074i</v>
      </c>
      <c r="X193" s="4">
        <f t="shared" si="172"/>
        <v>1.000029122651922</v>
      </c>
      <c r="Y193" s="4">
        <f t="shared" si="173"/>
        <v>-7.6317684930263269E-3</v>
      </c>
      <c r="Z193" t="str">
        <f t="shared" si="159"/>
        <v>0,999998735088936+0,00215923568181193i</v>
      </c>
      <c r="AA193" s="4">
        <f t="shared" si="174"/>
        <v>1.0000010662385324</v>
      </c>
      <c r="AB193" s="4">
        <f t="shared" si="175"/>
        <v>2.1592350573858832E-3</v>
      </c>
      <c r="AC193" s="47" t="str">
        <f t="shared" si="176"/>
        <v>0,212850152212956-1,74336100418715i</v>
      </c>
      <c r="AD193" s="20">
        <f t="shared" si="177"/>
        <v>4.8920065334873115</v>
      </c>
      <c r="AE193" s="43">
        <f t="shared" si="178"/>
        <v>-83.039103792099141</v>
      </c>
      <c r="AF193" t="str">
        <f t="shared" si="160"/>
        <v>170,937204527894</v>
      </c>
      <c r="AG193" t="str">
        <f t="shared" si="161"/>
        <v>1+40,0060147732781i</v>
      </c>
      <c r="AH193">
        <f t="shared" si="179"/>
        <v>40.018510942309511</v>
      </c>
      <c r="AI193">
        <f t="shared" si="180"/>
        <v>1.5458052894967393</v>
      </c>
      <c r="AJ193" t="str">
        <f t="shared" si="162"/>
        <v>1+0,105998842561677i</v>
      </c>
      <c r="AK193">
        <f t="shared" si="181"/>
        <v>1.0056021850734094</v>
      </c>
      <c r="AL193">
        <f t="shared" si="182"/>
        <v>0.10560450524541483</v>
      </c>
      <c r="AM193" t="str">
        <f t="shared" si="163"/>
        <v>1-0,00312052143204087i</v>
      </c>
      <c r="AN193">
        <f t="shared" si="183"/>
        <v>1.0000048688151513</v>
      </c>
      <c r="AO193">
        <f t="shared" si="184"/>
        <v>-3.1205113032473719E-3</v>
      </c>
      <c r="AP193" s="41" t="str">
        <f t="shared" si="185"/>
        <v>0,546074980381472-4,26055111203572i</v>
      </c>
      <c r="AQ193">
        <f t="shared" si="186"/>
        <v>12.6600799065862</v>
      </c>
      <c r="AR193" s="43">
        <f t="shared" si="187"/>
        <v>-82.696218716631066</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4,74986007366647+6,87954307354841i</v>
      </c>
      <c r="BG193" s="20">
        <f t="shared" si="198"/>
        <v>18.444105888873249</v>
      </c>
      <c r="BH193" s="43">
        <f t="shared" si="199"/>
        <v>55.377540352916839</v>
      </c>
      <c r="BI193" s="41" t="str">
        <f t="shared" si="203"/>
        <v>11,5158476731322+16,8945356917007i</v>
      </c>
      <c r="BJ193" s="20">
        <f t="shared" si="200"/>
        <v>26.212179261972111</v>
      </c>
      <c r="BK193" s="43">
        <f t="shared" si="204"/>
        <v>55.720425428384871</v>
      </c>
      <c r="BL193">
        <f t="shared" si="201"/>
        <v>18.444105888873249</v>
      </c>
      <c r="BM193" s="43">
        <f t="shared" si="202"/>
        <v>55.377540352916839</v>
      </c>
    </row>
    <row r="194" spans="14:65" x14ac:dyDescent="0.25">
      <c r="N194" s="9">
        <v>76</v>
      </c>
      <c r="O194" s="34">
        <f t="shared" si="205"/>
        <v>575.43993733715706</v>
      </c>
      <c r="P194" s="33" t="str">
        <f t="shared" si="155"/>
        <v>68,0243543984883</v>
      </c>
      <c r="Q194" s="4" t="str">
        <f t="shared" si="156"/>
        <v>1+39,8436679029075i</v>
      </c>
      <c r="R194" s="4">
        <f t="shared" si="168"/>
        <v>39.856214972789132</v>
      </c>
      <c r="S194" s="4">
        <f t="shared" si="169"/>
        <v>1.5457035037553719</v>
      </c>
      <c r="T194" s="4" t="str">
        <f t="shared" si="157"/>
        <v>1+0,108467872783235i</v>
      </c>
      <c r="U194" s="4">
        <f t="shared" si="170"/>
        <v>1.0058654380314098</v>
      </c>
      <c r="V194" s="4">
        <f t="shared" si="171"/>
        <v>0.10804546569619962</v>
      </c>
      <c r="W194" t="str">
        <f t="shared" si="158"/>
        <v>1-0,00780968684039293i</v>
      </c>
      <c r="X194" s="4">
        <f t="shared" si="172"/>
        <v>1.0000304951392958</v>
      </c>
      <c r="Y194" s="4">
        <f t="shared" si="173"/>
        <v>-7.8095280721233867E-3</v>
      </c>
      <c r="Z194" t="str">
        <f t="shared" si="159"/>
        <v>0,999998675475514+0,00220953074188071i</v>
      </c>
      <c r="AA194" s="4">
        <f t="shared" si="174"/>
        <v>1.0000011164888178</v>
      </c>
      <c r="AB194" s="4">
        <f t="shared" si="175"/>
        <v>2.2095300727961514E-3</v>
      </c>
      <c r="AC194" s="47" t="str">
        <f t="shared" si="176"/>
        <v>0,210838132580279-1,70380966811929i</v>
      </c>
      <c r="AD194" s="20">
        <f t="shared" si="177"/>
        <v>4.6944204136521845</v>
      </c>
      <c r="AE194" s="43">
        <f t="shared" si="178"/>
        <v>-82.945787710248936</v>
      </c>
      <c r="AF194" t="str">
        <f t="shared" si="160"/>
        <v>170,937204527894</v>
      </c>
      <c r="AG194" t="str">
        <f t="shared" si="161"/>
        <v>1+40,9378745665758i</v>
      </c>
      <c r="AH194">
        <f t="shared" si="179"/>
        <v>40.950086373885625</v>
      </c>
      <c r="AI194">
        <f t="shared" si="180"/>
        <v>1.546373926150147</v>
      </c>
      <c r="AJ194" t="str">
        <f t="shared" si="162"/>
        <v>1+0,108467872783235i</v>
      </c>
      <c r="AK194">
        <f t="shared" si="181"/>
        <v>1.0058654380314098</v>
      </c>
      <c r="AL194">
        <f t="shared" si="182"/>
        <v>0.10804546569619962</v>
      </c>
      <c r="AM194" t="str">
        <f t="shared" si="163"/>
        <v>1-0,00319320771366933i</v>
      </c>
      <c r="AN194">
        <f t="shared" si="183"/>
        <v>1.000005098274755</v>
      </c>
      <c r="AO194">
        <f t="shared" si="184"/>
        <v>-3.1931968604745464E-3</v>
      </c>
      <c r="AP194" s="41" t="str">
        <f t="shared" si="185"/>
        <v>0,541286238841262-4,16375119569526i</v>
      </c>
      <c r="AQ194">
        <f t="shared" si="186"/>
        <v>12.462477503853437</v>
      </c>
      <c r="AR194" s="43">
        <f t="shared" si="187"/>
        <v>-82.593107040820115</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4,51426275320792+6,71770653949323i</v>
      </c>
      <c r="BG194" s="20">
        <f t="shared" si="198"/>
        <v>18.162820710744349</v>
      </c>
      <c r="BH194" s="43">
        <f t="shared" si="199"/>
        <v>56.099111018131403</v>
      </c>
      <c r="BI194" s="41" t="str">
        <f t="shared" si="203"/>
        <v>10,9391848552775+16,4971300269467i</v>
      </c>
      <c r="BJ194" s="20">
        <f t="shared" si="200"/>
        <v>25.930877800945623</v>
      </c>
      <c r="BK194" s="43">
        <f t="shared" si="204"/>
        <v>56.451791687560274</v>
      </c>
      <c r="BL194">
        <f t="shared" si="201"/>
        <v>18.162820710744349</v>
      </c>
      <c r="BM194" s="43">
        <f t="shared" si="202"/>
        <v>56.099111018131403</v>
      </c>
    </row>
    <row r="195" spans="14:65" x14ac:dyDescent="0.25">
      <c r="N195" s="9">
        <v>77</v>
      </c>
      <c r="O195" s="34">
        <f t="shared" si="205"/>
        <v>588.84365535558959</v>
      </c>
      <c r="P195" s="33" t="str">
        <f t="shared" si="155"/>
        <v>68,0243543984883</v>
      </c>
      <c r="Q195" s="4" t="str">
        <f t="shared" si="156"/>
        <v>1+40,7717461518068i</v>
      </c>
      <c r="R195" s="4">
        <f t="shared" si="168"/>
        <v>40.784007702374865</v>
      </c>
      <c r="S195" s="4">
        <f t="shared" si="169"/>
        <v>1.546274454528209</v>
      </c>
      <c r="T195" s="4" t="str">
        <f t="shared" si="157"/>
        <v>1+0,110994414106685i</v>
      </c>
      <c r="U195" s="4">
        <f t="shared" si="170"/>
        <v>1.0061410238942086</v>
      </c>
      <c r="V195" s="4">
        <f t="shared" si="171"/>
        <v>0.11054194582770986</v>
      </c>
      <c r="W195" t="str">
        <f t="shared" si="158"/>
        <v>1-0,00799159781568131i</v>
      </c>
      <c r="X195" s="4">
        <f t="shared" si="172"/>
        <v>1.0000319323079876</v>
      </c>
      <c r="Y195" s="4">
        <f t="shared" si="173"/>
        <v>-7.9914276927088232E-3</v>
      </c>
      <c r="Z195" t="str">
        <f t="shared" si="159"/>
        <v>0,999998613052598+0,00226099732439543i</v>
      </c>
      <c r="AA195" s="4">
        <f t="shared" si="174"/>
        <v>1.0000011691073267</v>
      </c>
      <c r="AB195" s="4">
        <f t="shared" si="175"/>
        <v>2.2609966074584155E-3</v>
      </c>
      <c r="AC195" s="47" t="str">
        <f t="shared" si="176"/>
        <v>0,208916541555297-1,66515717082381i</v>
      </c>
      <c r="AD195" s="20">
        <f t="shared" si="177"/>
        <v>4.4969349137121553</v>
      </c>
      <c r="AE195" s="43">
        <f t="shared" si="178"/>
        <v>-82.848833900445285</v>
      </c>
      <c r="AF195" t="str">
        <f t="shared" si="160"/>
        <v>170,937204527894</v>
      </c>
      <c r="AG195" t="str">
        <f t="shared" si="161"/>
        <v>1+41,8914401628456i</v>
      </c>
      <c r="AH195">
        <f t="shared" si="179"/>
        <v>41.903374075571442</v>
      </c>
      <c r="AI195">
        <f t="shared" si="180"/>
        <v>1.5469296343178796</v>
      </c>
      <c r="AJ195" t="str">
        <f t="shared" si="162"/>
        <v>1+0,110994414106685i</v>
      </c>
      <c r="AK195">
        <f t="shared" si="181"/>
        <v>1.0061410238942086</v>
      </c>
      <c r="AL195">
        <f t="shared" si="182"/>
        <v>0.11054194582770986</v>
      </c>
      <c r="AM195" t="str">
        <f t="shared" si="163"/>
        <v>1-0,00326758707629468i</v>
      </c>
      <c r="AN195">
        <f t="shared" si="183"/>
        <v>1.0000053385484005</v>
      </c>
      <c r="AO195">
        <f t="shared" si="184"/>
        <v>-3.2675754468902991E-3</v>
      </c>
      <c r="AP195" s="41" t="str">
        <f t="shared" si="185"/>
        <v>0,536712774897077-4,06914842900082i</v>
      </c>
      <c r="AQ195">
        <f t="shared" si="186"/>
        <v>12.264975579035424</v>
      </c>
      <c r="AR195" s="43">
        <f t="shared" si="187"/>
        <v>-82.486170577386119</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4,28925713595864+6,55996391259467i</v>
      </c>
      <c r="BG195" s="20">
        <f t="shared" si="198"/>
        <v>17.883865479830355</v>
      </c>
      <c r="BH195" s="43">
        <f t="shared" si="199"/>
        <v>56.821182650199013</v>
      </c>
      <c r="BI195" s="41" t="str">
        <f t="shared" si="203"/>
        <v>10,3884478616287+16,109738960121i</v>
      </c>
      <c r="BJ195" s="20">
        <f t="shared" si="200"/>
        <v>25.651906145153625</v>
      </c>
      <c r="BK195" s="43">
        <f t="shared" si="204"/>
        <v>57.183845973258357</v>
      </c>
      <c r="BL195">
        <f t="shared" si="201"/>
        <v>17.883865479830355</v>
      </c>
      <c r="BM195" s="43">
        <f t="shared" si="202"/>
        <v>56.821182650199013</v>
      </c>
    </row>
    <row r="196" spans="14:65" x14ac:dyDescent="0.25">
      <c r="N196" s="9">
        <v>78</v>
      </c>
      <c r="O196" s="34">
        <f t="shared" si="205"/>
        <v>602.55958607435832</v>
      </c>
      <c r="P196" s="33" t="str">
        <f t="shared" si="155"/>
        <v>68,0243543984883</v>
      </c>
      <c r="Q196" s="4" t="str">
        <f t="shared" si="156"/>
        <v>1+41,7214421201937i</v>
      </c>
      <c r="R196" s="4">
        <f t="shared" si="168"/>
        <v>41.733424644865565</v>
      </c>
      <c r="S196" s="4">
        <f t="shared" si="169"/>
        <v>1.5468324243267866</v>
      </c>
      <c r="T196" s="4" t="str">
        <f t="shared" si="157"/>
        <v>1+0,113579806137679i</v>
      </c>
      <c r="U196" s="4">
        <f t="shared" si="170"/>
        <v>1.0064295168377528</v>
      </c>
      <c r="V196" s="4">
        <f t="shared" si="171"/>
        <v>0.11309514476636534</v>
      </c>
      <c r="W196" t="str">
        <f t="shared" si="158"/>
        <v>1-0,00817774604191286i</v>
      </c>
      <c r="X196" s="4">
        <f t="shared" si="172"/>
        <v>1.0000334372061397</v>
      </c>
      <c r="Y196" s="4">
        <f t="shared" si="173"/>
        <v>-8.1775637521927617E-3</v>
      </c>
      <c r="Z196" t="str">
        <f t="shared" si="159"/>
        <v>0,999998547687781+0,00231366271761937i</v>
      </c>
      <c r="AA196" s="4">
        <f t="shared" si="174"/>
        <v>1.0000012242056717</v>
      </c>
      <c r="AB196" s="4">
        <f t="shared" si="175"/>
        <v>2.3136619494075242E-3</v>
      </c>
      <c r="AC196" s="47" t="str">
        <f t="shared" si="176"/>
        <v>0,207081318234811-1,62738332114099i</v>
      </c>
      <c r="AD196" s="20">
        <f t="shared" si="177"/>
        <v>4.2995551879119676</v>
      </c>
      <c r="AE196" s="43">
        <f t="shared" si="178"/>
        <v>-82.748198004001239</v>
      </c>
      <c r="AF196" t="str">
        <f t="shared" si="160"/>
        <v>170,937204527894</v>
      </c>
      <c r="AG196" t="str">
        <f t="shared" si="161"/>
        <v>1+42,8672171551884i</v>
      </c>
      <c r="AH196">
        <f t="shared" si="179"/>
        <v>42.878879493639737</v>
      </c>
      <c r="AI196">
        <f t="shared" si="180"/>
        <v>1.5474727072701042</v>
      </c>
      <c r="AJ196" t="str">
        <f t="shared" si="162"/>
        <v>1+0,113579806137679i</v>
      </c>
      <c r="AK196">
        <f t="shared" si="181"/>
        <v>1.0064295168377528</v>
      </c>
      <c r="AL196">
        <f t="shared" si="182"/>
        <v>0.11309514476636534</v>
      </c>
      <c r="AM196" t="str">
        <f t="shared" si="163"/>
        <v>1-0,0033436989568395i</v>
      </c>
      <c r="AN196">
        <f t="shared" si="183"/>
        <v>1.0000055901457321</v>
      </c>
      <c r="AO196">
        <f t="shared" si="184"/>
        <v>-3.3436864957119596E-3</v>
      </c>
      <c r="AP196" s="41" t="str">
        <f t="shared" si="185"/>
        <v>0,532344921552213-3,97669335411044i</v>
      </c>
      <c r="AQ196">
        <f t="shared" si="186"/>
        <v>12.067579251591905</v>
      </c>
      <c r="AR196" s="43">
        <f t="shared" si="187"/>
        <v>-82.375359683945874</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4,07436771719022+6,4061960803674i</v>
      </c>
      <c r="BG196" s="20">
        <f t="shared" si="198"/>
        <v>17.607226197917093</v>
      </c>
      <c r="BH196" s="43">
        <f t="shared" si="199"/>
        <v>57.54346764822062</v>
      </c>
      <c r="BI196" s="41" t="str">
        <f t="shared" si="203"/>
        <v>9,86247259153883+15,7320725749157i</v>
      </c>
      <c r="BJ196" s="20">
        <f t="shared" si="200"/>
        <v>25.375250261597042</v>
      </c>
      <c r="BK196" s="43">
        <f t="shared" si="204"/>
        <v>57.916305968276035</v>
      </c>
      <c r="BL196">
        <f t="shared" si="201"/>
        <v>17.607226197917093</v>
      </c>
      <c r="BM196" s="43">
        <f t="shared" si="202"/>
        <v>57.54346764822062</v>
      </c>
    </row>
    <row r="197" spans="14:65" x14ac:dyDescent="0.25">
      <c r="N197" s="9">
        <v>79</v>
      </c>
      <c r="O197" s="34">
        <f t="shared" si="205"/>
        <v>616.59500186148273</v>
      </c>
      <c r="P197" s="33" t="str">
        <f t="shared" si="155"/>
        <v>68,0243543984883</v>
      </c>
      <c r="Q197" s="4" t="str">
        <f t="shared" si="156"/>
        <v>1+42,6932593494413i</v>
      </c>
      <c r="R197" s="4">
        <f t="shared" si="168"/>
        <v>42.704969194212715</v>
      </c>
      <c r="S197" s="4">
        <f t="shared" si="169"/>
        <v>1.547377707603578</v>
      </c>
      <c r="T197" s="4" t="str">
        <f t="shared" si="157"/>
        <v>1+0,116225419685293i</v>
      </c>
      <c r="U197" s="4">
        <f t="shared" si="170"/>
        <v>1.0067315174270757</v>
      </c>
      <c r="V197" s="4">
        <f t="shared" si="171"/>
        <v>0.1157062830290338</v>
      </c>
      <c r="W197" t="str">
        <f t="shared" si="158"/>
        <v>1-0,00836823021734111i</v>
      </c>
      <c r="X197" s="4">
        <f t="shared" si="172"/>
        <v>1.0000350130255293</v>
      </c>
      <c r="Y197" s="4">
        <f t="shared" si="173"/>
        <v>-8.3680348907562291E-3</v>
      </c>
      <c r="Z197" t="str">
        <f t="shared" si="159"/>
        <v>0,999998479242415+0,00236755484544115i</v>
      </c>
      <c r="AA197" s="4">
        <f t="shared" si="174"/>
        <v>1.0000012819007229</v>
      </c>
      <c r="AB197" s="4">
        <f t="shared" si="175"/>
        <v>2.3675540222873339E-3</v>
      </c>
      <c r="AC197" s="47" t="str">
        <f t="shared" si="176"/>
        <v>0,205328583590482-1,59046837360297i</v>
      </c>
      <c r="AD197" s="20">
        <f t="shared" si="177"/>
        <v>4.1022865979362608</v>
      </c>
      <c r="AE197" s="43">
        <f t="shared" si="178"/>
        <v>-82.643834212908402</v>
      </c>
      <c r="AF197" t="str">
        <f t="shared" si="160"/>
        <v>170,937204527894</v>
      </c>
      <c r="AG197" t="str">
        <f t="shared" si="161"/>
        <v>1+43,8657229134816i</v>
      </c>
      <c r="AH197">
        <f t="shared" si="179"/>
        <v>43.877119854456545</v>
      </c>
      <c r="AI197">
        <f t="shared" si="180"/>
        <v>1.5480034316692135</v>
      </c>
      <c r="AJ197" t="str">
        <f t="shared" si="162"/>
        <v>1+0,116225419685293i</v>
      </c>
      <c r="AK197">
        <f t="shared" si="181"/>
        <v>1.0067315174270757</v>
      </c>
      <c r="AL197">
        <f t="shared" si="182"/>
        <v>0.1157062830290338</v>
      </c>
      <c r="AM197" t="str">
        <f t="shared" si="163"/>
        <v>1-0,00342158371083033i</v>
      </c>
      <c r="AN197">
        <f t="shared" si="183"/>
        <v>1.0000058536004128</v>
      </c>
      <c r="AO197">
        <f t="shared" si="184"/>
        <v>-3.4215703584958269E-3</v>
      </c>
      <c r="AP197" s="41" t="str">
        <f t="shared" si="185"/>
        <v>0,528173444955077-3,88633760516075i</v>
      </c>
      <c r="AQ197">
        <f t="shared" si="186"/>
        <v>11.870293848043481</v>
      </c>
      <c r="AR197" s="43">
        <f t="shared" si="187"/>
        <v>-82.260623166553145</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3,86914029508854+6,25628840084853i</v>
      </c>
      <c r="BG197" s="20">
        <f t="shared" si="198"/>
        <v>17.332886995769844</v>
      </c>
      <c r="BH197" s="43">
        <f t="shared" si="199"/>
        <v>58.265686986174522</v>
      </c>
      <c r="BI197" s="41" t="str">
        <f t="shared" si="203"/>
        <v>9,36014710811613+15,3638517415826i</v>
      </c>
      <c r="BJ197" s="20">
        <f t="shared" si="200"/>
        <v>25.100894245877061</v>
      </c>
      <c r="BK197" s="43">
        <f t="shared" si="204"/>
        <v>58.648898032529779</v>
      </c>
      <c r="BL197">
        <f t="shared" si="201"/>
        <v>17.332886995769844</v>
      </c>
      <c r="BM197" s="43">
        <f t="shared" si="202"/>
        <v>58.265686986174522</v>
      </c>
    </row>
    <row r="198" spans="14:65" x14ac:dyDescent="0.25">
      <c r="N198" s="9">
        <v>80</v>
      </c>
      <c r="O198" s="34">
        <f t="shared" si="205"/>
        <v>630.95734448019323</v>
      </c>
      <c r="P198" s="33" t="str">
        <f t="shared" si="155"/>
        <v>68,0243543984883</v>
      </c>
      <c r="Q198" s="4" t="str">
        <f t="shared" si="156"/>
        <v>1+43,687713109908i</v>
      </c>
      <c r="R198" s="4">
        <f t="shared" si="168"/>
        <v>43.699156476683029</v>
      </c>
      <c r="S198" s="4">
        <f t="shared" si="169"/>
        <v>1.5479105921772018</v>
      </c>
      <c r="T198" s="4" t="str">
        <f t="shared" si="157"/>
        <v>1+0,11893265748885i</v>
      </c>
      <c r="U198" s="4">
        <f t="shared" si="170"/>
        <v>1.0070476537966613</v>
      </c>
      <c r="V198" s="4">
        <f t="shared" si="171"/>
        <v>0.11837660257599894</v>
      </c>
      <c r="W198" t="str">
        <f t="shared" si="158"/>
        <v>1-0,0085631513391972i</v>
      </c>
      <c r="X198" s="4">
        <f t="shared" si="172"/>
        <v>1.0000366631083373</v>
      </c>
      <c r="Y198" s="4">
        <f t="shared" si="173"/>
        <v>-8.5629420434050925E-3</v>
      </c>
      <c r="Z198" t="str">
        <f t="shared" si="159"/>
        <v>0,999998407571318+0,00242270228218027i</v>
      </c>
      <c r="AA198" s="4">
        <f t="shared" si="174"/>
        <v>1.000001342314859</v>
      </c>
      <c r="AB198" s="4">
        <f t="shared" si="175"/>
        <v>2.4227014001550738E-3</v>
      </c>
      <c r="AC198" s="47" t="str">
        <f t="shared" si="176"/>
        <v>0,203654632357068-1,55439301930701i</v>
      </c>
      <c r="AD198" s="20">
        <f t="shared" si="177"/>
        <v>3.9051347226847555</v>
      </c>
      <c r="AE198" s="43">
        <f t="shared" si="178"/>
        <v>-82.535695279199004</v>
      </c>
      <c r="AF198" t="str">
        <f t="shared" si="160"/>
        <v>170,937204527894</v>
      </c>
      <c r="AG198" t="str">
        <f t="shared" si="161"/>
        <v>1+44,887486858695i</v>
      </c>
      <c r="AH198">
        <f t="shared" si="179"/>
        <v>44.898624438723239</v>
      </c>
      <c r="AI198">
        <f t="shared" si="180"/>
        <v>1.5485220877157178</v>
      </c>
      <c r="AJ198" t="str">
        <f t="shared" si="162"/>
        <v>1+0,11893265748885i</v>
      </c>
      <c r="AK198">
        <f t="shared" si="181"/>
        <v>1.0070476537966613</v>
      </c>
      <c r="AL198">
        <f t="shared" si="182"/>
        <v>0.11837660257599894</v>
      </c>
      <c r="AM198" t="str">
        <f t="shared" si="163"/>
        <v>1-0,00350128263379465i</v>
      </c>
      <c r="AN198">
        <f t="shared" si="183"/>
        <v>1.0000061294712557</v>
      </c>
      <c r="AO198">
        <f t="shared" si="184"/>
        <v>-3.501268326515196E-3</v>
      </c>
      <c r="AP198" s="41" t="str">
        <f t="shared" si="185"/>
        <v>0,524189525074984-3,79803388573433i</v>
      </c>
      <c r="AQ198">
        <f t="shared" si="186"/>
        <v>11.67312491167301</v>
      </c>
      <c r="AR198" s="43">
        <f t="shared" si="187"/>
        <v>-82.141908286247627</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3,67314102093651+6,11013048457467i</v>
      </c>
      <c r="BG198" s="20">
        <f t="shared" si="198"/>
        <v>17.060830226190276</v>
      </c>
      <c r="BH198" s="43">
        <f t="shared" si="199"/>
        <v>58.987570891589392</v>
      </c>
      <c r="BI198" s="41" t="str">
        <f t="shared" si="203"/>
        <v>8,88040931120998+15,0048075942303i</v>
      </c>
      <c r="BJ198" s="20">
        <f t="shared" si="200"/>
        <v>24.828820415178544</v>
      </c>
      <c r="BK198" s="43">
        <f t="shared" si="204"/>
        <v>59.38135788454089</v>
      </c>
      <c r="BL198">
        <f t="shared" si="201"/>
        <v>17.060830226190276</v>
      </c>
      <c r="BM198" s="43">
        <f t="shared" si="202"/>
        <v>58.987570891589392</v>
      </c>
    </row>
    <row r="199" spans="14:65" x14ac:dyDescent="0.25">
      <c r="N199" s="9">
        <v>81</v>
      </c>
      <c r="O199" s="34">
        <f t="shared" si="205"/>
        <v>645.65422903465594</v>
      </c>
      <c r="P199" s="33" t="str">
        <f t="shared" si="155"/>
        <v>68,0243543984883</v>
      </c>
      <c r="Q199" s="4" t="str">
        <f t="shared" si="156"/>
        <v>1+44,7053306741409i</v>
      </c>
      <c r="R199" s="4">
        <f t="shared" si="168"/>
        <v>44.716513623987765</v>
      </c>
      <c r="S199" s="4">
        <f t="shared" si="169"/>
        <v>1.5484313593788501</v>
      </c>
      <c r="T199" s="4" t="str">
        <f t="shared" si="157"/>
        <v>1+0,121702954961667i</v>
      </c>
      <c r="U199" s="4">
        <f t="shared" si="170"/>
        <v>1.0073785828805382</v>
      </c>
      <c r="V199" s="4">
        <f t="shared" si="171"/>
        <v>0.12110736683596951</v>
      </c>
      <c r="W199" t="str">
        <f t="shared" si="158"/>
        <v>1-0,00876261275724005i</v>
      </c>
      <c r="X199" s="4">
        <f t="shared" si="172"/>
        <v>1.0000383909542341</v>
      </c>
      <c r="Y199" s="4">
        <f t="shared" si="173"/>
        <v>-8.7623884932232828E-3</v>
      </c>
      <c r="Z199" t="str">
        <f t="shared" si="159"/>
        <v>0,999998332522466+0,00247913426773766i</v>
      </c>
      <c r="AA199" s="4">
        <f t="shared" si="174"/>
        <v>1.000001405576227</v>
      </c>
      <c r="AB199" s="4">
        <f t="shared" si="175"/>
        <v>2.4791333226306454E-3</v>
      </c>
      <c r="AC199" s="47" t="str">
        <f t="shared" si="176"/>
        <v>0,202055925279038-1,51913837693107i</v>
      </c>
      <c r="AD199" s="20">
        <f t="shared" si="177"/>
        <v>3.7081053683609029</v>
      </c>
      <c r="AE199" s="43">
        <f t="shared" si="178"/>
        <v>-82.42373252582189</v>
      </c>
      <c r="AF199" t="str">
        <f t="shared" si="160"/>
        <v>170,937204527894</v>
      </c>
      <c r="AG199" t="str">
        <f t="shared" si="161"/>
        <v>1+45,933050743597i</v>
      </c>
      <c r="AH199">
        <f t="shared" si="179"/>
        <v>45.943934862110545</v>
      </c>
      <c r="AI199">
        <f t="shared" si="180"/>
        <v>1.5490289492911129</v>
      </c>
      <c r="AJ199" t="str">
        <f t="shared" si="162"/>
        <v>1+0,121702954961667i</v>
      </c>
      <c r="AK199">
        <f t="shared" si="181"/>
        <v>1.0073785828805382</v>
      </c>
      <c r="AL199">
        <f t="shared" si="182"/>
        <v>0.12110736683596951</v>
      </c>
      <c r="AM199" t="str">
        <f t="shared" si="163"/>
        <v>1-0,00358283798315637i</v>
      </c>
      <c r="AN199">
        <f t="shared" si="183"/>
        <v>1.0000064183434092</v>
      </c>
      <c r="AO199">
        <f t="shared" si="184"/>
        <v>-3.582822652635544E-3</v>
      </c>
      <c r="AP199" s="41" t="str">
        <f t="shared" si="185"/>
        <v>0,52038473723267-3,71173594668725i</v>
      </c>
      <c r="AQ199">
        <f t="shared" si="186"/>
        <v>11.476078212539043</v>
      </c>
      <c r="AR199" s="43">
        <f t="shared" si="187"/>
        <v>-82.019160767061393</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3,48595549127405+5,9676159892544i</v>
      </c>
      <c r="BG199" s="20">
        <f t="shared" si="198"/>
        <v>16.791036563846745</v>
      </c>
      <c r="BH199" s="43">
        <f t="shared" si="199"/>
        <v>59.708859474659882</v>
      </c>
      <c r="BI199" s="41" t="str">
        <f t="shared" si="203"/>
        <v>8,42224471333577+14,6546810384497i</v>
      </c>
      <c r="BJ199" s="20">
        <f t="shared" si="200"/>
        <v>24.559009408024878</v>
      </c>
      <c r="BK199" s="43">
        <f t="shared" si="204"/>
        <v>60.113431233420378</v>
      </c>
      <c r="BL199">
        <f t="shared" si="201"/>
        <v>16.791036563846745</v>
      </c>
      <c r="BM199" s="43">
        <f t="shared" si="202"/>
        <v>59.708859474659882</v>
      </c>
    </row>
    <row r="200" spans="14:65" x14ac:dyDescent="0.25">
      <c r="N200" s="9">
        <v>82</v>
      </c>
      <c r="O200" s="34">
        <f t="shared" si="205"/>
        <v>660.69344800759643</v>
      </c>
      <c r="P200" s="33" t="str">
        <f t="shared" si="155"/>
        <v>68,0243543984883</v>
      </c>
      <c r="Q200" s="4" t="str">
        <f t="shared" si="156"/>
        <v>1+45,7466515964423i</v>
      </c>
      <c r="R200" s="4">
        <f t="shared" si="168"/>
        <v>45.757580052776795</v>
      </c>
      <c r="S200" s="4">
        <f t="shared" si="169"/>
        <v>1.5489402841956885</v>
      </c>
      <c r="T200" s="4" t="str">
        <f t="shared" si="157"/>
        <v>1+0,124537780952135i</v>
      </c>
      <c r="U200" s="4">
        <f t="shared" si="170"/>
        <v>1.0077249916939055</v>
      </c>
      <c r="V200" s="4">
        <f t="shared" si="171"/>
        <v>0.12389986070071501</v>
      </c>
      <c r="W200" t="str">
        <f t="shared" si="158"/>
        <v>1-0,00896672022855368i</v>
      </c>
      <c r="X200" s="4">
        <f t="shared" si="172"/>
        <v>1.0000402002277995</v>
      </c>
      <c r="Y200" s="4">
        <f t="shared" si="173"/>
        <v>-8.9664799258519605E-3</v>
      </c>
      <c r="Z200" t="str">
        <f t="shared" si="159"/>
        <v>0,999998253936671+0,00253688072309903i</v>
      </c>
      <c r="AA200" s="4">
        <f t="shared" si="174"/>
        <v>1.000001471819014</v>
      </c>
      <c r="AB200" s="4">
        <f t="shared" si="175"/>
        <v>2.5368797103986289E-3</v>
      </c>
      <c r="AC200" s="47" t="str">
        <f t="shared" si="176"/>
        <v>0,200529081700026-1,48468598389289i</v>
      </c>
      <c r="AD200" s="20">
        <f t="shared" si="177"/>
        <v>3.5112045788822339</v>
      </c>
      <c r="AE200" s="43">
        <f t="shared" si="178"/>
        <v>-82.307895859175758</v>
      </c>
      <c r="AF200" t="str">
        <f t="shared" si="160"/>
        <v>170,937204527894</v>
      </c>
      <c r="AG200" t="str">
        <f t="shared" si="161"/>
        <v>1+47,0029689399992i</v>
      </c>
      <c r="AH200">
        <f t="shared" si="179"/>
        <v>47.013605362432372</v>
      </c>
      <c r="AI200">
        <f t="shared" si="180"/>
        <v>1.5495242840977816</v>
      </c>
      <c r="AJ200" t="str">
        <f t="shared" si="162"/>
        <v>1+0,124537780952135i</v>
      </c>
      <c r="AK200">
        <f t="shared" si="181"/>
        <v>1.0077249916939055</v>
      </c>
      <c r="AL200">
        <f t="shared" si="182"/>
        <v>0.12389986070071501</v>
      </c>
      <c r="AM200" t="str">
        <f t="shared" si="163"/>
        <v>1-0,00366629300064122i</v>
      </c>
      <c r="AN200">
        <f t="shared" si="183"/>
        <v>1.0000067208295984</v>
      </c>
      <c r="AO200">
        <f t="shared" si="184"/>
        <v>-3.666276573698158E-3</v>
      </c>
      <c r="AP200" s="41" t="str">
        <f t="shared" si="185"/>
        <v>0,516751034448477-3,62739856433883i</v>
      </c>
      <c r="AQ200">
        <f t="shared" si="186"/>
        <v>11.279159757809449</v>
      </c>
      <c r="AR200" s="43">
        <f t="shared" si="187"/>
        <v>-81.892324805624028</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3,30718788021454+5,82864242633466i</v>
      </c>
      <c r="BG200" s="20">
        <f t="shared" si="198"/>
        <v>16.523485111162074</v>
      </c>
      <c r="BH200" s="43">
        <f t="shared" si="199"/>
        <v>60.429303304825531</v>
      </c>
      <c r="BI200" s="41" t="str">
        <f t="shared" si="203"/>
        <v>7,98468431406546+14,3132222873574i</v>
      </c>
      <c r="BJ200" s="20">
        <f t="shared" si="200"/>
        <v>24.29144029008927</v>
      </c>
      <c r="BK200" s="43">
        <f t="shared" si="204"/>
        <v>60.844874358377218</v>
      </c>
      <c r="BL200">
        <f t="shared" si="201"/>
        <v>16.523485111162074</v>
      </c>
      <c r="BM200" s="43">
        <f t="shared" si="202"/>
        <v>60.429303304825531</v>
      </c>
    </row>
    <row r="201" spans="14:65" x14ac:dyDescent="0.25">
      <c r="N201" s="9">
        <v>83</v>
      </c>
      <c r="O201" s="34">
        <f t="shared" si="205"/>
        <v>676.08297539198213</v>
      </c>
      <c r="P201" s="33" t="str">
        <f t="shared" si="155"/>
        <v>68,0243543984883</v>
      </c>
      <c r="Q201" s="4" t="str">
        <f t="shared" si="156"/>
        <v>1+46,8122279989486i</v>
      </c>
      <c r="R201" s="4">
        <f t="shared" si="168"/>
        <v>46.822907750646451</v>
      </c>
      <c r="S201" s="4">
        <f t="shared" si="169"/>
        <v>1.5494376354112767</v>
      </c>
      <c r="T201" s="4" t="str">
        <f t="shared" si="157"/>
        <v>1+0,127438638522515i</v>
      </c>
      <c r="U201" s="4">
        <f t="shared" si="170"/>
        <v>1.0080875986681277</v>
      </c>
      <c r="V201" s="4">
        <f t="shared" si="171"/>
        <v>0.12675539048673057</v>
      </c>
      <c r="W201" t="str">
        <f t="shared" si="158"/>
        <v>1-0,00917558197362107i</v>
      </c>
      <c r="X201" s="4">
        <f t="shared" si="172"/>
        <v>1.0000420947662927</v>
      </c>
      <c r="Y201" s="4">
        <f t="shared" si="173"/>
        <v>-9.1753244852224459E-3</v>
      </c>
      <c r="Z201" t="str">
        <f t="shared" si="159"/>
        <v>0,999998171647242+0,00259597226619937i</v>
      </c>
      <c r="AA201" s="4">
        <f t="shared" si="174"/>
        <v>1.0000015411837293</v>
      </c>
      <c r="AB201" s="4">
        <f t="shared" si="175"/>
        <v>2.5959711810713509E-3</v>
      </c>
      <c r="AC201" s="47" t="str">
        <f t="shared" si="176"/>
        <v>0,199070872480186-1,45101778765325i</v>
      </c>
      <c r="AD201" s="20">
        <f t="shared" si="177"/>
        <v>3.3144386466191715</v>
      </c>
      <c r="AE201" s="43">
        <f t="shared" si="178"/>
        <v>-82.188133783453026</v>
      </c>
      <c r="AF201" t="str">
        <f t="shared" si="160"/>
        <v>170,937204527894</v>
      </c>
      <c r="AG201" t="str">
        <f t="shared" si="161"/>
        <v>1+48,0978087326911i</v>
      </c>
      <c r="AH201">
        <f t="shared" si="179"/>
        <v>48.108203093511356</v>
      </c>
      <c r="AI201">
        <f t="shared" si="180"/>
        <v>1.5500083537959681</v>
      </c>
      <c r="AJ201" t="str">
        <f t="shared" si="162"/>
        <v>1+0,127438638522515i</v>
      </c>
      <c r="AK201">
        <f t="shared" si="181"/>
        <v>1.0080875986681277</v>
      </c>
      <c r="AL201">
        <f t="shared" si="182"/>
        <v>0.12675539048673057</v>
      </c>
      <c r="AM201" t="str">
        <f t="shared" si="163"/>
        <v>1-0,00375169193520414i</v>
      </c>
      <c r="AN201">
        <f t="shared" si="183"/>
        <v>1.0000070375714247</v>
      </c>
      <c r="AO201">
        <f t="shared" si="184"/>
        <v>-3.7516743334242136E-3</v>
      </c>
      <c r="AP201" s="41" t="str">
        <f t="shared" si="185"/>
        <v>0,51328073057248-3,54497751902517i</v>
      </c>
      <c r="AQ201">
        <f t="shared" si="186"/>
        <v>11.082375802423279</v>
      </c>
      <c r="AR201" s="43">
        <f t="shared" si="187"/>
        <v>-81.761343082519844</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3,13646011017263+5,69311097871367i</v>
      </c>
      <c r="BG201" s="20">
        <f t="shared" si="198"/>
        <v>16.258153509516816</v>
      </c>
      <c r="BH201" s="43">
        <f t="shared" si="199"/>
        <v>61.148663932362375</v>
      </c>
      <c r="BI201" s="41" t="str">
        <f t="shared" si="203"/>
        <v>7,56680256859802+13,9801904242732i</v>
      </c>
      <c r="BJ201" s="20">
        <f t="shared" si="200"/>
        <v>24.026090665320915</v>
      </c>
      <c r="BK201" s="43">
        <f t="shared" si="204"/>
        <v>61.575454633295521</v>
      </c>
      <c r="BL201">
        <f t="shared" si="201"/>
        <v>16.258153509516816</v>
      </c>
      <c r="BM201" s="43">
        <f t="shared" si="202"/>
        <v>61.148663932362375</v>
      </c>
    </row>
    <row r="202" spans="14:65" x14ac:dyDescent="0.25">
      <c r="N202" s="9">
        <v>84</v>
      </c>
      <c r="O202" s="34">
        <f t="shared" si="205"/>
        <v>691.83097091893671</v>
      </c>
      <c r="P202" s="33" t="str">
        <f t="shared" si="155"/>
        <v>68,0243543984883</v>
      </c>
      <c r="Q202" s="4" t="str">
        <f t="shared" si="156"/>
        <v>1+47,9026248643729i</v>
      </c>
      <c r="R202" s="4">
        <f t="shared" si="168"/>
        <v>47.913061568812708</v>
      </c>
      <c r="S202" s="4">
        <f t="shared" si="169"/>
        <v>1.5499236757430563</v>
      </c>
      <c r="T202" s="4" t="str">
        <f t="shared" si="157"/>
        <v>1+0,13040706574589i</v>
      </c>
      <c r="U202" s="4">
        <f t="shared" si="170"/>
        <v>1.0084671550409825</v>
      </c>
      <c r="V202" s="4">
        <f t="shared" si="171"/>
        <v>0.12967528386122532</v>
      </c>
      <c r="W202" t="str">
        <f t="shared" si="158"/>
        <v>1-0,00938930873370404i</v>
      </c>
      <c r="X202" s="4">
        <f t="shared" si="172"/>
        <v>1.0000440785877875</v>
      </c>
      <c r="Y202" s="4">
        <f t="shared" si="173"/>
        <v>-9.3890328305708329E-3</v>
      </c>
      <c r="Z202" t="str">
        <f t="shared" si="159"/>
        <v>0,999998085479631+0,002656440228157i</v>
      </c>
      <c r="AA202" s="4">
        <f t="shared" si="174"/>
        <v>1.0000016138175043</v>
      </c>
      <c r="AB202" s="4">
        <f t="shared" si="175"/>
        <v>2.6564390654213932E-3</v>
      </c>
      <c r="AC202" s="47" t="str">
        <f t="shared" si="176"/>
        <v>0,197678213227216-1,41811613716418i</v>
      </c>
      <c r="AD202" s="20">
        <f t="shared" si="177"/>
        <v>3.117814123470577</v>
      </c>
      <c r="AE202" s="43">
        <f t="shared" si="178"/>
        <v>-82.064393416954914</v>
      </c>
      <c r="AF202" t="str">
        <f t="shared" si="160"/>
        <v>170,937204527894</v>
      </c>
      <c r="AG202" t="str">
        <f t="shared" si="161"/>
        <v>1+49,2181506202228i</v>
      </c>
      <c r="AH202">
        <f t="shared" si="179"/>
        <v>49.228308425893914</v>
      </c>
      <c r="AI202">
        <f t="shared" si="180"/>
        <v>1.5504814141378824</v>
      </c>
      <c r="AJ202" t="str">
        <f t="shared" si="162"/>
        <v>1+0,13040706574589i</v>
      </c>
      <c r="AK202">
        <f t="shared" si="181"/>
        <v>1.0084671550409825</v>
      </c>
      <c r="AL202">
        <f t="shared" si="182"/>
        <v>0.12967528386122532</v>
      </c>
      <c r="AM202" t="str">
        <f t="shared" si="163"/>
        <v>1-0,00383908006649062i</v>
      </c>
      <c r="AN202">
        <f t="shared" si="183"/>
        <v>1.0000073692407256</v>
      </c>
      <c r="AO202">
        <f t="shared" si="184"/>
        <v>-3.8390612058511286E-3</v>
      </c>
      <c r="AP202" s="41" t="str">
        <f t="shared" si="185"/>
        <v>0,509966484162587-3,46442957401658i</v>
      </c>
      <c r="AQ202">
        <f t="shared" si="186"/>
        <v>10.885732860086774</v>
      </c>
      <c r="AR202" s="43">
        <f t="shared" si="187"/>
        <v>-81.626156775554747</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2,97341105933184+5,56092632890149i</v>
      </c>
      <c r="BG202" s="20">
        <f t="shared" si="198"/>
        <v>15.995018055008332</v>
      </c>
      <c r="BH202" s="43">
        <f t="shared" si="199"/>
        <v>61.866714353058775</v>
      </c>
      <c r="BI202" s="41" t="str">
        <f t="shared" si="203"/>
        <v>7,16771544640074+13,6553529903622i</v>
      </c>
      <c r="BJ202" s="20">
        <f t="shared" si="200"/>
        <v>23.762936791624529</v>
      </c>
      <c r="BK202" s="43">
        <f t="shared" si="204"/>
        <v>62.304950994459006</v>
      </c>
      <c r="BL202">
        <f t="shared" si="201"/>
        <v>15.995018055008332</v>
      </c>
      <c r="BM202" s="43">
        <f t="shared" si="202"/>
        <v>61.866714353058775</v>
      </c>
    </row>
    <row r="203" spans="14:65" x14ac:dyDescent="0.25">
      <c r="N203" s="9">
        <v>85</v>
      </c>
      <c r="O203" s="34">
        <f t="shared" si="205"/>
        <v>707.94578438413873</v>
      </c>
      <c r="P203" s="33" t="str">
        <f t="shared" si="155"/>
        <v>68,0243543984883</v>
      </c>
      <c r="Q203" s="4" t="str">
        <f t="shared" si="156"/>
        <v>1+49,0184203355667i</v>
      </c>
      <c r="R203" s="4">
        <f t="shared" si="168"/>
        <v>49.028619521604917</v>
      </c>
      <c r="S203" s="4">
        <f t="shared" si="169"/>
        <v>1.5503986619769599</v>
      </c>
      <c r="T203" s="4" t="str">
        <f t="shared" si="157"/>
        <v>1+0,133444636521665i</v>
      </c>
      <c r="U203" s="4">
        <f t="shared" si="170"/>
        <v>1.0088644463040608</v>
      </c>
      <c r="V203" s="4">
        <f t="shared" si="171"/>
        <v>0.13266088972951184</v>
      </c>
      <c r="W203" t="str">
        <f t="shared" si="158"/>
        <v>1-0,00960801382955984i</v>
      </c>
      <c r="X203" s="4">
        <f t="shared" si="172"/>
        <v>1.0000461558996909</v>
      </c>
      <c r="Y203" s="4">
        <f t="shared" si="173"/>
        <v>-9.6077181947631634E-3</v>
      </c>
      <c r="Z203" t="str">
        <f t="shared" si="159"/>
        <v>0,999997995251065+0,00271831666988575i</v>
      </c>
      <c r="AA203" s="4">
        <f t="shared" si="174"/>
        <v>1.0000016898744055</v>
      </c>
      <c r="AB203" s="4">
        <f t="shared" si="175"/>
        <v>2.7183154239921173E-3</v>
      </c>
      <c r="AC203" s="47" t="str">
        <f t="shared" si="176"/>
        <v>0,196348157827321-1,38596377446214i</v>
      </c>
      <c r="AD203" s="20">
        <f t="shared" si="177"/>
        <v>2.9213378322809036</v>
      </c>
      <c r="AE203" s="43">
        <f t="shared" si="178"/>
        <v>-81.936620510549318</v>
      </c>
      <c r="AF203" t="str">
        <f t="shared" si="160"/>
        <v>170,937204527894</v>
      </c>
      <c r="AG203" t="str">
        <f t="shared" si="161"/>
        <v>1+50,3645886226927i</v>
      </c>
      <c r="AH203">
        <f t="shared" si="179"/>
        <v>50.374515254571605</v>
      </c>
      <c r="AI203">
        <f t="shared" si="180"/>
        <v>1.5509437150989795</v>
      </c>
      <c r="AJ203" t="str">
        <f t="shared" si="162"/>
        <v>1+0,133444636521665i</v>
      </c>
      <c r="AK203">
        <f t="shared" si="181"/>
        <v>1.0088644463040608</v>
      </c>
      <c r="AL203">
        <f t="shared" si="182"/>
        <v>0.13266088972951184</v>
      </c>
      <c r="AM203" t="str">
        <f t="shared" si="163"/>
        <v>1-0,00392850372884459i</v>
      </c>
      <c r="AN203">
        <f t="shared" si="183"/>
        <v>1.0000077165410013</v>
      </c>
      <c r="AO203">
        <f t="shared" si="184"/>
        <v>-3.9284835193136884E-3</v>
      </c>
      <c r="AP203" s="41" t="str">
        <f t="shared" si="185"/>
        <v>0,50680128307782-3,38571245479903i</v>
      </c>
      <c r="AQ203">
        <f t="shared" si="186"/>
        <v>10.68923771460997</v>
      </c>
      <c r="AR203" s="43">
        <f t="shared" si="187"/>
        <v>-81.486705575103841</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2,8176958042502+5,43199649697241i</v>
      </c>
      <c r="BG203" s="20">
        <f t="shared" si="198"/>
        <v>15.734053817993971</v>
      </c>
      <c r="BH203" s="43">
        <f t="shared" si="199"/>
        <v>62.583239414563671</v>
      </c>
      <c r="BI203" s="41" t="str">
        <f t="shared" si="203"/>
        <v>6,78657857598981+13,3384855956783i</v>
      </c>
      <c r="BJ203" s="20">
        <f t="shared" si="200"/>
        <v>23.501953700323028</v>
      </c>
      <c r="BK203" s="43">
        <f t="shared" si="204"/>
        <v>63.033154350009077</v>
      </c>
      <c r="BL203">
        <f t="shared" si="201"/>
        <v>15.734053817993971</v>
      </c>
      <c r="BM203" s="43">
        <f t="shared" si="202"/>
        <v>62.583239414563671</v>
      </c>
    </row>
    <row r="204" spans="14:65" x14ac:dyDescent="0.25">
      <c r="N204" s="9">
        <v>86</v>
      </c>
      <c r="O204" s="34">
        <f t="shared" si="205"/>
        <v>724.43596007499025</v>
      </c>
      <c r="P204" s="33" t="str">
        <f t="shared" si="155"/>
        <v>68,0243543984883</v>
      </c>
      <c r="Q204" s="4" t="str">
        <f t="shared" si="156"/>
        <v>1+50,1602060220578i</v>
      </c>
      <c r="R204" s="4">
        <f t="shared" si="168"/>
        <v>50.170173092937233</v>
      </c>
      <c r="S204" s="4">
        <f t="shared" si="169"/>
        <v>1.5508628450991837</v>
      </c>
      <c r="T204" s="4" t="str">
        <f t="shared" si="157"/>
        <v>1+0,136552961410072i</v>
      </c>
      <c r="U204" s="4">
        <f t="shared" si="170"/>
        <v>1.0092802937092651</v>
      </c>
      <c r="V204" s="4">
        <f t="shared" si="171"/>
        <v>0.13571357808076159</v>
      </c>
      <c r="W204" t="str">
        <f t="shared" si="158"/>
        <v>1-0,00983181322152515i</v>
      </c>
      <c r="X204" s="4">
        <f t="shared" si="172"/>
        <v>1.0000483311076636</v>
      </c>
      <c r="Y204" s="4">
        <f t="shared" si="173"/>
        <v>-9.8314964439600548E-3</v>
      </c>
      <c r="Z204" t="str">
        <f t="shared" si="159"/>
        <v>0,999997900770159+0,00278163439909404i</v>
      </c>
      <c r="AA204" s="4">
        <f t="shared" si="174"/>
        <v>1.0000017695157619</v>
      </c>
      <c r="AB204" s="4">
        <f t="shared" si="175"/>
        <v>2.7816330640949767E-3</v>
      </c>
      <c r="AC204" s="47" t="str">
        <f t="shared" si="176"/>
        <v>0,195077892263059-1,35454382640648i</v>
      </c>
      <c r="AD204" s="20">
        <f t="shared" si="177"/>
        <v>2.7250168786061968</v>
      </c>
      <c r="AE204" s="43">
        <f t="shared" si="178"/>
        <v>-81.804759468451095</v>
      </c>
      <c r="AF204" t="str">
        <f t="shared" si="160"/>
        <v>170,937204527894</v>
      </c>
      <c r="AG204" t="str">
        <f t="shared" si="161"/>
        <v>1+51,5377305967045i</v>
      </c>
      <c r="AH204">
        <f t="shared" si="179"/>
        <v>51.547431313873354</v>
      </c>
      <c r="AI204">
        <f t="shared" si="180"/>
        <v>1.5513955010064631</v>
      </c>
      <c r="AJ204" t="str">
        <f t="shared" si="162"/>
        <v>1+0,136552961410072i</v>
      </c>
      <c r="AK204">
        <f t="shared" si="181"/>
        <v>1.0092802937092651</v>
      </c>
      <c r="AL204">
        <f t="shared" si="182"/>
        <v>0.13571357808076159</v>
      </c>
      <c r="AM204" t="str">
        <f t="shared" si="163"/>
        <v>1-0,00402001033587548i</v>
      </c>
      <c r="AN204">
        <f t="shared" si="183"/>
        <v>1.0000080802089053</v>
      </c>
      <c r="AO204">
        <f t="shared" si="184"/>
        <v>-4.0199886809824193E-3</v>
      </c>
      <c r="AP204" s="41" t="str">
        <f t="shared" si="185"/>
        <v>0,503778429755595-3,30878482871936i</v>
      </c>
      <c r="AQ204">
        <f t="shared" si="186"/>
        <v>10.492897431590096</v>
      </c>
      <c r="AR204" s="43">
        <f t="shared" si="187"/>
        <v>-81.342927701718025</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2,66898489607014+5,30623268769809i</v>
      </c>
      <c r="BG204" s="20">
        <f t="shared" si="198"/>
        <v>15.475234765649626</v>
      </c>
      <c r="BH204" s="43">
        <f t="shared" si="199"/>
        <v>63.298036163516379</v>
      </c>
      <c r="BI204" s="41" t="str">
        <f t="shared" si="203"/>
        <v>6,42258547208247+13,0293715521497i</v>
      </c>
      <c r="BJ204" s="20">
        <f t="shared" si="200"/>
        <v>23.243115318633514</v>
      </c>
      <c r="BK204" s="43">
        <f t="shared" si="204"/>
        <v>63.759867930249449</v>
      </c>
      <c r="BL204">
        <f t="shared" si="201"/>
        <v>15.475234765649626</v>
      </c>
      <c r="BM204" s="43">
        <f t="shared" si="202"/>
        <v>63.298036163516379</v>
      </c>
    </row>
    <row r="205" spans="14:65" x14ac:dyDescent="0.25">
      <c r="N205" s="9">
        <v>87</v>
      </c>
      <c r="O205" s="34">
        <f t="shared" si="205"/>
        <v>741.31024130091828</v>
      </c>
      <c r="P205" s="33" t="str">
        <f t="shared" si="155"/>
        <v>68,0243543984883</v>
      </c>
      <c r="Q205" s="4" t="str">
        <f t="shared" si="156"/>
        <v>1+51,3285873137306i</v>
      </c>
      <c r="R205" s="4">
        <f t="shared" si="168"/>
        <v>51.338327549923818</v>
      </c>
      <c r="S205" s="4">
        <f t="shared" si="169"/>
        <v>1.5513164704251794</v>
      </c>
      <c r="T205" s="4" t="str">
        <f t="shared" si="157"/>
        <v>1+0,139733688486111i</v>
      </c>
      <c r="U205" s="4">
        <f t="shared" si="170"/>
        <v>1.009715555836362</v>
      </c>
      <c r="V205" s="4">
        <f t="shared" si="171"/>
        <v>0.13883473978888275</v>
      </c>
      <c r="W205" t="str">
        <f t="shared" si="158"/>
        <v>1-0,0100608255709999i</v>
      </c>
      <c r="X205" s="4">
        <f t="shared" si="172"/>
        <v>1.0000506088249586</v>
      </c>
      <c r="Y205" s="4">
        <f t="shared" si="173"/>
        <v>-1.0060486138651164E-2</v>
      </c>
      <c r="Z205" t="str">
        <f t="shared" si="159"/>
        <v>0,999997801836505+0,00284642698768002i</v>
      </c>
      <c r="AA205" s="4">
        <f t="shared" si="174"/>
        <v>1.0000018529105026</v>
      </c>
      <c r="AB205" s="4">
        <f t="shared" si="175"/>
        <v>2.8464255572027688E-3</v>
      </c>
      <c r="AC205" s="47" t="str">
        <f t="shared" si="176"/>
        <v>0,193864728705495-1,32383979656266i</v>
      </c>
      <c r="AD205" s="20">
        <f t="shared" si="177"/>
        <v>2.5288586628316798</v>
      </c>
      <c r="AE205" s="43">
        <f t="shared" si="178"/>
        <v>-81.668753371514697</v>
      </c>
      <c r="AF205" t="str">
        <f t="shared" si="160"/>
        <v>170,937204527894</v>
      </c>
      <c r="AG205" t="str">
        <f t="shared" si="161"/>
        <v>1+52,738198557661i</v>
      </c>
      <c r="AH205">
        <f t="shared" si="179"/>
        <v>52.747678499695859</v>
      </c>
      <c r="AI205">
        <f t="shared" si="180"/>
        <v>1.5518370106650643</v>
      </c>
      <c r="AJ205" t="str">
        <f t="shared" si="162"/>
        <v>1+0,139733688486111i</v>
      </c>
      <c r="AK205">
        <f t="shared" si="181"/>
        <v>1.009715555836362</v>
      </c>
      <c r="AL205">
        <f t="shared" si="182"/>
        <v>0.13883473978888275</v>
      </c>
      <c r="AM205" t="str">
        <f t="shared" si="163"/>
        <v>1-0,00411364840559757i</v>
      </c>
      <c r="AN205">
        <f t="shared" si="183"/>
        <v>1.000008461015808</v>
      </c>
      <c r="AO205">
        <f t="shared" si="184"/>
        <v>-4.1136252019722064E-3</v>
      </c>
      <c r="AP205" s="41" t="str">
        <f t="shared" si="185"/>
        <v>0,500891527142981-3,23360628499267i</v>
      </c>
      <c r="AQ205">
        <f t="shared" si="186"/>
        <v>10.296719370445103</v>
      </c>
      <c r="AR205" s="43">
        <f t="shared" si="187"/>
        <v>-81.194759926177952</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2,5269636688632+5,18354914628857i</v>
      </c>
      <c r="BG205" s="20">
        <f t="shared" si="198"/>
        <v>15.218533886781511</v>
      </c>
      <c r="BH205" s="43">
        <f t="shared" si="199"/>
        <v>64.010914133063906</v>
      </c>
      <c r="BI205" s="41" t="str">
        <f t="shared" si="203"/>
        <v>6,07496584151425+12,7278015271397i</v>
      </c>
      <c r="BJ205" s="20">
        <f t="shared" si="200"/>
        <v>22.986394594394945</v>
      </c>
      <c r="BK205" s="43">
        <f t="shared" si="204"/>
        <v>64.484907578400623</v>
      </c>
      <c r="BL205">
        <f t="shared" si="201"/>
        <v>15.218533886781511</v>
      </c>
      <c r="BM205" s="43">
        <f t="shared" si="202"/>
        <v>64.010914133063906</v>
      </c>
    </row>
    <row r="206" spans="14:65" x14ac:dyDescent="0.25">
      <c r="N206" s="9">
        <v>88</v>
      </c>
      <c r="O206" s="34">
        <f t="shared" si="205"/>
        <v>758.57757502918378</v>
      </c>
      <c r="P206" s="33" t="str">
        <f t="shared" si="155"/>
        <v>68,0243543984883</v>
      </c>
      <c r="Q206" s="4" t="str">
        <f t="shared" si="156"/>
        <v>1+52,5241837018114i</v>
      </c>
      <c r="R206" s="4">
        <f t="shared" si="168"/>
        <v>52.533702263800436</v>
      </c>
      <c r="S206" s="4">
        <f t="shared" si="169"/>
        <v>1.5517597777259091</v>
      </c>
      <c r="T206" s="4" t="str">
        <f t="shared" si="157"/>
        <v>1+0,142988504213379i</v>
      </c>
      <c r="U206" s="4">
        <f t="shared" si="170"/>
        <v>1.0101711302235772</v>
      </c>
      <c r="V206" s="4">
        <f t="shared" si="171"/>
        <v>0.14202578636511121</v>
      </c>
      <c r="W206" t="str">
        <f t="shared" si="158"/>
        <v>1-0,0102951723033633i</v>
      </c>
      <c r="X206" s="4">
        <f t="shared" si="172"/>
        <v>1.0000529938822023</v>
      </c>
      <c r="Y206" s="4">
        <f t="shared" si="173"/>
        <v>-1.0294808596089727E-2</v>
      </c>
      <c r="Z206" t="str">
        <f t="shared" si="159"/>
        <v>0,999997698240251+0,00291272878953178i</v>
      </c>
      <c r="AA206" s="4">
        <f t="shared" si="174"/>
        <v>1.0000019402355185</v>
      </c>
      <c r="AB206" s="4">
        <f t="shared" si="175"/>
        <v>2.9127272567478118E-3</v>
      </c>
      <c r="AC206" s="47" t="str">
        <f t="shared" si="176"/>
        <v>0,192706099868646-1,2938355572302i</v>
      </c>
      <c r="AD206" s="20">
        <f t="shared" si="177"/>
        <v>2.3328708926468424</v>
      </c>
      <c r="AE206" s="43">
        <f t="shared" si="178"/>
        <v>-81.528544003241095</v>
      </c>
      <c r="AF206" t="str">
        <f t="shared" si="160"/>
        <v>170,937204527894</v>
      </c>
      <c r="AG206" t="str">
        <f t="shared" si="161"/>
        <v>1+53,9666290095655i</v>
      </c>
      <c r="AH206">
        <f t="shared" si="179"/>
        <v>53.975893199242904</v>
      </c>
      <c r="AI206">
        <f t="shared" si="180"/>
        <v>1.5522684774801427</v>
      </c>
      <c r="AJ206" t="str">
        <f t="shared" si="162"/>
        <v>1+0,142988504213379i</v>
      </c>
      <c r="AK206">
        <f t="shared" si="181"/>
        <v>1.0101711302235772</v>
      </c>
      <c r="AL206">
        <f t="shared" si="182"/>
        <v>0.14202578636511121</v>
      </c>
      <c r="AM206" t="str">
        <f t="shared" si="163"/>
        <v>1-0,00420946758615489i</v>
      </c>
      <c r="AN206">
        <f t="shared" si="183"/>
        <v>1.0000088597694317</v>
      </c>
      <c r="AO206">
        <f t="shared" si="184"/>
        <v>-4.2094427230342582E-3</v>
      </c>
      <c r="AP206" s="41" t="str">
        <f t="shared" si="185"/>
        <v>0,498134465253289-3,16013731507064i</v>
      </c>
      <c r="AQ206">
        <f t="shared" si="186"/>
        <v>10.100711196801553</v>
      </c>
      <c r="AR206" s="43">
        <f t="shared" si="187"/>
        <v>-81.042137592194621</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2,39133157870353+5,06386302220606i</v>
      </c>
      <c r="BG206" s="20">
        <f t="shared" si="198"/>
        <v>14.963923318147156</v>
      </c>
      <c r="BH206" s="43">
        <f t="shared" si="199"/>
        <v>64.721695570841419</v>
      </c>
      <c r="BI206" s="41" t="str">
        <f t="shared" si="203"/>
        <v>5,74298396446725+12,4335732163045i</v>
      </c>
      <c r="BJ206" s="20">
        <f t="shared" si="200"/>
        <v>22.731763622301841</v>
      </c>
      <c r="BK206" s="43">
        <f t="shared" si="204"/>
        <v>65.208101981887822</v>
      </c>
      <c r="BL206">
        <f t="shared" si="201"/>
        <v>14.963923318147156</v>
      </c>
      <c r="BM206" s="43">
        <f t="shared" si="202"/>
        <v>64.721695570841419</v>
      </c>
    </row>
    <row r="207" spans="14:65" x14ac:dyDescent="0.25">
      <c r="N207" s="9">
        <v>89</v>
      </c>
      <c r="O207" s="34">
        <f t="shared" si="205"/>
        <v>776.24711662869231</v>
      </c>
      <c r="P207" s="33" t="str">
        <f t="shared" si="155"/>
        <v>68,0243543984883</v>
      </c>
      <c r="Q207" s="4" t="str">
        <f t="shared" si="156"/>
        <v>1+53,7476291073306i</v>
      </c>
      <c r="R207" s="4">
        <f t="shared" si="168"/>
        <v>53.75693103832446</v>
      </c>
      <c r="S207" s="4">
        <f t="shared" si="169"/>
        <v>1.5521930013514176</v>
      </c>
      <c r="T207" s="4" t="str">
        <f t="shared" si="157"/>
        <v>1+0,146319134338258i</v>
      </c>
      <c r="U207" s="4">
        <f t="shared" si="170"/>
        <v>1.0106479550632343</v>
      </c>
      <c r="V207" s="4">
        <f t="shared" si="171"/>
        <v>0.14528814965872855</v>
      </c>
      <c r="W207" t="str">
        <f t="shared" si="158"/>
        <v>1-0,0105349776723545i</v>
      </c>
      <c r="X207" s="4">
        <f t="shared" si="172"/>
        <v>1.0000554913376343</v>
      </c>
      <c r="Y207" s="4">
        <f t="shared" si="173"/>
        <v>-1.0534587954157335E-2</v>
      </c>
      <c r="Z207" t="str">
        <f t="shared" si="159"/>
        <v>0,999997589761656+0,00298057495874228i</v>
      </c>
      <c r="AA207" s="4">
        <f t="shared" si="174"/>
        <v>1.000002031676039</v>
      </c>
      <c r="AB207" s="4">
        <f t="shared" si="175"/>
        <v>2.9805733163346922E-3</v>
      </c>
      <c r="AC207" s="47" t="str">
        <f t="shared" si="176"/>
        <v>0,19159955361474-1,26451534161455i</v>
      </c>
      <c r="AD207" s="20">
        <f t="shared" si="177"/>
        <v>2.1370615958793531</v>
      </c>
      <c r="AE207" s="43">
        <f t="shared" si="178"/>
        <v>-81.384071878707914</v>
      </c>
      <c r="AF207" t="str">
        <f t="shared" si="160"/>
        <v>170,937204527894</v>
      </c>
      <c r="AG207" t="str">
        <f t="shared" si="161"/>
        <v>1+55,2236732825037i</v>
      </c>
      <c r="AH207">
        <f t="shared" si="179"/>
        <v>55.232726628446592</v>
      </c>
      <c r="AI207">
        <f t="shared" si="180"/>
        <v>1.552690129578159</v>
      </c>
      <c r="AJ207" t="str">
        <f t="shared" si="162"/>
        <v>1+0,146319134338258i</v>
      </c>
      <c r="AK207">
        <f t="shared" si="181"/>
        <v>1.0106479550632343</v>
      </c>
      <c r="AL207">
        <f t="shared" si="182"/>
        <v>0.14528814965872855</v>
      </c>
      <c r="AM207" t="str">
        <f t="shared" si="163"/>
        <v>1-0,00430751868214529i</v>
      </c>
      <c r="AN207">
        <f t="shared" si="183"/>
        <v>1.0000092773155642</v>
      </c>
      <c r="AO207">
        <f t="shared" si="184"/>
        <v>-4.307492040844893E-3</v>
      </c>
      <c r="AP207" s="41" t="str">
        <f t="shared" si="185"/>
        <v>0,495501408320551-3,08833929336897i</v>
      </c>
      <c r="AQ207">
        <f t="shared" si="186"/>
        <v>9.9048808952397547</v>
      </c>
      <c r="AR207" s="43">
        <f t="shared" si="187"/>
        <v>-80.88499464196579</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2,26180157212275+4,94709424054977i</v>
      </c>
      <c r="BG207" s="20">
        <f t="shared" si="198"/>
        <v>14.71137447156285</v>
      </c>
      <c r="BH207" s="43">
        <f t="shared" si="199"/>
        <v>65.430215607943893</v>
      </c>
      <c r="BI207" s="41" t="str">
        <f t="shared" si="203"/>
        <v>5,42593714770501+12,1464910345529i</v>
      </c>
      <c r="BJ207" s="20">
        <f t="shared" si="200"/>
        <v>22.47919377092326</v>
      </c>
      <c r="BK207" s="43">
        <f t="shared" si="204"/>
        <v>65.929292844686032</v>
      </c>
      <c r="BL207">
        <f t="shared" si="201"/>
        <v>14.71137447156285</v>
      </c>
      <c r="BM207" s="43">
        <f t="shared" si="202"/>
        <v>65.430215607943893</v>
      </c>
    </row>
    <row r="208" spans="14:65" x14ac:dyDescent="0.25">
      <c r="N208" s="9">
        <v>90</v>
      </c>
      <c r="O208" s="34">
        <f t="shared" si="205"/>
        <v>794.32823472428208</v>
      </c>
      <c r="P208" s="33" t="str">
        <f t="shared" si="155"/>
        <v>68,0243543984883</v>
      </c>
      <c r="Q208" s="4" t="str">
        <f t="shared" si="156"/>
        <v>1+54,9995722172365i</v>
      </c>
      <c r="R208" s="4">
        <f t="shared" si="168"/>
        <v>55.008662445827689</v>
      </c>
      <c r="S208" s="4">
        <f t="shared" si="169"/>
        <v>1.552616370351763</v>
      </c>
      <c r="T208" s="4" t="str">
        <f t="shared" si="157"/>
        <v>1+0,149727344804925i</v>
      </c>
      <c r="U208" s="4">
        <f t="shared" si="170"/>
        <v>1.0111470109644458</v>
      </c>
      <c r="V208" s="4">
        <f t="shared" si="171"/>
        <v>0.14862328150211632</v>
      </c>
      <c r="W208" t="str">
        <f t="shared" si="158"/>
        <v>1-0,0107803688259546i</v>
      </c>
      <c r="X208" s="4">
        <f t="shared" si="172"/>
        <v>1.0000581064878298</v>
      </c>
      <c r="Y208" s="4">
        <f t="shared" si="173"/>
        <v>-1.0779951236693159E-2</v>
      </c>
      <c r="Z208" t="str">
        <f t="shared" si="159"/>
        <v>0,999997476170622+0,00305000146824847i</v>
      </c>
      <c r="AA208" s="4">
        <f t="shared" si="174"/>
        <v>1.000002127426022</v>
      </c>
      <c r="AB208" s="4">
        <f t="shared" si="175"/>
        <v>3.0499997083770613E-3</v>
      </c>
      <c r="AC208" s="47" t="str">
        <f t="shared" si="176"/>
        <v>0,190542747799235-1,23586373614221i</v>
      </c>
      <c r="AD208" s="20">
        <f t="shared" si="177"/>
        <v>1.9414391336895789</v>
      </c>
      <c r="AE208" s="43">
        <f t="shared" si="178"/>
        <v>-81.235276276646232</v>
      </c>
      <c r="AF208" t="str">
        <f t="shared" si="160"/>
        <v>170,937204527894</v>
      </c>
      <c r="AG208" t="str">
        <f t="shared" si="161"/>
        <v>1+56,5099978779879i</v>
      </c>
      <c r="AH208">
        <f t="shared" si="179"/>
        <v>56.518845177252139</v>
      </c>
      <c r="AI208">
        <f t="shared" si="180"/>
        <v>1.5531021899245667</v>
      </c>
      <c r="AJ208" t="str">
        <f t="shared" si="162"/>
        <v>1+0,149727344804925i</v>
      </c>
      <c r="AK208">
        <f t="shared" si="181"/>
        <v>1.0111470109644458</v>
      </c>
      <c r="AL208">
        <f t="shared" si="182"/>
        <v>0.14862328150211632</v>
      </c>
      <c r="AM208" t="str">
        <f t="shared" si="163"/>
        <v>1-0,0044078536815577i</v>
      </c>
      <c r="AN208">
        <f t="shared" si="183"/>
        <v>1.000009714539853</v>
      </c>
      <c r="AO208">
        <f t="shared" si="184"/>
        <v>-4.4078251349049854E-3</v>
      </c>
      <c r="AP208" s="41" t="str">
        <f t="shared" si="185"/>
        <v>0,49298678252557-3,01817445835153i</v>
      </c>
      <c r="AQ208">
        <f t="shared" si="186"/>
        <v>9.7092367823971522</v>
      </c>
      <c r="AR208" s="43">
        <f t="shared" si="187"/>
        <v>-80.723263644808981</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2,13809948265712+4,83316538054441i</v>
      </c>
      <c r="BG208" s="20">
        <f t="shared" si="198"/>
        <v>14.460858161108295</v>
      </c>
      <c r="BH208" s="43">
        <f t="shared" si="199"/>
        <v>66.136322369832357</v>
      </c>
      <c r="BI208" s="41" t="str">
        <f t="shared" si="203"/>
        <v>5,1231542466485+11,8663658239904i</v>
      </c>
      <c r="BJ208" s="20">
        <f t="shared" si="200"/>
        <v>22.228655809815876</v>
      </c>
      <c r="BK208" s="43">
        <f t="shared" si="204"/>
        <v>66.648335001669622</v>
      </c>
      <c r="BL208">
        <f t="shared" si="201"/>
        <v>14.460858161108295</v>
      </c>
      <c r="BM208" s="43">
        <f t="shared" si="202"/>
        <v>66.136322369832357</v>
      </c>
    </row>
    <row r="209" spans="14:65" x14ac:dyDescent="0.25">
      <c r="N209" s="9">
        <v>91</v>
      </c>
      <c r="O209" s="34">
        <f t="shared" si="205"/>
        <v>812.83051616409978</v>
      </c>
      <c r="P209" s="33" t="str">
        <f t="shared" si="155"/>
        <v>68,0243543984883</v>
      </c>
      <c r="Q209" s="4" t="str">
        <f t="shared" si="156"/>
        <v>1+56,2806768283373i</v>
      </c>
      <c r="R209" s="4">
        <f t="shared" si="168"/>
        <v>56.289560171098721</v>
      </c>
      <c r="S209" s="4">
        <f t="shared" si="169"/>
        <v>1.5530301085953642</v>
      </c>
      <c r="T209" s="4" t="str">
        <f t="shared" si="157"/>
        <v>1+0,153214942691684i</v>
      </c>
      <c r="U209" s="4">
        <f t="shared" si="170"/>
        <v>1.0116693227848792</v>
      </c>
      <c r="V209" s="4">
        <f t="shared" si="171"/>
        <v>0.15203265329618851</v>
      </c>
      <c r="W209" t="str">
        <f t="shared" si="158"/>
        <v>1-0,0110314758738013i</v>
      </c>
      <c r="X209" s="4">
        <f t="shared" si="172"/>
        <v>1.0000608448789274</v>
      </c>
      <c r="Y209" s="4">
        <f t="shared" si="173"/>
        <v>-1.1031028420316315E-2</v>
      </c>
      <c r="Z209" t="str">
        <f t="shared" si="159"/>
        <v>0,999997357226208+0,00312104512890467i</v>
      </c>
      <c r="AA209" s="4">
        <f t="shared" si="174"/>
        <v>1.0000022276885672</v>
      </c>
      <c r="AB209" s="4">
        <f t="shared" si="175"/>
        <v>3.1210432431685109E-3</v>
      </c>
      <c r="AC209" s="47" t="str">
        <f t="shared" si="176"/>
        <v>0,189533445345098-1,20786567291824i</v>
      </c>
      <c r="AD209" s="20">
        <f t="shared" si="177"/>
        <v>1.7460122141260637</v>
      </c>
      <c r="AE209" s="43">
        <f t="shared" si="178"/>
        <v>-81.082095274895394</v>
      </c>
      <c r="AF209" t="str">
        <f t="shared" si="160"/>
        <v>170,937204527894</v>
      </c>
      <c r="AG209" t="str">
        <f t="shared" si="161"/>
        <v>1+57,8262848223453i</v>
      </c>
      <c r="AH209">
        <f t="shared" si="179"/>
        <v>57.834930762948119</v>
      </c>
      <c r="AI209">
        <f t="shared" si="180"/>
        <v>1.5535048764391728</v>
      </c>
      <c r="AJ209" t="str">
        <f t="shared" si="162"/>
        <v>1+0,153214942691684i</v>
      </c>
      <c r="AK209">
        <f t="shared" si="181"/>
        <v>1.0116693227848792</v>
      </c>
      <c r="AL209">
        <f t="shared" si="182"/>
        <v>0.15203265329618851</v>
      </c>
      <c r="AM209" t="str">
        <f t="shared" si="163"/>
        <v>1-0,00451052578333691i</v>
      </c>
      <c r="AN209">
        <f t="shared" si="183"/>
        <v>1.0000101723696826</v>
      </c>
      <c r="AO209">
        <f t="shared" si="184"/>
        <v>-4.510495195064231E-3</v>
      </c>
      <c r="AP209" s="41" t="str">
        <f t="shared" si="185"/>
        <v>0,490585264268428-2,94960589396834i</v>
      </c>
      <c r="AQ209">
        <f t="shared" si="186"/>
        <v>9.5137875204292275</v>
      </c>
      <c r="AR209" s="43">
        <f t="shared" si="187"/>
        <v>-80.556875829100946</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2,01996345425289+4,72200156069266i</v>
      </c>
      <c r="BG209" s="20">
        <f t="shared" si="198"/>
        <v>14.212344729771322</v>
      </c>
      <c r="BH209" s="43">
        <f t="shared" si="199"/>
        <v>66.839877030486349</v>
      </c>
      <c r="BI209" s="41" t="str">
        <f t="shared" si="203"/>
        <v>4,83399425326501+11,5930145777991i</v>
      </c>
      <c r="BJ209" s="20">
        <f t="shared" si="200"/>
        <v>21.980120036074489</v>
      </c>
      <c r="BK209" s="43">
        <f t="shared" si="204"/>
        <v>67.365096476280783</v>
      </c>
      <c r="BL209">
        <f t="shared" si="201"/>
        <v>14.212344729771322</v>
      </c>
      <c r="BM209" s="43">
        <f t="shared" si="202"/>
        <v>66.839877030486349</v>
      </c>
    </row>
    <row r="210" spans="14:65" x14ac:dyDescent="0.25">
      <c r="N210" s="9">
        <v>92</v>
      </c>
      <c r="O210" s="34">
        <f t="shared" si="205"/>
        <v>831.7637711026714</v>
      </c>
      <c r="P210" s="33" t="str">
        <f t="shared" si="155"/>
        <v>68,0243543984883</v>
      </c>
      <c r="Q210" s="4" t="str">
        <f t="shared" si="156"/>
        <v>1+57,5916221992554i</v>
      </c>
      <c r="R210" s="4">
        <f t="shared" si="168"/>
        <v>57.600303363278975</v>
      </c>
      <c r="S210" s="4">
        <f t="shared" si="169"/>
        <v>1.5534344348848013</v>
      </c>
      <c r="T210" s="4" t="str">
        <f t="shared" si="157"/>
        <v>1+0,156783777169098i</v>
      </c>
      <c r="U210" s="4">
        <f t="shared" si="170"/>
        <v>1.0122159615336095</v>
      </c>
      <c r="V210" s="4">
        <f t="shared" si="171"/>
        <v>0.15551775553201658</v>
      </c>
      <c r="W210" t="str">
        <f t="shared" si="158"/>
        <v>1-0,011288431956175i</v>
      </c>
      <c r="X210" s="4">
        <f t="shared" si="172"/>
        <v>1.0000637123183849</v>
      </c>
      <c r="Y210" s="4">
        <f t="shared" si="173"/>
        <v>-1.1287952502777343E-2</v>
      </c>
      <c r="Z210" t="str">
        <f t="shared" si="159"/>
        <v>0,999997232676116+0,00319374360900013i</v>
      </c>
      <c r="AA210" s="4">
        <f t="shared" si="174"/>
        <v>1.0000023326763443</v>
      </c>
      <c r="AB210" s="4">
        <f t="shared" si="175"/>
        <v>3.1937415883974661E-3</v>
      </c>
      <c r="AC210" s="47" t="str">
        <f t="shared" si="176"/>
        <v>0,188569509536218-1,18050642232515i</v>
      </c>
      <c r="AD210" s="20">
        <f t="shared" si="177"/>
        <v>1.5507899060406449</v>
      </c>
      <c r="AE210" s="43">
        <f t="shared" si="178"/>
        <v>-80.924465789481218</v>
      </c>
      <c r="AF210" t="str">
        <f t="shared" si="160"/>
        <v>170,937204527894</v>
      </c>
      <c r="AG210" t="str">
        <f t="shared" si="161"/>
        <v>1+59,1732320283369i</v>
      </c>
      <c r="AH210">
        <f t="shared" si="179"/>
        <v>59.181681191728543</v>
      </c>
      <c r="AI210">
        <f t="shared" si="180"/>
        <v>1.5538984021090121</v>
      </c>
      <c r="AJ210" t="str">
        <f t="shared" si="162"/>
        <v>1+0,156783777169098i</v>
      </c>
      <c r="AK210">
        <f t="shared" si="181"/>
        <v>1.0122159615336095</v>
      </c>
      <c r="AL210">
        <f t="shared" si="182"/>
        <v>0.15551775553201658</v>
      </c>
      <c r="AM210" t="str">
        <f t="shared" si="163"/>
        <v>1-0,00461558942559032i</v>
      </c>
      <c r="AN210">
        <f t="shared" si="183"/>
        <v>1.0000106517761427</v>
      </c>
      <c r="AO210">
        <f t="shared" si="184"/>
        <v>-4.6155566496844866E-3</v>
      </c>
      <c r="AP210" s="41" t="str">
        <f t="shared" si="185"/>
        <v>0,488291768963358-2,88259751144499i</v>
      </c>
      <c r="AQ210">
        <f t="shared" si="186"/>
        <v>9.3185421308278347</v>
      </c>
      <c r="AR210" s="43">
        <f t="shared" si="187"/>
        <v>-80.38576111776753</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1,90714339034872+4,61353033018286i</v>
      </c>
      <c r="BG210" s="20">
        <f t="shared" si="198"/>
        <v>13.965804174919933</v>
      </c>
      <c r="BH210" s="43">
        <f t="shared" si="199"/>
        <v>67.540753811462338</v>
      </c>
      <c r="BI210" s="41" t="str">
        <f t="shared" si="203"/>
        <v>4,55784494687253+11,3262601790781i</v>
      </c>
      <c r="BJ210" s="20">
        <f t="shared" si="200"/>
        <v>21.733556399707087</v>
      </c>
      <c r="BK210" s="43">
        <f t="shared" si="204"/>
        <v>68.079458483175927</v>
      </c>
      <c r="BL210">
        <f t="shared" si="201"/>
        <v>13.965804174919933</v>
      </c>
      <c r="BM210" s="43">
        <f t="shared" si="202"/>
        <v>67.540753811462338</v>
      </c>
    </row>
    <row r="211" spans="14:65" x14ac:dyDescent="0.25">
      <c r="N211" s="9">
        <v>93</v>
      </c>
      <c r="O211" s="34">
        <f t="shared" si="205"/>
        <v>851.13803820237763</v>
      </c>
      <c r="P211" s="33" t="str">
        <f t="shared" ref="P211:P274" si="206">COMPLEX(Adc,0)</f>
        <v>68,0243543984883</v>
      </c>
      <c r="Q211" s="4" t="str">
        <f t="shared" ref="Q211:Q274" si="207">IMSUM(COMPLEX(1,0),IMDIV(COMPLEX(0,2*PI()*O211),COMPLEX(wp_lf,0)))</f>
        <v>1+58,9331034105788i</v>
      </c>
      <c r="R211" s="4">
        <f t="shared" si="168"/>
        <v>58.94158699595706</v>
      </c>
      <c r="S211" s="4">
        <f t="shared" si="169"/>
        <v>1.5538295630701282</v>
      </c>
      <c r="T211" s="4" t="str">
        <f t="shared" ref="T211:T274" si="208">IMSUM(COMPLEX(1,0),IMDIV(COMPLEX(0,2*PI()*O211),COMPLEX(wz_esr,0)))</f>
        <v>1+0,160435740480445i</v>
      </c>
      <c r="U211" s="4">
        <f t="shared" si="170"/>
        <v>1.0127880463470669</v>
      </c>
      <c r="V211" s="4">
        <f t="shared" si="171"/>
        <v>0.15908009724429631</v>
      </c>
      <c r="W211" t="str">
        <f t="shared" ref="W211:W274" si="209">IMSUB(COMPLEX(1,0),IMDIV(COMPLEX(0,2*PI()*O211),COMPLEX(wz_rhp,0)))</f>
        <v>1-0,0115513733145921i</v>
      </c>
      <c r="X211" s="4">
        <f t="shared" si="172"/>
        <v>1.0000667148872884</v>
      </c>
      <c r="Y211" s="4">
        <f t="shared" si="173"/>
        <v>-1.1550859572871526E-2</v>
      </c>
      <c r="Z211" t="str">
        <f t="shared" ref="Z211:Z274" si="210">IMSUM(COMPLEX(1,0),IMDIV(COMPLEX(0,2*PI()*O211),COMPLEX(Q*(wsl/2),0)),IMDIV(IMPOWER(COMPLEX(0,2*PI()*O211),2),IMPOWER(COMPLEX(wsl/2,0),2)))</f>
        <v>0,99999710225616+0,00326813545423128i</v>
      </c>
      <c r="AA211" s="4">
        <f t="shared" si="174"/>
        <v>1.0000024426120491</v>
      </c>
      <c r="AB211" s="4">
        <f t="shared" si="175"/>
        <v>3.2681332891165539E-3</v>
      </c>
      <c r="AC211" s="47" t="str">
        <f t="shared" si="176"/>
        <v>0,187648899520311-1,15377158576203i</v>
      </c>
      <c r="AD211" s="20">
        <f t="shared" si="177"/>
        <v>1.3557816533601525</v>
      </c>
      <c r="AE211" s="43">
        <f t="shared" si="178"/>
        <v>-80.762323617572648</v>
      </c>
      <c r="AF211" t="str">
        <f t="shared" ref="AF211:AF274" si="211">COMPLEX($B$72,0)</f>
        <v>170,937204527894</v>
      </c>
      <c r="AG211" t="str">
        <f t="shared" ref="AG211:AG274" si="212">IMSUM(COMPLEX(1,0),IMDIV(COMPLEX(0,2*PI()*O211),COMPLEX(wp_lf_DCM,0)))</f>
        <v>1+60,5515536652003i</v>
      </c>
      <c r="AH211">
        <f t="shared" si="179"/>
        <v>60.559810528680096</v>
      </c>
      <c r="AI211">
        <f t="shared" si="180"/>
        <v>1.554282975098785</v>
      </c>
      <c r="AJ211" t="str">
        <f t="shared" ref="AJ211:AJ274" si="213">IMSUM(COMPLEX(1,0),IMDIV(COMPLEX(0,2*PI()*O211),COMPLEX(wz1_dcm,0)))</f>
        <v>1+0,160435740480445i</v>
      </c>
      <c r="AK211">
        <f t="shared" si="181"/>
        <v>1.0127880463470669</v>
      </c>
      <c r="AL211">
        <f t="shared" si="182"/>
        <v>0.15908009724429631</v>
      </c>
      <c r="AM211" t="str">
        <f t="shared" ref="AM211:AM274" si="214">IMSUB(COMPLEX(1,0),IMDIV(COMPLEX(0,2*PI()*O211),COMPLEX(wz2_dcm,0)))</f>
        <v>1-0,00472310031445174i</v>
      </c>
      <c r="AN211">
        <f t="shared" si="183"/>
        <v>1.0000111537760867</v>
      </c>
      <c r="AO211">
        <f t="shared" si="184"/>
        <v>-4.7230651944570488E-3</v>
      </c>
      <c r="AP211" s="41" t="str">
        <f t="shared" si="185"/>
        <v>0,486101440332963-2,81711403141979i</v>
      </c>
      <c r="AQ211">
        <f t="shared" si="186"/>
        <v>9.1235100085923122</v>
      </c>
      <c r="AR211" s="43">
        <f t="shared" si="187"/>
        <v>-80.209848167576226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1,79940042750451+4,50768156616747i</v>
      </c>
      <c r="BG211" s="20">
        <f t="shared" si="198"/>
        <v>13.721206272029887</v>
      </c>
      <c r="BH211" s="43">
        <f t="shared" si="199"/>
        <v>68.238839927807376</v>
      </c>
      <c r="BI211" s="41" t="str">
        <f t="shared" si="203"/>
        <v>4,29412160508471+11,065931153726i</v>
      </c>
      <c r="BJ211" s="20">
        <f t="shared" si="200"/>
        <v>21.488934627262065</v>
      </c>
      <c r="BK211" s="43">
        <f t="shared" si="204"/>
        <v>68.791315377803826</v>
      </c>
      <c r="BL211">
        <f t="shared" si="201"/>
        <v>13.721206272029887</v>
      </c>
      <c r="BM211" s="43">
        <f t="shared" si="202"/>
        <v>68.238839927807376</v>
      </c>
    </row>
    <row r="212" spans="14:65" x14ac:dyDescent="0.25">
      <c r="N212" s="9">
        <v>94</v>
      </c>
      <c r="O212" s="34">
        <f t="shared" si="205"/>
        <v>870.96358995608091</v>
      </c>
      <c r="P212" s="33" t="str">
        <f t="shared" si="206"/>
        <v>68,0243543984883</v>
      </c>
      <c r="Q212" s="4" t="str">
        <f t="shared" si="207"/>
        <v>1+60,3058317334022i</v>
      </c>
      <c r="R212" s="4">
        <f t="shared" ref="R212:R275" si="219">IMABS(Q212)</f>
        <v>60.314122235654061</v>
      </c>
      <c r="S212" s="4">
        <f t="shared" ref="S212:S275" si="220">IMARGUMENT(Q212)</f>
        <v>1.5542157021597369</v>
      </c>
      <c r="T212" s="4" t="str">
        <f t="shared" si="208"/>
        <v>1+0,164172768945013i</v>
      </c>
      <c r="U212" s="4">
        <f t="shared" ref="U212:U275" si="221">IMABS(T212)</f>
        <v>1.0133867465400721</v>
      </c>
      <c r="V212" s="4">
        <f t="shared" ref="V212:V275" si="222">IMARGUMENT(T212)</f>
        <v>0.16272120539208551</v>
      </c>
      <c r="W212" t="str">
        <f t="shared" si="209"/>
        <v>1-0,0118204393640409i</v>
      </c>
      <c r="X212" s="4">
        <f t="shared" ref="X212:X275" si="223">IMABS(W212)</f>
        <v>1.0000698589532429</v>
      </c>
      <c r="Y212" s="4">
        <f t="shared" ref="Y212:Y275" si="224">IMARGUMENT(W212)</f>
        <v>-1.1819888881946213E-2</v>
      </c>
      <c r="Z212" t="str">
        <f t="shared" si="210"/>
        <v>0,9999969656897+0,00334426010813914i</v>
      </c>
      <c r="AA212" s="4">
        <f t="shared" ref="AA212:AA275" si="225">IMABS(Z212)</f>
        <v>1.0000025577288678</v>
      </c>
      <c r="AB212" s="4">
        <f t="shared" ref="AB212:AB275" si="226">IMARGUMENT(Z212)</f>
        <v>3.3442577881769566E-3</v>
      </c>
      <c r="AC212" s="47" t="str">
        <f t="shared" ref="AC212:AC275" si="227">(IMDIV(IMPRODUCT(P212,T212,W212),IMPRODUCT(Q212,Z212)))</f>
        <v>0,186769666012089-1,12764708852258i</v>
      </c>
      <c r="AD212" s="20">
        <f t="shared" ref="AD212:AD275" si="228">20*LOG(IMABS(AC212))</f>
        <v>1.1609972897091618</v>
      </c>
      <c r="AE212" s="43">
        <f t="shared" ref="AE212:AE275" si="229">(180/PI())*IMARGUMENT(AC212)</f>
        <v>-80.595603484582199</v>
      </c>
      <c r="AF212" t="str">
        <f t="shared" si="211"/>
        <v>170,937204527894</v>
      </c>
      <c r="AG212" t="str">
        <f t="shared" si="212"/>
        <v>1+61,9619805373113i</v>
      </c>
      <c r="AH212">
        <f t="shared" ref="AH212:AH275" si="230">IMABS(AG212)</f>
        <v>61.970049476389356</v>
      </c>
      <c r="AI212">
        <f t="shared" ref="AI212:AI275" si="231">IMARGUMENT(AG212)</f>
        <v>1.5546587988589045</v>
      </c>
      <c r="AJ212" t="str">
        <f t="shared" si="213"/>
        <v>1+0,164172768945013i</v>
      </c>
      <c r="AK212">
        <f t="shared" ref="AK212:AK275" si="232">IMABS(AJ212)</f>
        <v>1.0133867465400721</v>
      </c>
      <c r="AL212">
        <f t="shared" ref="AL212:AL275" si="233">IMARGUMENT(AJ212)</f>
        <v>0.16272120539208551</v>
      </c>
      <c r="AM212" t="str">
        <f t="shared" si="214"/>
        <v>1-0,00483311545361748i</v>
      </c>
      <c r="AN212">
        <f t="shared" ref="AN212:AN275" si="234">IMABS(AM212)</f>
        <v>1.0000116794342895</v>
      </c>
      <c r="AO212">
        <f t="shared" ref="AO212:AO275" si="235">IMARGUMENT(AM212)</f>
        <v>-4.8330778218889066E-3</v>
      </c>
      <c r="AP212" s="41" t="str">
        <f t="shared" ref="AP212:AP275" si="236">(IMDIV(IMPRODUCT(AF212,AJ212,AM212),IMPRODUCT(AG212)))</f>
        <v>0,484009640179738-2,75312096642554i</v>
      </c>
      <c r="AQ212">
        <f t="shared" ref="AQ212:AQ275" si="237">20*LOG(IMABS(AP212))</f>
        <v>8.9287009367491699</v>
      </c>
      <c r="AR212" s="43">
        <f t="shared" ref="AR212:AR275" si="238">(180/PI())*IMARGUMENT(AP212)</f>
        <v>-80.029064412497803</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1,69650643249522+4,40438737655308i</v>
      </c>
      <c r="BG212" s="20">
        <f t="shared" ref="BG212:BG275" si="249">20*LOG(IMABS(BF212))</f>
        <v>13.478520696144273</v>
      </c>
      <c r="BH212" s="43">
        <f t="shared" ref="BH212:BH275" si="250">(180/PI())*IMARGUMENT(BF212)</f>
        <v>68.934035483026719</v>
      </c>
      <c r="BI212" s="41" t="str">
        <f t="shared" si="203"/>
        <v>4,04226577224493+10,8118614365087i</v>
      </c>
      <c r="BJ212" s="20">
        <f t="shared" ref="BJ212:BJ275" si="251">20*LOG(IMABS(BI212))</f>
        <v>21.246224343184274</v>
      </c>
      <c r="BK212" s="43">
        <f t="shared" si="204"/>
        <v>69.500574555111086</v>
      </c>
      <c r="BL212">
        <f t="shared" ref="BL212:BL275" si="252">IF($B$31=0,BJ212,BG212)</f>
        <v>13.478520696144273</v>
      </c>
      <c r="BM212" s="43">
        <f t="shared" ref="BM212:BM275" si="253">IF($B$31=0,BK212,BH212)</f>
        <v>68.934035483026719</v>
      </c>
    </row>
    <row r="213" spans="14:65" x14ac:dyDescent="0.25">
      <c r="N213" s="9">
        <v>95</v>
      </c>
      <c r="O213" s="34">
        <f t="shared" si="205"/>
        <v>891.25093813374656</v>
      </c>
      <c r="P213" s="33" t="str">
        <f t="shared" si="206"/>
        <v>68,0243543984883</v>
      </c>
      <c r="Q213" s="4" t="str">
        <f t="shared" si="207"/>
        <v>1+61,7105350064529i</v>
      </c>
      <c r="R213" s="4">
        <f t="shared" si="219"/>
        <v>61.7186368188949</v>
      </c>
      <c r="S213" s="4">
        <f t="shared" si="220"/>
        <v>1.5545930564288222</v>
      </c>
      <c r="T213" s="4" t="str">
        <f t="shared" si="208"/>
        <v>1+0,16799684398476i</v>
      </c>
      <c r="U213" s="4">
        <f t="shared" si="221"/>
        <v>1.0140132837339162</v>
      </c>
      <c r="V213" s="4">
        <f t="shared" si="222"/>
        <v>0.16644262416204061</v>
      </c>
      <c r="W213" t="str">
        <f t="shared" si="209"/>
        <v>1-0,0120957727669027i</v>
      </c>
      <c r="X213" s="4">
        <f t="shared" si="223"/>
        <v>1.0000731511838665</v>
      </c>
      <c r="Y213" s="4">
        <f t="shared" si="224"/>
        <v>-1.2095182917041257E-2</v>
      </c>
      <c r="Z213" t="str">
        <f t="shared" si="210"/>
        <v>0,999996822687061+0,00342215793302287i</v>
      </c>
      <c r="AA213" s="4">
        <f t="shared" si="225"/>
        <v>1.0000026782709814</v>
      </c>
      <c r="AB213" s="4">
        <f t="shared" si="226"/>
        <v>3.4221554471386526E-3</v>
      </c>
      <c r="AC213" s="47" t="str">
        <f t="shared" si="227"/>
        <v>0,185929947187813-1,10211917281082i</v>
      </c>
      <c r="AD213" s="20">
        <f t="shared" si="228"/>
        <v>0.96644705337769232</v>
      </c>
      <c r="AE213" s="43">
        <f t="shared" si="229"/>
        <v>-80.424239095691419</v>
      </c>
      <c r="AF213" t="str">
        <f t="shared" si="211"/>
        <v>170,937204527894</v>
      </c>
      <c r="AG213" t="str">
        <f t="shared" si="212"/>
        <v>1+63,4052604716673i</v>
      </c>
      <c r="AH213">
        <f t="shared" si="230"/>
        <v>63.413145762373084</v>
      </c>
      <c r="AI213">
        <f t="shared" si="231"/>
        <v>1.5550260722311982</v>
      </c>
      <c r="AJ213" t="str">
        <f t="shared" si="213"/>
        <v>1+0,16799684398476i</v>
      </c>
      <c r="AK213">
        <f t="shared" si="232"/>
        <v>1.0140132837339162</v>
      </c>
      <c r="AL213">
        <f t="shared" si="233"/>
        <v>0.16644262416204061</v>
      </c>
      <c r="AM213" t="str">
        <f t="shared" si="214"/>
        <v>1-0,00494569317457059i</v>
      </c>
      <c r="AN213">
        <f t="shared" si="234"/>
        <v>1.0000122298657037</v>
      </c>
      <c r="AO213">
        <f t="shared" si="235"/>
        <v>-4.9456528514735679E-3</v>
      </c>
      <c r="AP213" s="41" t="str">
        <f t="shared" si="236"/>
        <v>0,482011938613807-2,69058460371197i</v>
      </c>
      <c r="AQ213">
        <f t="shared" si="237"/>
        <v>8.7341251012123227</v>
      </c>
      <c r="AR213" s="43">
        <f t="shared" si="238"/>
        <v>-79.843336111412327</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1,59824352183467+4,30358200796708i</v>
      </c>
      <c r="BG213" s="20">
        <f t="shared" si="249"/>
        <v>13.237717140592487</v>
      </c>
      <c r="BH213" s="43">
        <f t="shared" si="250"/>
        <v>69.626253315521438</v>
      </c>
      <c r="BI213" s="41" t="str">
        <f t="shared" si="203"/>
        <v>3,80174408280907+10,5638901495136i</v>
      </c>
      <c r="BJ213" s="20">
        <f t="shared" si="251"/>
        <v>21.005395188427123</v>
      </c>
      <c r="BK213" s="43">
        <f t="shared" si="204"/>
        <v>70.207156299800573</v>
      </c>
      <c r="BL213">
        <f t="shared" si="252"/>
        <v>13.237717140592487</v>
      </c>
      <c r="BM213" s="43">
        <f t="shared" si="253"/>
        <v>69.626253315521438</v>
      </c>
    </row>
    <row r="214" spans="14:65" x14ac:dyDescent="0.25">
      <c r="N214" s="9">
        <v>96</v>
      </c>
      <c r="O214" s="34">
        <f t="shared" si="205"/>
        <v>912.01083935590987</v>
      </c>
      <c r="P214" s="33" t="str">
        <f t="shared" si="206"/>
        <v>68,0243543984883</v>
      </c>
      <c r="Q214" s="4" t="str">
        <f t="shared" si="207"/>
        <v>1+63,1479580219993i</v>
      </c>
      <c r="R214" s="4">
        <f t="shared" si="219"/>
        <v>63.155875438063447</v>
      </c>
      <c r="S214" s="4">
        <f t="shared" si="220"/>
        <v>1.5549618255254951</v>
      </c>
      <c r="T214" s="4" t="str">
        <f t="shared" si="208"/>
        <v>1+0,171909993174887i</v>
      </c>
      <c r="U214" s="4">
        <f t="shared" si="221"/>
        <v>1.0146689340634165</v>
      </c>
      <c r="V214" s="4">
        <f t="shared" si="222"/>
        <v>0.17024591418918764</v>
      </c>
      <c r="W214" t="str">
        <f t="shared" si="209"/>
        <v>1-0,0123775195085919i</v>
      </c>
      <c r="X214" s="4">
        <f t="shared" si="223"/>
        <v>1.000076598560923</v>
      </c>
      <c r="Y214" s="4">
        <f t="shared" si="224"/>
        <v>-1.2376887475692674E-2</v>
      </c>
      <c r="Z214" t="str">
        <f t="shared" si="210"/>
        <v>0,999996672944916+0,00350187023134028i</v>
      </c>
      <c r="AA214" s="4">
        <f t="shared" si="225"/>
        <v>1.0000028044940767</v>
      </c>
      <c r="AB214" s="4">
        <f t="shared" si="226"/>
        <v>3.5018675676674032E-3</v>
      </c>
      <c r="AC214" s="47" t="str">
        <f t="shared" si="227"/>
        <v>0,185127964762811-1,07717439089295i</v>
      </c>
      <c r="AD214" s="20">
        <f t="shared" si="228"/>
        <v>0.77214160262392428</v>
      </c>
      <c r="AE214" s="43">
        <f t="shared" si="229"/>
        <v>-80.248163192088484</v>
      </c>
      <c r="AF214" t="str">
        <f t="shared" si="211"/>
        <v>170,937204527894</v>
      </c>
      <c r="AG214" t="str">
        <f t="shared" si="212"/>
        <v>1+64,8821587143929i</v>
      </c>
      <c r="AH214">
        <f t="shared" si="230"/>
        <v>64.889864535531814</v>
      </c>
      <c r="AI214">
        <f t="shared" si="231"/>
        <v>1.5553849895523102</v>
      </c>
      <c r="AJ214" t="str">
        <f t="shared" si="213"/>
        <v>1+0,171909993174887i</v>
      </c>
      <c r="AK214">
        <f t="shared" si="232"/>
        <v>1.0146689340634165</v>
      </c>
      <c r="AL214">
        <f t="shared" si="233"/>
        <v>0.17024591418918764</v>
      </c>
      <c r="AM214" t="str">
        <f t="shared" si="214"/>
        <v>1-0,00506089316750883i</v>
      </c>
      <c r="AN214">
        <f t="shared" si="234"/>
        <v>1.0000128062378266</v>
      </c>
      <c r="AO214">
        <f t="shared" si="235"/>
        <v>-5.0608499605618073E-3</v>
      </c>
      <c r="AP214" s="41" t="str">
        <f t="shared" si="236"/>
        <v>0,480104104716718-2,6294719884054i</v>
      </c>
      <c r="AQ214">
        <f t="shared" si="237"/>
        <v>8.539793105975571</v>
      </c>
      <c r="AR214" s="43">
        <f t="shared" si="238"/>
        <v>-79.652588400449332</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1,50440360273885+4,2052017585854i</v>
      </c>
      <c r="BG214" s="20">
        <f t="shared" si="249"/>
        <v>12.998765432542374</v>
      </c>
      <c r="BH214" s="43">
        <f t="shared" si="250"/>
        <v>70.315418799070514</v>
      </c>
      <c r="BI214" s="41" t="str">
        <f t="shared" si="203"/>
        <v>3,5720471372495+10,3218613922359i</v>
      </c>
      <c r="BJ214" s="20">
        <f t="shared" si="251"/>
        <v>20.766416935894032</v>
      </c>
      <c r="BK214" s="43">
        <f t="shared" si="204"/>
        <v>70.910993590709637</v>
      </c>
      <c r="BL214">
        <f t="shared" si="252"/>
        <v>12.998765432542374</v>
      </c>
      <c r="BM214" s="43">
        <f t="shared" si="253"/>
        <v>70.315418799070514</v>
      </c>
    </row>
    <row r="215" spans="14:65" x14ac:dyDescent="0.25">
      <c r="N215" s="9">
        <v>97</v>
      </c>
      <c r="O215" s="34">
        <f t="shared" si="205"/>
        <v>933.25430079699106</v>
      </c>
      <c r="P215" s="33" t="str">
        <f t="shared" si="206"/>
        <v>68,0243543984883</v>
      </c>
      <c r="Q215" s="4" t="str">
        <f t="shared" si="207"/>
        <v>1+64,6188629207511i</v>
      </c>
      <c r="R215" s="4">
        <f t="shared" si="219"/>
        <v>64.626600136250559</v>
      </c>
      <c r="S215" s="4">
        <f t="shared" si="220"/>
        <v>1.5553222045745889</v>
      </c>
      <c r="T215" s="4" t="str">
        <f t="shared" si="208"/>
        <v>1+0,175914291318894i</v>
      </c>
      <c r="U215" s="4">
        <f t="shared" si="221"/>
        <v>1.0153550304648264</v>
      </c>
      <c r="V215" s="4">
        <f t="shared" si="222"/>
        <v>0.17413265169007536</v>
      </c>
      <c r="W215" t="str">
        <f t="shared" si="209"/>
        <v>1-0,0126658289749604i</v>
      </c>
      <c r="X215" s="4">
        <f t="shared" si="223"/>
        <v>1.0000802083951181</v>
      </c>
      <c r="Y215" s="4">
        <f t="shared" si="224"/>
        <v>-1.2665151742440825E-2</v>
      </c>
      <c r="Z215" t="str">
        <f t="shared" si="210"/>
        <v>0,99999651614564+0,0035834392676071i</v>
      </c>
      <c r="AA215" s="4">
        <f t="shared" si="225"/>
        <v>1.0000029366658889</v>
      </c>
      <c r="AB215" s="4">
        <f t="shared" si="226"/>
        <v>3.5834364134302533E-3</v>
      </c>
      <c r="AC215" s="47" t="str">
        <f t="shared" si="227"/>
        <v>0,184362020243842-1,05279959838395i</v>
      </c>
      <c r="AD215" s="20">
        <f t="shared" si="228"/>
        <v>0.57809203130101072</v>
      </c>
      <c r="AE215" s="43">
        <f t="shared" si="229"/>
        <v>-80.067307612221569</v>
      </c>
      <c r="AF215" t="str">
        <f t="shared" si="211"/>
        <v>170,937204527894</v>
      </c>
      <c r="AG215" t="str">
        <f t="shared" si="212"/>
        <v>1+66,3934583364859i</v>
      </c>
      <c r="AH215">
        <f t="shared" si="230"/>
        <v>66.400988771845022</v>
      </c>
      <c r="AI215">
        <f t="shared" si="231"/>
        <v>1.5557357407548524</v>
      </c>
      <c r="AJ215" t="str">
        <f t="shared" si="213"/>
        <v>1+0,175914291318894i</v>
      </c>
      <c r="AK215">
        <f t="shared" si="232"/>
        <v>1.0153550304648264</v>
      </c>
      <c r="AL215">
        <f t="shared" si="233"/>
        <v>0.17413265169007536</v>
      </c>
      <c r="AM215" t="str">
        <f t="shared" si="214"/>
        <v>1-0,00517877651299334i</v>
      </c>
      <c r="AN215">
        <f t="shared" si="234"/>
        <v>1.0000134097731748</v>
      </c>
      <c r="AO215">
        <f t="shared" si="235"/>
        <v>-5.1787302159490151E-3</v>
      </c>
      <c r="AP215" s="41" t="str">
        <f t="shared" si="236"/>
        <v>0,478282097621988-2,56975090700106i</v>
      </c>
      <c r="AQ215">
        <f t="shared" si="237"/>
        <v>8.3457159886237893</v>
      </c>
      <c r="AR215" s="43">
        <f t="shared" si="238"/>
        <v>-79.456745350259666</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1,41478793458214+4,10918489552837i</v>
      </c>
      <c r="BG215" s="20">
        <f t="shared" si="249"/>
        <v>12.761635645014549</v>
      </c>
      <c r="BH215" s="43">
        <f t="shared" si="250"/>
        <v>71.001469600056069</v>
      </c>
      <c r="BI215" s="41" t="str">
        <f t="shared" si="203"/>
        <v>3,35268842815668+10,0856240425975i</v>
      </c>
      <c r="BJ215" s="20">
        <f t="shared" si="251"/>
        <v>20.529259602337298</v>
      </c>
      <c r="BK215" s="43">
        <f t="shared" si="204"/>
        <v>71.612031862017858</v>
      </c>
      <c r="BL215">
        <f t="shared" si="252"/>
        <v>12.761635645014549</v>
      </c>
      <c r="BM215" s="43">
        <f t="shared" si="253"/>
        <v>71.001469600056069</v>
      </c>
    </row>
    <row r="216" spans="14:65" x14ac:dyDescent="0.25">
      <c r="N216" s="9">
        <v>98</v>
      </c>
      <c r="O216" s="34">
        <f t="shared" si="205"/>
        <v>954.99258602143675</v>
      </c>
      <c r="P216" s="33" t="str">
        <f t="shared" si="206"/>
        <v>68,0243543984883</v>
      </c>
      <c r="Q216" s="4" t="str">
        <f t="shared" si="207"/>
        <v>1+66,1240295959554i</v>
      </c>
      <c r="R216" s="4">
        <f t="shared" si="219"/>
        <v>66.13159071129914</v>
      </c>
      <c r="S216" s="4">
        <f t="shared" si="220"/>
        <v>1.555674384279202</v>
      </c>
      <c r="T216" s="4" t="str">
        <f t="shared" si="208"/>
        <v>1+0,18001186154866i</v>
      </c>
      <c r="U216" s="4">
        <f t="shared" si="221"/>
        <v>1.0160729650464153</v>
      </c>
      <c r="V216" s="4">
        <f t="shared" si="222"/>
        <v>0.17810442750292263</v>
      </c>
      <c r="W216" t="str">
        <f t="shared" si="209"/>
        <v>1-0,0129608540315035i</v>
      </c>
      <c r="X216" s="4">
        <f t="shared" si="223"/>
        <v>1.0000839883415922</v>
      </c>
      <c r="Y216" s="4">
        <f t="shared" si="224"/>
        <v>-1.2960128367076039E-2</v>
      </c>
      <c r="Z216" t="str">
        <f t="shared" si="210"/>
        <v>0,999996351956643+0,00366690829080603i</v>
      </c>
      <c r="AA216" s="4">
        <f t="shared" si="225"/>
        <v>1.0000030750667757</v>
      </c>
      <c r="AB216" s="4">
        <f t="shared" si="226"/>
        <v>3.6669052325005043E-3</v>
      </c>
      <c r="AC216" s="47" t="str">
        <f t="shared" si="227"/>
        <v>0,183630491348569-1,02898194766714i</v>
      </c>
      <c r="AD216" s="20">
        <f t="shared" si="228"/>
        <v>0.3843098847920039</v>
      </c>
      <c r="AE216" s="43">
        <f t="shared" si="229"/>
        <v>-79.88160335837803</v>
      </c>
      <c r="AF216" t="str">
        <f t="shared" si="211"/>
        <v>170,937204527894</v>
      </c>
      <c r="AG216" t="str">
        <f t="shared" si="212"/>
        <v>1+67,9399606490104i</v>
      </c>
      <c r="AH216">
        <f t="shared" si="230"/>
        <v>67.947319689514472</v>
      </c>
      <c r="AI216">
        <f t="shared" si="231"/>
        <v>1.556078511466344</v>
      </c>
      <c r="AJ216" t="str">
        <f t="shared" si="213"/>
        <v>1+0,18001186154866i</v>
      </c>
      <c r="AK216">
        <f t="shared" si="232"/>
        <v>1.0160729650464153</v>
      </c>
      <c r="AL216">
        <f t="shared" si="233"/>
        <v>0.17810442750292263</v>
      </c>
      <c r="AM216" t="str">
        <f t="shared" si="214"/>
        <v>1-0,00529940571433425i</v>
      </c>
      <c r="AN216">
        <f t="shared" si="234"/>
        <v>1.0000140417518772</v>
      </c>
      <c r="AO216">
        <f t="shared" si="235"/>
        <v>-5.2993561061951012E-3</v>
      </c>
      <c r="AP216" s="41" t="str">
        <f t="shared" si="236"/>
        <v>0,476542057993947-2,51138987118442i</v>
      </c>
      <c r="AQ216">
        <f t="shared" si="237"/>
        <v>8.1519052361495898</v>
      </c>
      <c r="AR216" s="43">
        <f t="shared" si="238"/>
        <v>-79.255730028531644</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1,32920670993949+4,01547157654807i</v>
      </c>
      <c r="BG216" s="20">
        <f t="shared" si="249"/>
        <v>12.52629820503266</v>
      </c>
      <c r="BH216" s="43">
        <f t="shared" si="250"/>
        <v>71.684355394220248</v>
      </c>
      <c r="BI216" s="41" t="str">
        <f t="shared" si="203"/>
        <v>3,14320331431692+9,85503156824045i</v>
      </c>
      <c r="BJ216" s="20">
        <f t="shared" si="251"/>
        <v>20.293893556390238</v>
      </c>
      <c r="BK216" s="43">
        <f t="shared" si="204"/>
        <v>72.310228724066661</v>
      </c>
      <c r="BL216">
        <f t="shared" si="252"/>
        <v>12.52629820503266</v>
      </c>
      <c r="BM216" s="43">
        <f t="shared" si="253"/>
        <v>71.684355394220248</v>
      </c>
    </row>
    <row r="217" spans="14:65" x14ac:dyDescent="0.25">
      <c r="N217" s="9">
        <v>99</v>
      </c>
      <c r="O217" s="34">
        <f t="shared" si="205"/>
        <v>977.23722095581138</v>
      </c>
      <c r="P217" s="33" t="str">
        <f t="shared" si="206"/>
        <v>68,0243543984883</v>
      </c>
      <c r="Q217" s="4" t="str">
        <f t="shared" si="207"/>
        <v>1+67,6642561069064i</v>
      </c>
      <c r="R217" s="4">
        <f t="shared" si="219"/>
        <v>67.671645129263837</v>
      </c>
      <c r="S217" s="4">
        <f t="shared" si="220"/>
        <v>1.5560185510200268</v>
      </c>
      <c r="T217" s="4" t="str">
        <f t="shared" si="208"/>
        <v>1+0,184204876450157i</v>
      </c>
      <c r="U217" s="4">
        <f t="shared" si="221"/>
        <v>1.0168241915434633</v>
      </c>
      <c r="V217" s="4">
        <f t="shared" si="222"/>
        <v>0.18216284602923666</v>
      </c>
      <c r="W217" t="str">
        <f t="shared" si="209"/>
        <v>1-0,0132627511044113i</v>
      </c>
      <c r="X217" s="4">
        <f t="shared" si="223"/>
        <v>1.0000879464161427</v>
      </c>
      <c r="Y217" s="4">
        <f t="shared" si="224"/>
        <v>-1.326197354466112E-2</v>
      </c>
      <c r="Z217" t="str">
        <f t="shared" si="210"/>
        <v>0,999996180029656+0,00375232155731801i</v>
      </c>
      <c r="AA217" s="4">
        <f t="shared" si="225"/>
        <v>1.0000032199903026</v>
      </c>
      <c r="AB217" s="4">
        <f t="shared" si="226"/>
        <v>3.7523182802846767E-3</v>
      </c>
      <c r="AC217" s="47" t="str">
        <f t="shared" si="227"/>
        <v>0,182931828584726-1,00570888144532i</v>
      </c>
      <c r="AD217" s="20">
        <f t="shared" si="228"/>
        <v>0.19080717623741253</v>
      </c>
      <c r="AE217" s="43">
        <f t="shared" si="229"/>
        <v>-79.690980668915913</v>
      </c>
      <c r="AF217" t="str">
        <f t="shared" si="211"/>
        <v>170,937204527894</v>
      </c>
      <c r="AG217" t="str">
        <f t="shared" si="212"/>
        <v>1+69,5224856279625i</v>
      </c>
      <c r="AH217">
        <f t="shared" si="230"/>
        <v>69.529677173781351</v>
      </c>
      <c r="AI217">
        <f t="shared" si="231"/>
        <v>1.5564134831059866</v>
      </c>
      <c r="AJ217" t="str">
        <f t="shared" si="213"/>
        <v>1+0,184204876450157i</v>
      </c>
      <c r="AK217">
        <f t="shared" si="232"/>
        <v>1.0168241915434633</v>
      </c>
      <c r="AL217">
        <f t="shared" si="233"/>
        <v>0.18216284602923666</v>
      </c>
      <c r="AM217" t="str">
        <f t="shared" si="214"/>
        <v>1-0,00542284473073082i</v>
      </c>
      <c r="AN217">
        <f t="shared" si="234"/>
        <v>1.00001470351439</v>
      </c>
      <c r="AO217">
        <f t="shared" si="235"/>
        <v>-5.4227915746942372E-3</v>
      </c>
      <c r="AP217" s="41" t="str">
        <f t="shared" si="236"/>
        <v>0,474880299887237-2,45435810197692i</v>
      </c>
      <c r="AQ217">
        <f t="shared" si="237"/>
        <v>7.9583728010569672</v>
      </c>
      <c r="AR217" s="43">
        <f t="shared" si="238"/>
        <v>-79.049464568071429</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1,24747865434864+3,92400377575087i</v>
      </c>
      <c r="BG217" s="20">
        <f t="shared" si="249"/>
        <v>12.292723997638149</v>
      </c>
      <c r="BH217" s="43">
        <f t="shared" si="250"/>
        <v>72.364037545780491</v>
      </c>
      <c r="BI217" s="41" t="str">
        <f t="shared" si="203"/>
        <v>2,94314804064061+9,62994184747967i</v>
      </c>
      <c r="BJ217" s="20">
        <f t="shared" si="251"/>
        <v>20.060289622457717</v>
      </c>
      <c r="BK217" s="43">
        <f t="shared" si="204"/>
        <v>73.005553646625003</v>
      </c>
      <c r="BL217">
        <f t="shared" si="252"/>
        <v>12.292723997638149</v>
      </c>
      <c r="BM217" s="43">
        <f t="shared" si="253"/>
        <v>72.364037545780491</v>
      </c>
    </row>
    <row r="218" spans="14:65" x14ac:dyDescent="0.25">
      <c r="N218" s="9">
        <v>100</v>
      </c>
      <c r="O218" s="34">
        <f t="shared" si="205"/>
        <v>1000</v>
      </c>
      <c r="P218" s="33" t="str">
        <f t="shared" si="206"/>
        <v>68,0243543984883</v>
      </c>
      <c r="Q218" s="4" t="str">
        <f t="shared" si="207"/>
        <v>1+69,2403591020874i</v>
      </c>
      <c r="R218" s="4">
        <f t="shared" si="219"/>
        <v>69.24757994750442</v>
      </c>
      <c r="S218" s="4">
        <f t="shared" si="220"/>
        <v>1.5563548869525032</v>
      </c>
      <c r="T218" s="4" t="str">
        <f t="shared" si="208"/>
        <v>1+0,188495559215388i</v>
      </c>
      <c r="U218" s="4">
        <f t="shared" si="221"/>
        <v>1.0176102278593322</v>
      </c>
      <c r="V218" s="4">
        <f t="shared" si="222"/>
        <v>0.18630952407116516</v>
      </c>
      <c r="W218" t="str">
        <f t="shared" si="209"/>
        <v>1-0,0135716802635079i</v>
      </c>
      <c r="X218" s="4">
        <f t="shared" si="223"/>
        <v>1.0000920910122102</v>
      </c>
      <c r="Y218" s="4">
        <f t="shared" si="224"/>
        <v>-1.3570847097368135E-2</v>
      </c>
      <c r="Z218" t="str">
        <f t="shared" si="210"/>
        <v>0,999996+0,00383972435438752i</v>
      </c>
      <c r="AA218" s="4">
        <f t="shared" si="225"/>
        <v>1.0000033717438743</v>
      </c>
      <c r="AB218" s="4">
        <f t="shared" si="226"/>
        <v>3.839720842983126E-3</v>
      </c>
      <c r="AC218" s="47" t="str">
        <f t="shared" si="227"/>
        <v>0,182264551981923-0,982968126421592i</v>
      </c>
      <c r="AD218" s="20">
        <f t="shared" si="228"/>
        <v>-2.4035969667068353E-3</v>
      </c>
      <c r="AE218" s="43">
        <f t="shared" si="229"/>
        <v>-79.495369096477859</v>
      </c>
      <c r="AF218" t="str">
        <f t="shared" si="211"/>
        <v>170,937204527894</v>
      </c>
      <c r="AG218" t="str">
        <f t="shared" si="212"/>
        <v>1+71,1418723490334i</v>
      </c>
      <c r="AH218">
        <f t="shared" si="230"/>
        <v>71.148900211641802</v>
      </c>
      <c r="AI218">
        <f t="shared" si="231"/>
        <v>1.5567408329793178</v>
      </c>
      <c r="AJ218" t="str">
        <f t="shared" si="213"/>
        <v>1+0,188495559215388i</v>
      </c>
      <c r="AK218">
        <f t="shared" si="232"/>
        <v>1.0176102278593322</v>
      </c>
      <c r="AL218">
        <f t="shared" si="233"/>
        <v>0.18630952407116516</v>
      </c>
      <c r="AM218" t="str">
        <f t="shared" si="214"/>
        <v>1-0,00554915901118346i</v>
      </c>
      <c r="AN218">
        <f t="shared" si="234"/>
        <v>1.0000153964643401</v>
      </c>
      <c r="AO218">
        <f t="shared" si="235"/>
        <v>-5.5491020535114333E-3</v>
      </c>
      <c r="AP218" s="41" t="str">
        <f t="shared" si="236"/>
        <v>0,47329330297008-2,3986255142017i</v>
      </c>
      <c r="AQ218">
        <f t="shared" si="237"/>
        <v>7.765131117730883</v>
      </c>
      <c r="AR218" s="43">
        <f t="shared" si="238"/>
        <v>-78.837870240779878</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1,16943064396315+3,83472521311271i</v>
      </c>
      <c r="BG218" s="20">
        <f t="shared" si="249"/>
        <v>12.060884465539857</v>
      </c>
      <c r="BH218" s="43">
        <f t="shared" si="250"/>
        <v>73.040488751742203</v>
      </c>
      <c r="BI218" s="41" t="str">
        <f t="shared" si="203"/>
        <v>2,7520988019091+9,41021699933862i</v>
      </c>
      <c r="BJ218" s="20">
        <f t="shared" si="251"/>
        <v>19.82841918023745</v>
      </c>
      <c r="BK218" s="43">
        <f t="shared" si="204"/>
        <v>73.69798760744024</v>
      </c>
      <c r="BL218">
        <f t="shared" si="252"/>
        <v>12.060884465539857</v>
      </c>
      <c r="BM218" s="43">
        <f t="shared" si="253"/>
        <v>73.040488751742203</v>
      </c>
    </row>
    <row r="219" spans="14:65" x14ac:dyDescent="0.25">
      <c r="N219" s="9">
        <v>1</v>
      </c>
      <c r="O219" s="34">
        <f>10^(3+(N219/100))</f>
        <v>1023.2929922807547</v>
      </c>
      <c r="P219" s="33" t="str">
        <f t="shared" si="206"/>
        <v>68,0243543984883</v>
      </c>
      <c r="Q219" s="4" t="str">
        <f t="shared" si="207"/>
        <v>1+70,853174252169i</v>
      </c>
      <c r="R219" s="4">
        <f t="shared" si="219"/>
        <v>70.860230747636038</v>
      </c>
      <c r="S219" s="4">
        <f t="shared" si="220"/>
        <v>1.5566835701018442</v>
      </c>
      <c r="T219" s="4" t="str">
        <f t="shared" si="208"/>
        <v>1+0,192886184821148i</v>
      </c>
      <c r="U219" s="4">
        <f t="shared" si="221"/>
        <v>1.0184326586941612</v>
      </c>
      <c r="V219" s="4">
        <f t="shared" si="222"/>
        <v>0.19054608955867008</v>
      </c>
      <c r="W219" t="str">
        <f t="shared" si="209"/>
        <v>1-0,0138878053071227i</v>
      </c>
      <c r="X219" s="4">
        <f t="shared" si="223"/>
        <v>1.0000964309186633</v>
      </c>
      <c r="Y219" s="4">
        <f t="shared" si="224"/>
        <v>-1.3886912558168532E-2</v>
      </c>
      <c r="Z219" t="str">
        <f t="shared" si="210"/>
        <v>0,999995811485808+0,00392916302413449i</v>
      </c>
      <c r="AA219" s="4">
        <f t="shared" si="225"/>
        <v>1.0000035306493822</v>
      </c>
      <c r="AB219" s="4">
        <f t="shared" si="226"/>
        <v>3.9291592615969895E-3</v>
      </c>
      <c r="AC219" s="47" t="str">
        <f t="shared" si="227"/>
        <v>0,181627247969261-0,960747687108132i</v>
      </c>
      <c r="AD219" s="20">
        <f t="shared" si="228"/>
        <v>-0.19530943642445717</v>
      </c>
      <c r="AE219" s="43">
        <f t="shared" si="229"/>
        <v>-79.294697592533964</v>
      </c>
      <c r="AF219" t="str">
        <f t="shared" si="211"/>
        <v>170,937204527894</v>
      </c>
      <c r="AG219" t="str">
        <f t="shared" si="212"/>
        <v>1+72,7989794324979i</v>
      </c>
      <c r="AH219">
        <f t="shared" si="230"/>
        <v>72.805847336688927</v>
      </c>
      <c r="AI219">
        <f t="shared" si="231"/>
        <v>1.5570607343707874</v>
      </c>
      <c r="AJ219" t="str">
        <f t="shared" si="213"/>
        <v>1+0,192886184821148i</v>
      </c>
      <c r="AK219">
        <f t="shared" si="232"/>
        <v>1.0184326586941612</v>
      </c>
      <c r="AL219">
        <f t="shared" si="233"/>
        <v>0.19054608955867008</v>
      </c>
      <c r="AM219" t="str">
        <f t="shared" si="214"/>
        <v>1-0,00567841552919563i</v>
      </c>
      <c r="AN219">
        <f t="shared" si="234"/>
        <v>1.0000161220715005</v>
      </c>
      <c r="AO219">
        <f t="shared" si="235"/>
        <v>-5.6783544980036132E-3</v>
      </c>
      <c r="AP219" s="41" t="str">
        <f t="shared" si="236"/>
        <v>0,471777705095169-2,34416270126499i</v>
      </c>
      <c r="AQ219">
        <f t="shared" si="237"/>
        <v>7.5721931190489293</v>
      </c>
      <c r="AR219" s="43">
        <f t="shared" si="238"/>
        <v>-78.620867537867824</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1,09489734030326+3,74758128756153i</v>
      </c>
      <c r="BG219" s="20">
        <f t="shared" si="249"/>
        <v>11.830751704216308</v>
      </c>
      <c r="BH219" s="43">
        <f t="shared" si="250"/>
        <v>73.713692654231423</v>
      </c>
      <c r="BI219" s="41" t="str">
        <f t="shared" si="203"/>
        <v>2,56965084839625+9,19572322212938i</v>
      </c>
      <c r="BJ219" s="20">
        <f t="shared" si="251"/>
        <v>19.598254259689682</v>
      </c>
      <c r="BK219" s="43">
        <f t="shared" si="204"/>
        <v>74.387522708897592</v>
      </c>
      <c r="BL219">
        <f t="shared" si="252"/>
        <v>11.830751704216308</v>
      </c>
      <c r="BM219" s="43">
        <f t="shared" si="253"/>
        <v>73.713692654231423</v>
      </c>
    </row>
    <row r="220" spans="14:65" x14ac:dyDescent="0.25">
      <c r="N220" s="9">
        <v>2</v>
      </c>
      <c r="O220" s="34">
        <f t="shared" ref="O220:O283" si="254">10^(3+(N220/100))</f>
        <v>1047.1285480509</v>
      </c>
      <c r="P220" s="33" t="str">
        <f t="shared" si="206"/>
        <v>68,0243543984883</v>
      </c>
      <c r="Q220" s="4" t="str">
        <f t="shared" si="207"/>
        <v>1+72,5035566930917i</v>
      </c>
      <c r="R220" s="4">
        <f t="shared" si="219"/>
        <v>72.510452578565264</v>
      </c>
      <c r="S220" s="4">
        <f t="shared" si="220"/>
        <v>1.5570047744559754</v>
      </c>
      <c r="T220" s="4" t="str">
        <f t="shared" si="208"/>
        <v>1+0,197379081235251i</v>
      </c>
      <c r="U220" s="4">
        <f t="shared" si="221"/>
        <v>1.0192931382626256</v>
      </c>
      <c r="V220" s="4">
        <f t="shared" si="222"/>
        <v>0.19487418016047944</v>
      </c>
      <c r="W220" t="str">
        <f t="shared" si="209"/>
        <v>1-0,0142112938489381i</v>
      </c>
      <c r="X220" s="4">
        <f t="shared" si="223"/>
        <v>1.0001009753384209</v>
      </c>
      <c r="Y220" s="4">
        <f t="shared" si="224"/>
        <v>-1.4210337256415243E-2</v>
      </c>
      <c r="Z220" t="str">
        <f t="shared" si="210"/>
        <v>0,999995614087215+0,00402068498812548i</v>
      </c>
      <c r="AA220" s="4">
        <f t="shared" si="225"/>
        <v>1.0000036970438861</v>
      </c>
      <c r="AB220" s="4">
        <f t="shared" si="226"/>
        <v>4.0206809564940224E-3</v>
      </c>
      <c r="AC220" s="47" t="str">
        <f t="shared" si="227"/>
        <v>0,181018566392344-0,939035839761301i</v>
      </c>
      <c r="AD220" s="20">
        <f t="shared" si="228"/>
        <v>-0.38789682577601692</v>
      </c>
      <c r="AE220" s="43">
        <f t="shared" si="229"/>
        <v>-79.088894598604369</v>
      </c>
      <c r="AF220" t="str">
        <f t="shared" si="211"/>
        <v>170,937204527894</v>
      </c>
      <c r="AG220" t="str">
        <f t="shared" si="212"/>
        <v>1+74,4946854984658i</v>
      </c>
      <c r="AH220">
        <f t="shared" si="230"/>
        <v>74.501397084318697</v>
      </c>
      <c r="AI220">
        <f t="shared" si="231"/>
        <v>1.5573733566342955</v>
      </c>
      <c r="AJ220" t="str">
        <f t="shared" si="213"/>
        <v>1+0,197379081235251i</v>
      </c>
      <c r="AK220">
        <f t="shared" si="232"/>
        <v>1.0192931382626256</v>
      </c>
      <c r="AL220">
        <f t="shared" si="233"/>
        <v>0.19487418016047944</v>
      </c>
      <c r="AM220" t="str">
        <f t="shared" si="214"/>
        <v>1-0,0058106828182841i</v>
      </c>
      <c r="AN220">
        <f t="shared" si="234"/>
        <v>1.0000168818749084</v>
      </c>
      <c r="AO220">
        <f t="shared" si="235"/>
        <v>-5.8106174222432583E-3</v>
      </c>
      <c r="AP220" s="41" t="str">
        <f t="shared" si="236"/>
        <v>0,470330295202765-2,29094092024838i</v>
      </c>
      <c r="AQ220">
        <f t="shared" si="237"/>
        <v>7.3795722532061703</v>
      </c>
      <c r="AR220" s="43">
        <f t="shared" si="238"/>
        <v>-78.398376256659688</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1,02372084134715+3,66251901341612i</v>
      </c>
      <c r="BG220" s="20">
        <f t="shared" si="249"/>
        <v>11.602298552332526</v>
      </c>
      <c r="BH220" s="43">
        <f t="shared" si="250"/>
        <v>74.383643423609684</v>
      </c>
      <c r="BI220" s="41" t="str">
        <f t="shared" si="203"/>
        <v>2,3954176315067+8,98633064007171i</v>
      </c>
      <c r="BJ220" s="20">
        <f t="shared" si="251"/>
        <v>19.369767631314708</v>
      </c>
      <c r="BK220" s="43">
        <f t="shared" si="204"/>
        <v>75.074161765554365</v>
      </c>
      <c r="BL220">
        <f t="shared" si="252"/>
        <v>11.602298552332526</v>
      </c>
      <c r="BM220" s="43">
        <f t="shared" si="253"/>
        <v>74.383643423609684</v>
      </c>
    </row>
    <row r="221" spans="14:65" x14ac:dyDescent="0.25">
      <c r="N221" s="9">
        <v>3</v>
      </c>
      <c r="O221" s="34">
        <f t="shared" si="254"/>
        <v>1071.5193052376069</v>
      </c>
      <c r="P221" s="33" t="str">
        <f t="shared" si="206"/>
        <v>68,0243543984883</v>
      </c>
      <c r="Q221" s="4" t="str">
        <f t="shared" si="207"/>
        <v>1+74,1923814794711i</v>
      </c>
      <c r="R221" s="4">
        <f t="shared" si="219"/>
        <v>74.199120409849641</v>
      </c>
      <c r="S221" s="4">
        <f t="shared" si="220"/>
        <v>1.5573186700564299</v>
      </c>
      <c r="T221" s="4" t="str">
        <f t="shared" si="208"/>
        <v>1+0,201976630650847i</v>
      </c>
      <c r="U221" s="4">
        <f t="shared" si="221"/>
        <v>1.0201933931020475</v>
      </c>
      <c r="V221" s="4">
        <f t="shared" si="222"/>
        <v>0.1992954417726002</v>
      </c>
      <c r="W221" t="str">
        <f t="shared" si="209"/>
        <v>1-0,0145423174068609i</v>
      </c>
      <c r="X221" s="4">
        <f t="shared" si="223"/>
        <v>1.0001057339079513</v>
      </c>
      <c r="Y221" s="4">
        <f t="shared" si="224"/>
        <v>-1.4541292405358081E-2</v>
      </c>
      <c r="Z221" t="str">
        <f t="shared" si="210"/>
        <v>0,999995407385514+0,00411433877251723i</v>
      </c>
      <c r="AA221" s="4">
        <f t="shared" si="225"/>
        <v>1.0000038712803341</v>
      </c>
      <c r="AB221" s="4">
        <f t="shared" si="226"/>
        <v>4.1143344525464134E-3</v>
      </c>
      <c r="AC221" s="47" t="str">
        <f t="shared" si="227"/>
        <v>0,180437217663431-0,917821126441078i</v>
      </c>
      <c r="AD221" s="20">
        <f t="shared" si="228"/>
        <v>-0.58015171354768169</v>
      </c>
      <c r="AE221" s="43">
        <f t="shared" si="229"/>
        <v>-78.877888144523354</v>
      </c>
      <c r="AF221" t="str">
        <f t="shared" si="211"/>
        <v>170,937204527894</v>
      </c>
      <c r="AG221" t="str">
        <f t="shared" si="212"/>
        <v>1+76,2298896327388i</v>
      </c>
      <c r="AH221">
        <f t="shared" si="230"/>
        <v>76.236448457542537</v>
      </c>
      <c r="AI221">
        <f t="shared" si="231"/>
        <v>1.5576788652817368</v>
      </c>
      <c r="AJ221" t="str">
        <f t="shared" si="213"/>
        <v>1+0,201976630650847i</v>
      </c>
      <c r="AK221">
        <f t="shared" si="232"/>
        <v>1.0201933931020475</v>
      </c>
      <c r="AL221">
        <f t="shared" si="233"/>
        <v>0.1992954417726002</v>
      </c>
      <c r="AM221" t="str">
        <f t="shared" si="214"/>
        <v>1-0,0059460310083163i</v>
      </c>
      <c r="AN221">
        <f t="shared" si="234"/>
        <v>1.0000176774861291</v>
      </c>
      <c r="AO221">
        <f t="shared" si="235"/>
        <v>-5.9459609352629514E-3</v>
      </c>
      <c r="AP221" s="41" t="str">
        <f t="shared" si="236"/>
        <v>0,4689480065412-2,23893207730753i</v>
      </c>
      <c r="AQ221">
        <f t="shared" si="237"/>
        <v>7.1872825007214995</v>
      </c>
      <c r="AR221" s="43">
        <f t="shared" si="238"/>
        <v>-78.170315594345638</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0,955750348237168+3,57948695998234i</v>
      </c>
      <c r="BG221" s="20">
        <f t="shared" si="249"/>
        <v>11.375498677368043</v>
      </c>
      <c r="BH221" s="43">
        <f t="shared" si="250"/>
        <v>75.050345315064234</v>
      </c>
      <c r="BI221" s="41" t="str">
        <f t="shared" si="203"/>
        <v>2,22902998765387+8,7819131574786i</v>
      </c>
      <c r="BJ221" s="20">
        <f t="shared" si="251"/>
        <v>19.142932891637223</v>
      </c>
      <c r="BK221" s="43">
        <f t="shared" si="204"/>
        <v>75.75791786524195</v>
      </c>
      <c r="BL221">
        <f t="shared" si="252"/>
        <v>11.375498677368043</v>
      </c>
      <c r="BM221" s="43">
        <f t="shared" si="253"/>
        <v>75.050345315064234</v>
      </c>
    </row>
    <row r="222" spans="14:65" x14ac:dyDescent="0.25">
      <c r="N222" s="9">
        <v>4</v>
      </c>
      <c r="O222" s="34">
        <f t="shared" si="254"/>
        <v>1096.4781961431863</v>
      </c>
      <c r="P222" s="33" t="str">
        <f t="shared" si="206"/>
        <v>68,0243543984883</v>
      </c>
      <c r="Q222" s="4" t="str">
        <f t="shared" si="207"/>
        <v>1+75,9205440485632i</v>
      </c>
      <c r="R222" s="4">
        <f t="shared" si="219"/>
        <v>75.927129595618354</v>
      </c>
      <c r="S222" s="4">
        <f t="shared" si="220"/>
        <v>1.5576254230872413</v>
      </c>
      <c r="T222" s="4" t="str">
        <f t="shared" si="208"/>
        <v>1+0,206681270749489i</v>
      </c>
      <c r="U222" s="4">
        <f t="shared" si="221"/>
        <v>1.0211352249720032</v>
      </c>
      <c r="V222" s="4">
        <f t="shared" si="222"/>
        <v>0.20381152687807094</v>
      </c>
      <c r="W222" t="str">
        <f t="shared" si="209"/>
        <v>1-0,0148810514939632i</v>
      </c>
      <c r="X222" s="4">
        <f t="shared" si="223"/>
        <v>1.0001107167176873</v>
      </c>
      <c r="Y222" s="4">
        <f t="shared" si="224"/>
        <v>-1.4879953191631743E-2</v>
      </c>
      <c r="Z222" t="str">
        <f t="shared" si="210"/>
        <v>0,999995190942262+0,00421017403378588i</v>
      </c>
      <c r="AA222" s="4">
        <f t="shared" si="225"/>
        <v>1.0000040537283064</v>
      </c>
      <c r="AB222" s="4">
        <f t="shared" si="226"/>
        <v>4.2101694048538862E-3</v>
      </c>
      <c r="AC222" s="47" t="str">
        <f t="shared" si="227"/>
        <v>0,179881970038823-0,897092349193095i</v>
      </c>
      <c r="AD222" s="20">
        <f t="shared" si="228"/>
        <v>-0.77205949585146616</v>
      </c>
      <c r="AE222" s="43">
        <f t="shared" si="229"/>
        <v>-78.661605954113497</v>
      </c>
      <c r="AF222" t="str">
        <f t="shared" si="211"/>
        <v>170,937204527894</v>
      </c>
      <c r="AG222" t="str">
        <f t="shared" si="212"/>
        <v>1+78,0055118635169i</v>
      </c>
      <c r="AH222">
        <f t="shared" si="230"/>
        <v>78.011921403650064</v>
      </c>
      <c r="AI222">
        <f t="shared" si="231"/>
        <v>1.5579774220695906</v>
      </c>
      <c r="AJ222" t="str">
        <f t="shared" si="213"/>
        <v>1+0,206681270749489i</v>
      </c>
      <c r="AK222">
        <f t="shared" si="232"/>
        <v>1.0211352249720032</v>
      </c>
      <c r="AL222">
        <f t="shared" si="233"/>
        <v>0.20381152687807094</v>
      </c>
      <c r="AM222" t="str">
        <f t="shared" si="214"/>
        <v>1-0,00608453186269414i</v>
      </c>
      <c r="AN222">
        <f t="shared" si="234"/>
        <v>1.0000185105926731</v>
      </c>
      <c r="AO222">
        <f t="shared" si="235"/>
        <v>-6.0844567781397629E-3</v>
      </c>
      <c r="AP222" s="41" t="str">
        <f t="shared" si="236"/>
        <v>0,467627910190708-2,18810871337226i</v>
      </c>
      <c r="AQ222">
        <f t="shared" si="237"/>
        <v>6.9953383915874365</v>
      </c>
      <c r="AR222" s="43">
        <f t="shared" si="238"/>
        <v>-77.936604249046255</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0,890841846908202+3,49843519412158i</v>
      </c>
      <c r="BG222" s="20">
        <f t="shared" si="249"/>
        <v>11.150326656391698</v>
      </c>
      <c r="BH222" s="43">
        <f t="shared" si="250"/>
        <v>75.713812201263423</v>
      </c>
      <c r="BI222" s="41" t="str">
        <f t="shared" si="203"/>
        <v>2,07013535867816+8,58234832006404i</v>
      </c>
      <c r="BJ222" s="20">
        <f t="shared" si="251"/>
        <v>18.917724543830598</v>
      </c>
      <c r="BK222" s="43">
        <f t="shared" si="204"/>
        <v>76.438813906330651</v>
      </c>
      <c r="BL222">
        <f t="shared" si="252"/>
        <v>11.150326656391698</v>
      </c>
      <c r="BM222" s="43">
        <f t="shared" si="253"/>
        <v>75.713812201263423</v>
      </c>
    </row>
    <row r="223" spans="14:65" x14ac:dyDescent="0.25">
      <c r="N223" s="9">
        <v>5</v>
      </c>
      <c r="O223" s="34">
        <f t="shared" si="254"/>
        <v>1122.0184543019636</v>
      </c>
      <c r="P223" s="33" t="str">
        <f t="shared" si="206"/>
        <v>68,0243543984883</v>
      </c>
      <c r="Q223" s="4" t="str">
        <f t="shared" si="207"/>
        <v>1+77,688960695037i</v>
      </c>
      <c r="R223" s="4">
        <f t="shared" si="219"/>
        <v>77.695396349301177</v>
      </c>
      <c r="S223" s="4">
        <f t="shared" si="220"/>
        <v>1.5579251959618772</v>
      </c>
      <c r="T223" s="4" t="str">
        <f t="shared" si="208"/>
        <v>1+0,211495495993634i</v>
      </c>
      <c r="U223" s="4">
        <f t="shared" si="221"/>
        <v>1.0221205138463827</v>
      </c>
      <c r="V223" s="4">
        <f t="shared" si="222"/>
        <v>0.20842409277154059</v>
      </c>
      <c r="W223" t="str">
        <f t="shared" si="209"/>
        <v>1-0,0152276757115416i</v>
      </c>
      <c r="X223" s="4">
        <f t="shared" si="223"/>
        <v>1.0001159343334032</v>
      </c>
      <c r="Y223" s="4">
        <f t="shared" si="224"/>
        <v>-1.5226498866758319E-2</v>
      </c>
      <c r="Z223" t="str">
        <f t="shared" si="210"/>
        <v>0,999994964298353+0,00430824158505549i</v>
      </c>
      <c r="AA223" s="4">
        <f t="shared" si="225"/>
        <v>1.0000042447748008</v>
      </c>
      <c r="AB223" s="4">
        <f t="shared" si="226"/>
        <v>4.3082366250656512E-3</v>
      </c>
      <c r="AC223" s="47" t="str">
        <f t="shared" si="227"/>
        <v>0,17935164701785-0,87683856435137i</v>
      </c>
      <c r="AD223" s="20">
        <f t="shared" si="228"/>
        <v>-0.96360499897583762</v>
      </c>
      <c r="AE223" s="43">
        <f t="shared" si="229"/>
        <v>-78.439975558640782</v>
      </c>
      <c r="AF223" t="str">
        <f t="shared" si="211"/>
        <v>170,937204527894</v>
      </c>
      <c r="AG223" t="str">
        <f t="shared" si="212"/>
        <v>1+79,8224936492101i</v>
      </c>
      <c r="AH223">
        <f t="shared" si="230"/>
        <v>79.828757301978513</v>
      </c>
      <c r="AI223">
        <f t="shared" si="231"/>
        <v>1.5582691850835977</v>
      </c>
      <c r="AJ223" t="str">
        <f t="shared" si="213"/>
        <v>1+0,211495495993634i</v>
      </c>
      <c r="AK223">
        <f t="shared" si="232"/>
        <v>1.0221205138463827</v>
      </c>
      <c r="AL223">
        <f t="shared" si="233"/>
        <v>0.20842409277154059</v>
      </c>
      <c r="AM223" t="str">
        <f t="shared" si="214"/>
        <v>1-0,00622625881640388i</v>
      </c>
      <c r="AN223">
        <f t="shared" si="234"/>
        <v>1.0000193829615749</v>
      </c>
      <c r="AO223">
        <f t="shared" si="235"/>
        <v>-6.2261783619385631E-3</v>
      </c>
      <c r="AP223" s="41" t="str">
        <f t="shared" si="236"/>
        <v>0,466367208877107-2,1384439901437i</v>
      </c>
      <c r="AQ223">
        <f t="shared" si="237"/>
        <v>6.8037550225233865</v>
      </c>
      <c r="AR223" s="43">
        <f t="shared" si="238"/>
        <v>-77.697160528562591</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0,828857803975481+3,41931522561829i</v>
      </c>
      <c r="BG223" s="20">
        <f t="shared" si="249"/>
        <v>10.926758051951644</v>
      </c>
      <c r="BH223" s="43">
        <f t="shared" si="250"/>
        <v>76.374067083554195</v>
      </c>
      <c r="BI223" s="41" t="str">
        <f t="shared" si="203"/>
        <v>1,9183970471821+8,38751718296108i</v>
      </c>
      <c r="BJ223" s="20">
        <f t="shared" si="251"/>
        <v>18.694118073450863</v>
      </c>
      <c r="BK223" s="43">
        <f t="shared" si="204"/>
        <v>77.116882113632386</v>
      </c>
      <c r="BL223">
        <f t="shared" si="252"/>
        <v>10.926758051951644</v>
      </c>
      <c r="BM223" s="43">
        <f t="shared" si="253"/>
        <v>76.374067083554195</v>
      </c>
    </row>
    <row r="224" spans="14:65" x14ac:dyDescent="0.25">
      <c r="N224" s="9">
        <v>6</v>
      </c>
      <c r="O224" s="34">
        <f t="shared" si="254"/>
        <v>1148.1536214968839</v>
      </c>
      <c r="P224" s="33" t="str">
        <f t="shared" si="206"/>
        <v>68,0243543984883</v>
      </c>
      <c r="Q224" s="4" t="str">
        <f t="shared" si="207"/>
        <v>1+79,4985690568063i</v>
      </c>
      <c r="R224" s="4">
        <f t="shared" si="219"/>
        <v>79.504858229417664</v>
      </c>
      <c r="S224" s="4">
        <f t="shared" si="220"/>
        <v>1.5582181474082504</v>
      </c>
      <c r="T224" s="4" t="str">
        <f t="shared" si="208"/>
        <v>1+0,216421858949228i</v>
      </c>
      <c r="U224" s="4">
        <f t="shared" si="221"/>
        <v>1.0231512209986555</v>
      </c>
      <c r="V224" s="4">
        <f t="shared" si="222"/>
        <v>0.21313479964213777</v>
      </c>
      <c r="W224" t="str">
        <f t="shared" si="209"/>
        <v>1-0,0155823738443444i</v>
      </c>
      <c r="X224" s="4">
        <f t="shared" si="223"/>
        <v>1.0001213978185972</v>
      </c>
      <c r="Y224" s="4">
        <f t="shared" si="224"/>
        <v>-1.5581112840706599E-2</v>
      </c>
      <c r="Z224" t="str">
        <f t="shared" si="210"/>
        <v>0,999994726973046+0,00440859342303981i</v>
      </c>
      <c r="AA224" s="4">
        <f t="shared" si="225"/>
        <v>1.0000044448250549</v>
      </c>
      <c r="AB224" s="4">
        <f t="shared" si="226"/>
        <v>4.4085881083151153E-3</v>
      </c>
      <c r="AC224" s="47" t="str">
        <f t="shared" si="227"/>
        <v>0,178845124857966-0,857049076959852i</v>
      </c>
      <c r="AD224" s="20">
        <f t="shared" si="228"/>
        <v>-1.1547724619140523</v>
      </c>
      <c r="AE224" s="43">
        <f t="shared" si="229"/>
        <v>-78.212924418433445</v>
      </c>
      <c r="AF224" t="str">
        <f t="shared" si="211"/>
        <v>170,937204527894</v>
      </c>
      <c r="AG224" t="str">
        <f t="shared" si="212"/>
        <v>1+81,6817983776117i</v>
      </c>
      <c r="AH224">
        <f t="shared" si="230"/>
        <v>81.687919463044295</v>
      </c>
      <c r="AI224">
        <f t="shared" si="231"/>
        <v>1.5585543088215639</v>
      </c>
      <c r="AJ224" t="str">
        <f t="shared" si="213"/>
        <v>1+0,216421858949228i</v>
      </c>
      <c r="AK224">
        <f t="shared" si="232"/>
        <v>1.0231512209986555</v>
      </c>
      <c r="AL224">
        <f t="shared" si="233"/>
        <v>0.21313479964213777</v>
      </c>
      <c r="AM224" t="str">
        <f t="shared" si="214"/>
        <v>1-0,00637128701495235i</v>
      </c>
      <c r="AN224">
        <f t="shared" si="234"/>
        <v>1.0000202964431406</v>
      </c>
      <c r="AO224">
        <f t="shared" si="235"/>
        <v>-6.3712008065340683E-3</v>
      </c>
      <c r="AP224" s="41" t="str">
        <f t="shared" si="236"/>
        <v>0,465163231062358-2,08991167638349i</v>
      </c>
      <c r="AQ224">
        <f t="shared" si="237"/>
        <v>6.6125480742848586</v>
      </c>
      <c r="AR224" s="43">
        <f t="shared" si="238"/>
        <v>-77.451902467188575</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0,76966687624825+3,34207995518257i</v>
      </c>
      <c r="BG224" s="20">
        <f t="shared" si="249"/>
        <v>10.704769483073362</v>
      </c>
      <c r="BH224" s="43">
        <f t="shared" si="250"/>
        <v>77.031141584038977</v>
      </c>
      <c r="BI224" s="41" t="str">
        <f t="shared" si="203"/>
        <v>1,77349350522898+8,19730418505802i</v>
      </c>
      <c r="BJ224" s="20">
        <f t="shared" si="251"/>
        <v>18.472090019272279</v>
      </c>
      <c r="BK224" s="43">
        <f t="shared" si="204"/>
        <v>77.792163535283834</v>
      </c>
      <c r="BL224">
        <f t="shared" si="252"/>
        <v>10.704769483073362</v>
      </c>
      <c r="BM224" s="43">
        <f t="shared" si="253"/>
        <v>77.031141584038977</v>
      </c>
    </row>
    <row r="225" spans="14:65" x14ac:dyDescent="0.25">
      <c r="N225" s="9">
        <v>7</v>
      </c>
      <c r="O225" s="34">
        <f t="shared" si="254"/>
        <v>1174.8975549395295</v>
      </c>
      <c r="P225" s="33" t="str">
        <f t="shared" si="206"/>
        <v>68,0243543984883</v>
      </c>
      <c r="Q225" s="4" t="str">
        <f t="shared" si="207"/>
        <v>1+81,3503286121774i</v>
      </c>
      <c r="R225" s="4">
        <f t="shared" si="219"/>
        <v>81.356474636683032</v>
      </c>
      <c r="S225" s="4">
        <f t="shared" si="220"/>
        <v>1.5585044325518496</v>
      </c>
      <c r="T225" s="4" t="str">
        <f t="shared" si="208"/>
        <v>1+0,221462971639118i</v>
      </c>
      <c r="U225" s="4">
        <f t="shared" si="221"/>
        <v>1.0242293921808869</v>
      </c>
      <c r="V225" s="4">
        <f t="shared" si="222"/>
        <v>0.2179453085081258</v>
      </c>
      <c r="W225" t="str">
        <f t="shared" si="209"/>
        <v>1-0,0159453339580165i</v>
      </c>
      <c r="X225" s="4">
        <f t="shared" si="223"/>
        <v>1.000127118757927</v>
      </c>
      <c r="Y225" s="4">
        <f t="shared" si="224"/>
        <v>-1.5943982777549919E-2</v>
      </c>
      <c r="Z225" t="str">
        <f t="shared" si="210"/>
        <v>0,999994478462942+0,00451128275561165i</v>
      </c>
      <c r="AA225" s="4">
        <f t="shared" si="225"/>
        <v>1.0000046543034049</v>
      </c>
      <c r="AB225" s="4">
        <f t="shared" si="226"/>
        <v>4.5112770607817305E-3</v>
      </c>
      <c r="AC225" s="47" t="str">
        <f t="shared" si="227"/>
        <v>0,178361330200866-0,837713435310931i</v>
      </c>
      <c r="AD225" s="20">
        <f t="shared" si="228"/>
        <v>-1.3455455188812018</v>
      </c>
      <c r="AE225" s="43">
        <f t="shared" si="229"/>
        <v>-77.980380053039795</v>
      </c>
      <c r="AF225" t="str">
        <f t="shared" si="211"/>
        <v>170,937204527894</v>
      </c>
      <c r="AG225" t="str">
        <f t="shared" si="212"/>
        <v>1+83,5844118766994i</v>
      </c>
      <c r="AH225">
        <f t="shared" si="230"/>
        <v>83.590393639303613</v>
      </c>
      <c r="AI225">
        <f t="shared" si="231"/>
        <v>1.5588329442743283</v>
      </c>
      <c r="AJ225" t="str">
        <f t="shared" si="213"/>
        <v>1+0,221462971639118i</v>
      </c>
      <c r="AK225">
        <f t="shared" si="232"/>
        <v>1.0242293921808869</v>
      </c>
      <c r="AL225">
        <f t="shared" si="233"/>
        <v>0.2179453085081258</v>
      </c>
      <c r="AM225" t="str">
        <f t="shared" si="214"/>
        <v>1-0,0065196933542101i</v>
      </c>
      <c r="AN225">
        <f t="shared" si="234"/>
        <v>1.000021252974872</v>
      </c>
      <c r="AO225">
        <f t="shared" si="235"/>
        <v>-6.5196009803316661E-3</v>
      </c>
      <c r="AP225" s="41" t="str">
        <f t="shared" si="236"/>
        <v>0,464013425299762-2,04248613449008i</v>
      </c>
      <c r="AQ225">
        <f t="shared" si="237"/>
        <v>6.4217338289760804</v>
      </c>
      <c r="AR225" s="43">
        <f t="shared" si="238"/>
        <v>-77.200747950960945</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0,713143633263668+3,26668362493682i</v>
      </c>
      <c r="BG225" s="20">
        <f t="shared" si="249"/>
        <v>10.484338691389619</v>
      </c>
      <c r="BH225" s="43">
        <f t="shared" si="250"/>
        <v>77.685075420735458</v>
      </c>
      <c r="BI225" s="41" t="str">
        <f t="shared" si="203"/>
        <v>1,63511765492046+8,01159702929088i</v>
      </c>
      <c r="BJ225" s="20">
        <f t="shared" si="251"/>
        <v>18.25161803924691</v>
      </c>
      <c r="BK225" s="43">
        <f t="shared" si="204"/>
        <v>78.464707522814294</v>
      </c>
      <c r="BL225">
        <f t="shared" si="252"/>
        <v>10.484338691389619</v>
      </c>
      <c r="BM225" s="43">
        <f t="shared" si="253"/>
        <v>77.685075420735458</v>
      </c>
    </row>
    <row r="226" spans="14:65" x14ac:dyDescent="0.25">
      <c r="N226" s="9">
        <v>8</v>
      </c>
      <c r="O226" s="34">
        <f t="shared" si="254"/>
        <v>1202.2644346174138</v>
      </c>
      <c r="P226" s="33" t="str">
        <f t="shared" si="206"/>
        <v>68,0243543984883</v>
      </c>
      <c r="Q226" s="4" t="str">
        <f t="shared" si="207"/>
        <v>1+83,2452211885778i</v>
      </c>
      <c r="R226" s="4">
        <f t="shared" si="219"/>
        <v>83.251227322696224</v>
      </c>
      <c r="S226" s="4">
        <f t="shared" si="220"/>
        <v>1.5587842029970305</v>
      </c>
      <c r="T226" s="4" t="str">
        <f t="shared" si="208"/>
        <v>1+0,226621506927982i</v>
      </c>
      <c r="U226" s="4">
        <f t="shared" si="221"/>
        <v>1.0253571608967822</v>
      </c>
      <c r="V226" s="4">
        <f t="shared" si="222"/>
        <v>0.22285727899676594</v>
      </c>
      <c r="W226" t="str">
        <f t="shared" si="209"/>
        <v>1-0,0163167484988147i</v>
      </c>
      <c r="X226" s="4">
        <f t="shared" si="223"/>
        <v>1.0001331092817463</v>
      </c>
      <c r="Y226" s="4">
        <f t="shared" si="224"/>
        <v>-1.6315300693266786E-2</v>
      </c>
      <c r="Z226" t="str">
        <f t="shared" si="210"/>
        <v>0,999994218240917+0,00461636403001442i</v>
      </c>
      <c r="AA226" s="4">
        <f t="shared" si="225"/>
        <v>1.000004873654184</v>
      </c>
      <c r="AB226" s="4">
        <f t="shared" si="226"/>
        <v>4.6163579278944407E-3</v>
      </c>
      <c r="AC226" s="47" t="str">
        <f t="shared" si="227"/>
        <v>0,177899237804577-0,818821425598935i</v>
      </c>
      <c r="AD226" s="20">
        <f t="shared" si="228"/>
        <v>-1.5359071818783241</v>
      </c>
      <c r="AE226" s="43">
        <f t="shared" si="229"/>
        <v>-77.742270180310598</v>
      </c>
      <c r="AF226" t="str">
        <f t="shared" si="211"/>
        <v>170,937204527894</v>
      </c>
      <c r="AG226" t="str">
        <f t="shared" si="212"/>
        <v>1+85,5313429373349i</v>
      </c>
      <c r="AH226">
        <f t="shared" si="230"/>
        <v>85.537188547812278</v>
      </c>
      <c r="AI226">
        <f t="shared" si="231"/>
        <v>1.559105239004936</v>
      </c>
      <c r="AJ226" t="str">
        <f t="shared" si="213"/>
        <v>1+0,226621506927982i</v>
      </c>
      <c r="AK226">
        <f t="shared" si="232"/>
        <v>1.0253571608967822</v>
      </c>
      <c r="AL226">
        <f t="shared" si="233"/>
        <v>0.22285727899676594</v>
      </c>
      <c r="AM226" t="str">
        <f t="shared" si="214"/>
        <v>1-0,00667155652118261i</v>
      </c>
      <c r="AN226">
        <f t="shared" si="234"/>
        <v>1.0000222545855744</v>
      </c>
      <c r="AO226">
        <f t="shared" si="235"/>
        <v>-6.6714575409075336E-3</v>
      </c>
      <c r="AP226" s="41" t="str">
        <f t="shared" si="236"/>
        <v>0,46291535484195-1,99614230735768i</v>
      </c>
      <c r="AQ226">
        <f t="shared" si="237"/>
        <v>6.2313291873095391</v>
      </c>
      <c r="AR226" s="43">
        <f t="shared" si="238"/>
        <v>-76.943614851728839</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0,659168292262049+3,19308177124228i</v>
      </c>
      <c r="BG226" s="20">
        <f t="shared" si="249"/>
        <v>10.265444602441027</v>
      </c>
      <c r="BH226" s="43">
        <f t="shared" si="250"/>
        <v>78.335915867858319</v>
      </c>
      <c r="BI226" s="41" t="str">
        <f t="shared" si="203"/>
        <v>1,50297623943502+7,83028656855022i</v>
      </c>
      <c r="BJ226" s="20">
        <f t="shared" si="251"/>
        <v>18.032680971628896</v>
      </c>
      <c r="BK226" s="43">
        <f t="shared" si="204"/>
        <v>79.134571196440049</v>
      </c>
      <c r="BL226">
        <f t="shared" si="252"/>
        <v>10.265444602441027</v>
      </c>
      <c r="BM226" s="43">
        <f t="shared" si="253"/>
        <v>78.335915867858319</v>
      </c>
    </row>
    <row r="227" spans="14:65" x14ac:dyDescent="0.25">
      <c r="N227" s="9">
        <v>9</v>
      </c>
      <c r="O227" s="34">
        <f t="shared" si="254"/>
        <v>1230.2687708123824</v>
      </c>
      <c r="P227" s="33" t="str">
        <f t="shared" si="206"/>
        <v>68,0243543984883</v>
      </c>
      <c r="Q227" s="4" t="str">
        <f t="shared" si="207"/>
        <v>1+85,184251483133i</v>
      </c>
      <c r="R227" s="4">
        <f t="shared" si="219"/>
        <v>85.19012091047675</v>
      </c>
      <c r="S227" s="4">
        <f t="shared" si="220"/>
        <v>1.5590576069065007</v>
      </c>
      <c r="T227" s="4" t="str">
        <f t="shared" si="208"/>
        <v>1+0,231900199939508i</v>
      </c>
      <c r="U227" s="4">
        <f t="shared" si="221"/>
        <v>1.0265367517687731</v>
      </c>
      <c r="V227" s="4">
        <f t="shared" si="222"/>
        <v>0.22787236696286597</v>
      </c>
      <c r="W227" t="str">
        <f t="shared" si="209"/>
        <v>1-0,0166968143956445i</v>
      </c>
      <c r="X227" s="4">
        <f t="shared" si="223"/>
        <v>1.0001393820917974</v>
      </c>
      <c r="Y227" s="4">
        <f t="shared" si="224"/>
        <v>-1.6695263055726189E-2</v>
      </c>
      <c r="Z227" t="str">
        <f t="shared" si="210"/>
        <v>0,999993945755006+0,0047238929617307i</v>
      </c>
      <c r="AA227" s="4">
        <f t="shared" si="225"/>
        <v>1.000005103342668</v>
      </c>
      <c r="AB227" s="4">
        <f t="shared" si="226"/>
        <v>4.7238864231915834E-3</v>
      </c>
      <c r="AC227" s="47" t="str">
        <f t="shared" si="227"/>
        <v>0,177457868376865-0,800363066686791i</v>
      </c>
      <c r="AD227" s="20">
        <f t="shared" si="228"/>
        <v>-1.7258398233661045</v>
      </c>
      <c r="AE227" s="43">
        <f t="shared" si="229"/>
        <v>-77.498522864781876</v>
      </c>
      <c r="AF227" t="str">
        <f t="shared" si="211"/>
        <v>170,937204527894</v>
      </c>
      <c r="AG227" t="str">
        <f t="shared" si="212"/>
        <v>1+87,5236238481367i</v>
      </c>
      <c r="AH227">
        <f t="shared" si="230"/>
        <v>87.529336405059766</v>
      </c>
      <c r="AI227">
        <f t="shared" si="231"/>
        <v>1.5593713372260516</v>
      </c>
      <c r="AJ227" t="str">
        <f t="shared" si="213"/>
        <v>1+0,231900199939508i</v>
      </c>
      <c r="AK227">
        <f t="shared" si="232"/>
        <v>1.0265367517687731</v>
      </c>
      <c r="AL227">
        <f t="shared" si="233"/>
        <v>0.22787236696286597</v>
      </c>
      <c r="AM227" t="str">
        <f t="shared" si="214"/>
        <v>1-0,00682695703573113i</v>
      </c>
      <c r="AN227">
        <f t="shared" si="234"/>
        <v>1.0000233033996597</v>
      </c>
      <c r="AO227">
        <f t="shared" si="235"/>
        <v>-6.8268509765890299E-3</v>
      </c>
      <c r="AP227" s="41" t="str">
        <f t="shared" si="236"/>
        <v>0,461866692490392-1,9508557055128i</v>
      </c>
      <c r="AQ227">
        <f t="shared" si="237"/>
        <v>6.0413516857476877</v>
      </c>
      <c r="AR227" s="43">
        <f t="shared" si="238"/>
        <v>-76.680421170418924</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0,607626465049868+3,12123117973241i</v>
      </c>
      <c r="BG227" s="20">
        <f t="shared" si="249"/>
        <v>10.048067382208126</v>
      </c>
      <c r="BH227" s="43">
        <f t="shared" si="250"/>
        <v>78.983717203116001</v>
      </c>
      <c r="BI227" s="41" t="str">
        <f t="shared" si="203"/>
        <v>1,37678920317028+7,65326669688248i</v>
      </c>
      <c r="BJ227" s="20">
        <f t="shared" si="251"/>
        <v>17.815258891321918</v>
      </c>
      <c r="BK227" s="43">
        <f t="shared" si="204"/>
        <v>79.801818897478981</v>
      </c>
      <c r="BL227">
        <f t="shared" si="252"/>
        <v>10.048067382208126</v>
      </c>
      <c r="BM227" s="43">
        <f t="shared" si="253"/>
        <v>78.983717203116001</v>
      </c>
    </row>
    <row r="228" spans="14:65" x14ac:dyDescent="0.25">
      <c r="N228" s="9">
        <v>10</v>
      </c>
      <c r="O228" s="34">
        <f t="shared" si="254"/>
        <v>1258.925411794168</v>
      </c>
      <c r="P228" s="33" t="str">
        <f t="shared" si="206"/>
        <v>68,0243543984883</v>
      </c>
      <c r="Q228" s="4" t="str">
        <f t="shared" si="207"/>
        <v>1+87,1684475953715i</v>
      </c>
      <c r="R228" s="4">
        <f t="shared" si="219"/>
        <v>87.1741834271307</v>
      </c>
      <c r="S228" s="4">
        <f t="shared" si="220"/>
        <v>1.5593247890790438</v>
      </c>
      <c r="T228" s="4" t="str">
        <f t="shared" si="208"/>
        <v>1+0,237301849506604i</v>
      </c>
      <c r="U228" s="4">
        <f t="shared" si="221"/>
        <v>1.027770483998862</v>
      </c>
      <c r="V228" s="4">
        <f t="shared" si="222"/>
        <v>0.23299222193960489</v>
      </c>
      <c r="W228" t="str">
        <f t="shared" si="209"/>
        <v>1-0,0170857331644755i</v>
      </c>
      <c r="X228" s="4">
        <f t="shared" si="223"/>
        <v>1.0001459504881114</v>
      </c>
      <c r="Y228" s="4">
        <f t="shared" si="224"/>
        <v>-1.7084070886905067E-2</v>
      </c>
      <c r="Z228" t="str">
        <f t="shared" si="210"/>
        <v>0,99999366042723+0,0048339265640234i</v>
      </c>
      <c r="AA228" s="4">
        <f t="shared" si="225"/>
        <v>1.0000053438560599</v>
      </c>
      <c r="AB228" s="4">
        <f t="shared" si="226"/>
        <v>4.8339195578527821E-3</v>
      </c>
      <c r="AC228" s="47" t="str">
        <f t="shared" si="227"/>
        <v>0,177036286505377-0,782328604983864i</v>
      </c>
      <c r="AD228" s="20">
        <f t="shared" si="228"/>
        <v>-1.9153251591189913</v>
      </c>
      <c r="AE228" s="43">
        <f t="shared" si="229"/>
        <v>-77.24906667573444</v>
      </c>
      <c r="AF228" t="str">
        <f t="shared" si="211"/>
        <v>170,937204527894</v>
      </c>
      <c r="AG228" t="str">
        <f t="shared" si="212"/>
        <v>1+89,562310942815i</v>
      </c>
      <c r="AH228">
        <f t="shared" si="230"/>
        <v>89.5678934742661</v>
      </c>
      <c r="AI228">
        <f t="shared" si="231"/>
        <v>1.5596313798756516</v>
      </c>
      <c r="AJ228" t="str">
        <f t="shared" si="213"/>
        <v>1+0,237301849506604i</v>
      </c>
      <c r="AK228">
        <f t="shared" si="232"/>
        <v>1.027770483998862</v>
      </c>
      <c r="AL228">
        <f t="shared" si="233"/>
        <v>0.23299222193960489</v>
      </c>
      <c r="AM228" t="str">
        <f t="shared" si="214"/>
        <v>1-0,00698597729326546i</v>
      </c>
      <c r="AN228">
        <f t="shared" si="234"/>
        <v>1.0000244016416511</v>
      </c>
      <c r="AO228">
        <f t="shared" si="235"/>
        <v>-6.9858636489969718E-3</v>
      </c>
      <c r="AP228" s="41" t="str">
        <f t="shared" si="236"/>
        <v>0,460865215675709-1,9066023945235i</v>
      </c>
      <c r="AQ228">
        <f t="shared" si="237"/>
        <v>5.8518195134561877</v>
      </c>
      <c r="AR228" s="43">
        <f t="shared" si="238"/>
        <v>-76.41108518986627</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0,55840891622171+3,05108984242684i</v>
      </c>
      <c r="BG228" s="20">
        <f t="shared" si="249"/>
        <v>9.8321884889458708</v>
      </c>
      <c r="BH228" s="43">
        <f t="shared" si="250"/>
        <v>79.628540143744942</v>
      </c>
      <c r="BI228" s="41" t="str">
        <f t="shared" si="203"/>
        <v>1,25628909969305+7,48043424568498i</v>
      </c>
      <c r="BJ228" s="20">
        <f t="shared" si="251"/>
        <v>17.599333161521042</v>
      </c>
      <c r="BK228" s="43">
        <f t="shared" si="204"/>
        <v>80.466521629613069</v>
      </c>
      <c r="BL228">
        <f t="shared" si="252"/>
        <v>9.8321884889458708</v>
      </c>
      <c r="BM228" s="43">
        <f t="shared" si="253"/>
        <v>79.628540143744942</v>
      </c>
    </row>
    <row r="229" spans="14:65" x14ac:dyDescent="0.25">
      <c r="N229" s="9">
        <v>11</v>
      </c>
      <c r="O229" s="34">
        <f t="shared" si="254"/>
        <v>1288.2495516931347</v>
      </c>
      <c r="P229" s="33" t="str">
        <f t="shared" si="206"/>
        <v>68,0243543984883</v>
      </c>
      <c r="Q229" s="4" t="str">
        <f t="shared" si="207"/>
        <v>1+89,1988615723357i</v>
      </c>
      <c r="R229" s="4">
        <f t="shared" si="219"/>
        <v>89.204466848923573</v>
      </c>
      <c r="S229" s="4">
        <f t="shared" si="220"/>
        <v>1.5595858910255112</v>
      </c>
      <c r="T229" s="4" t="str">
        <f t="shared" si="208"/>
        <v>1+0,24282931965537i</v>
      </c>
      <c r="U229" s="4">
        <f t="shared" si="221"/>
        <v>1.029060774922594</v>
      </c>
      <c r="V229" s="4">
        <f t="shared" si="222"/>
        <v>0.2382184844152897</v>
      </c>
      <c r="W229" t="str">
        <f t="shared" si="209"/>
        <v>1-0,0174837110151866i</v>
      </c>
      <c r="X229" s="4">
        <f t="shared" si="223"/>
        <v>1.0001528283971717</v>
      </c>
      <c r="Y229" s="4">
        <f t="shared" si="224"/>
        <v>-1.7481929867378523E-2</v>
      </c>
      <c r="Z229" t="str">
        <f t="shared" si="210"/>
        <v>0,99999336165237+0,00494652317816493i</v>
      </c>
      <c r="AA229" s="4">
        <f t="shared" si="225"/>
        <v>1.000005595704524</v>
      </c>
      <c r="AB229" s="4">
        <f t="shared" si="226"/>
        <v>4.9465156709181651E-3</v>
      </c>
      <c r="AC229" s="47" t="str">
        <f t="shared" si="227"/>
        <v>0,176633598680227-0,764708509433128i</v>
      </c>
      <c r="AD229" s="20">
        <f t="shared" si="228"/>
        <v>-2.104344231335709</v>
      </c>
      <c r="AE229" s="43">
        <f t="shared" si="229"/>
        <v>-76.993830855296068</v>
      </c>
      <c r="AF229" t="str">
        <f t="shared" si="211"/>
        <v>170,937204527894</v>
      </c>
      <c r="AG229" t="str">
        <f t="shared" si="212"/>
        <v>1+91,6484851602525i</v>
      </c>
      <c r="AH229">
        <f t="shared" si="230"/>
        <v>91.65394062542552</v>
      </c>
      <c r="AI229">
        <f t="shared" si="231"/>
        <v>1.5598855046910334</v>
      </c>
      <c r="AJ229" t="str">
        <f t="shared" si="213"/>
        <v>1+0,24282931965537i</v>
      </c>
      <c r="AK229">
        <f t="shared" si="232"/>
        <v>1.029060774922594</v>
      </c>
      <c r="AL229">
        <f t="shared" si="233"/>
        <v>0.2382184844152897</v>
      </c>
      <c r="AM229" t="str">
        <f t="shared" si="214"/>
        <v>1-0,00714870160843101i</v>
      </c>
      <c r="AN229">
        <f t="shared" si="234"/>
        <v>1.0000255516409</v>
      </c>
      <c r="AO229">
        <f t="shared" si="235"/>
        <v>-7.1485798365714375E-3</v>
      </c>
      <c r="AP229" s="41" t="str">
        <f t="shared" si="236"/>
        <v>0,45990880175843-1,86335898267684i</v>
      </c>
      <c r="AQ229">
        <f t="shared" si="237"/>
        <v>5.6627515289927786</v>
      </c>
      <c r="AR229" s="43">
        <f t="shared" si="238"/>
        <v>-76.135525637579349</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0,511411332235392+2,98261691680872i</v>
      </c>
      <c r="BG229" s="20">
        <f t="shared" si="249"/>
        <v>9.6177907204045407</v>
      </c>
      <c r="BH229" s="43">
        <f t="shared" si="250"/>
        <v>80.270451272853478</v>
      </c>
      <c r="BI229" s="41" t="str">
        <f t="shared" si="203"/>
        <v>1,1412205262582+7,31168888461508i</v>
      </c>
      <c r="BJ229" s="20">
        <f t="shared" si="251"/>
        <v>17.384886480733037</v>
      </c>
      <c r="BK229" s="43">
        <f t="shared" si="204"/>
        <v>81.12875649057024</v>
      </c>
      <c r="BL229">
        <f t="shared" si="252"/>
        <v>9.6177907204045407</v>
      </c>
      <c r="BM229" s="43">
        <f t="shared" si="253"/>
        <v>80.270451272853478</v>
      </c>
    </row>
    <row r="230" spans="14:65" x14ac:dyDescent="0.25">
      <c r="N230" s="9">
        <v>12</v>
      </c>
      <c r="O230" s="34">
        <f t="shared" si="254"/>
        <v>1318.2567385564089</v>
      </c>
      <c r="P230" s="33" t="str">
        <f t="shared" si="206"/>
        <v>68,0243543984883</v>
      </c>
      <c r="Q230" s="4" t="str">
        <f t="shared" si="207"/>
        <v>1+91,2765699663923i</v>
      </c>
      <c r="R230" s="4">
        <f t="shared" si="219"/>
        <v>91.282047659053461</v>
      </c>
      <c r="S230" s="4">
        <f t="shared" si="220"/>
        <v>1.5598410510431258</v>
      </c>
      <c r="T230" s="4" t="str">
        <f t="shared" si="208"/>
        <v>1+0,248485541123644i</v>
      </c>
      <c r="U230" s="4">
        <f t="shared" si="221"/>
        <v>1.0304101436551905</v>
      </c>
      <c r="V230" s="4">
        <f t="shared" si="222"/>
        <v>0.24355278292995125</v>
      </c>
      <c r="W230" t="str">
        <f t="shared" si="209"/>
        <v>1-0,0178909589609023i</v>
      </c>
      <c r="X230" s="4">
        <f t="shared" si="223"/>
        <v>1.0001600304014058</v>
      </c>
      <c r="Y230" s="4">
        <f t="shared" si="224"/>
        <v>-1.7889050443133023E-2</v>
      </c>
      <c r="Z230" t="str">
        <f t="shared" si="210"/>
        <v>0,999993048796685+0,0050617425043705i</v>
      </c>
      <c r="AA230" s="4">
        <f t="shared" si="225"/>
        <v>1.0000058594222685</v>
      </c>
      <c r="AB230" s="4">
        <f t="shared" si="226"/>
        <v>5.0617344602110047E-3</v>
      </c>
      <c r="AC230" s="47" t="str">
        <f t="shared" si="227"/>
        <v>0,176248951404857-0,747493466605724i</v>
      </c>
      <c r="AD230" s="20">
        <f t="shared" si="228"/>
        <v>-2.2928773920903613</v>
      </c>
      <c r="AE230" s="43">
        <f t="shared" si="229"/>
        <v>-76.732745496943608</v>
      </c>
      <c r="AF230" t="str">
        <f t="shared" si="211"/>
        <v>170,937204527894</v>
      </c>
      <c r="AG230" t="str">
        <f t="shared" si="212"/>
        <v>1+93,7832526176331i</v>
      </c>
      <c r="AH230">
        <f t="shared" si="230"/>
        <v>93.78858390839892</v>
      </c>
      <c r="AI230">
        <f t="shared" si="231"/>
        <v>1.5601338462811722</v>
      </c>
      <c r="AJ230" t="str">
        <f t="shared" si="213"/>
        <v>1+0,248485541123644i</v>
      </c>
      <c r="AK230">
        <f t="shared" si="232"/>
        <v>1.0304101436551905</v>
      </c>
      <c r="AL230">
        <f t="shared" si="233"/>
        <v>0.24355278292995125</v>
      </c>
      <c r="AM230" t="str">
        <f t="shared" si="214"/>
        <v>1-0,00731521625981361i</v>
      </c>
      <c r="AN230">
        <f t="shared" si="234"/>
        <v>1.0000267558365266</v>
      </c>
      <c r="AO230">
        <f t="shared" si="235"/>
        <v>-7.31508577910379E-3</v>
      </c>
      <c r="AP230" s="41" t="str">
        <f t="shared" si="236"/>
        <v>0,458995423540398-1,82110260891945i</v>
      </c>
      <c r="AQ230">
        <f t="shared" si="237"/>
        <v>5.4741672766464955</v>
      </c>
      <c r="AR230" s="43">
        <f t="shared" si="238"/>
        <v>-75.85366185878982</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0,466534100857217+2,91577268675491i</v>
      </c>
      <c r="BG230" s="20">
        <f t="shared" si="249"/>
        <v>9.404858256526424</v>
      </c>
      <c r="BH230" s="43">
        <f t="shared" si="250"/>
        <v>80.909522457482581</v>
      </c>
      <c r="BI230" s="41" t="str">
        <f t="shared" si="203"/>
        <v>1,03133958371231+7,1469330269487i</v>
      </c>
      <c r="BJ230" s="20">
        <f t="shared" si="251"/>
        <v>17.171902925263286</v>
      </c>
      <c r="BK230" s="43">
        <f t="shared" si="204"/>
        <v>81.788606095636396</v>
      </c>
      <c r="BL230">
        <f t="shared" si="252"/>
        <v>9.404858256526424</v>
      </c>
      <c r="BM230" s="43">
        <f t="shared" si="253"/>
        <v>80.909522457482581</v>
      </c>
    </row>
    <row r="231" spans="14:65" x14ac:dyDescent="0.25">
      <c r="N231" s="9">
        <v>13</v>
      </c>
      <c r="O231" s="34">
        <f t="shared" si="254"/>
        <v>1348.9628825916541</v>
      </c>
      <c r="P231" s="33" t="str">
        <f t="shared" si="206"/>
        <v>68,0243543984883</v>
      </c>
      <c r="Q231" s="4" t="str">
        <f t="shared" si="207"/>
        <v>1+93,4026744060331i</v>
      </c>
      <c r="R231" s="4">
        <f t="shared" si="219"/>
        <v>93.40802741841533</v>
      </c>
      <c r="S231" s="4">
        <f t="shared" si="220"/>
        <v>1.5600904042881292</v>
      </c>
      <c r="T231" s="4" t="str">
        <f t="shared" si="208"/>
        <v>1+0,254273512914915i</v>
      </c>
      <c r="U231" s="4">
        <f t="shared" si="221"/>
        <v>1.031821214828466</v>
      </c>
      <c r="V231" s="4">
        <f t="shared" si="222"/>
        <v>0.24899673098590627</v>
      </c>
      <c r="W231" t="str">
        <f t="shared" si="209"/>
        <v>1-0,0183076929298739i</v>
      </c>
      <c r="X231" s="4">
        <f t="shared" si="223"/>
        <v>1.0001675717700582</v>
      </c>
      <c r="Y231" s="4">
        <f t="shared" si="224"/>
        <v>-1.8305647934744297E-2</v>
      </c>
      <c r="Z231" t="str">
        <f t="shared" si="210"/>
        <v>0,999992721196566+0,00517964563345196i</v>
      </c>
      <c r="AA231" s="4">
        <f t="shared" si="225"/>
        <v>1.000006135568678</v>
      </c>
      <c r="AB231" s="4">
        <f t="shared" si="226"/>
        <v>5.1796370139801495E-3</v>
      </c>
      <c r="AC231" s="47" t="str">
        <f t="shared" si="227"/>
        <v>0,175881529391245-0,730674375901047i</v>
      </c>
      <c r="AD231" s="20">
        <f t="shared" si="228"/>
        <v>-2.4809042872147735</v>
      </c>
      <c r="AE231" s="43">
        <f t="shared" si="229"/>
        <v>-76.465741734745393</v>
      </c>
      <c r="AF231" t="str">
        <f t="shared" si="211"/>
        <v>170,937204527894</v>
      </c>
      <c r="AG231" t="str">
        <f t="shared" si="212"/>
        <v>1+95,9677451969196i</v>
      </c>
      <c r="AH231">
        <f t="shared" si="230"/>
        <v>95.97295513935623</v>
      </c>
      <c r="AI231">
        <f t="shared" si="231"/>
        <v>1.5603765361974673</v>
      </c>
      <c r="AJ231" t="str">
        <f t="shared" si="213"/>
        <v>1+0,254273512914915i</v>
      </c>
      <c r="AK231">
        <f t="shared" si="232"/>
        <v>1.031821214828466</v>
      </c>
      <c r="AL231">
        <f t="shared" si="233"/>
        <v>0.24899673098590627</v>
      </c>
      <c r="AM231" t="str">
        <f t="shared" si="214"/>
        <v>1-0,00748560953568549i</v>
      </c>
      <c r="AN231">
        <f t="shared" si="234"/>
        <v>1.0000280167825903</v>
      </c>
      <c r="AO231">
        <f t="shared" si="235"/>
        <v>-7.4854697232975076E-3</v>
      </c>
      <c r="AP231" s="41" t="str">
        <f t="shared" si="236"/>
        <v>0,458123144977395-1,77981093105665i</v>
      </c>
      <c r="AQ231">
        <f t="shared" si="237"/>
        <v>5.2860870023363891</v>
      </c>
      <c r="AR231" s="43">
        <f t="shared" si="238"/>
        <v>-75.565414000128371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0,423682100515404+2,85051852521521i</v>
      </c>
      <c r="BG231" s="20">
        <f t="shared" si="249"/>
        <v>9.1933766977107005</v>
      </c>
      <c r="BH231" s="43">
        <f t="shared" si="250"/>
        <v>81.54583025964358</v>
      </c>
      <c r="BI231" s="41" t="str">
        <f t="shared" si="203"/>
        <v>0,926413360650194+6,98607173914077i</v>
      </c>
      <c r="BJ231" s="20">
        <f t="shared" si="251"/>
        <v>16.960367987261876</v>
      </c>
      <c r="BK231" s="43">
        <f t="shared" si="204"/>
        <v>82.446157994260616</v>
      </c>
      <c r="BL231">
        <f t="shared" si="252"/>
        <v>9.1933766977107005</v>
      </c>
      <c r="BM231" s="43">
        <f t="shared" si="253"/>
        <v>81.54583025964358</v>
      </c>
    </row>
    <row r="232" spans="14:65" x14ac:dyDescent="0.25">
      <c r="N232" s="9">
        <v>14</v>
      </c>
      <c r="O232" s="34">
        <f t="shared" si="254"/>
        <v>1380.3842646028863</v>
      </c>
      <c r="P232" s="33" t="str">
        <f t="shared" si="206"/>
        <v>68,0243543984883</v>
      </c>
      <c r="Q232" s="4" t="str">
        <f t="shared" si="207"/>
        <v>1+95,5783021799746i</v>
      </c>
      <c r="R232" s="4">
        <f t="shared" si="219"/>
        <v>95.583533349665075</v>
      </c>
      <c r="S232" s="4">
        <f t="shared" si="220"/>
        <v>1.5603340828468089</v>
      </c>
      <c r="T232" s="4" t="str">
        <f t="shared" si="208"/>
        <v>1+0,260196303888443i</v>
      </c>
      <c r="U232" s="4">
        <f t="shared" si="221"/>
        <v>1.0332967224167542</v>
      </c>
      <c r="V232" s="4">
        <f t="shared" si="222"/>
        <v>0.25455192376676561</v>
      </c>
      <c r="W232" t="str">
        <f t="shared" si="209"/>
        <v>1-0,0187341338799679i</v>
      </c>
      <c r="X232" s="4">
        <f t="shared" si="223"/>
        <v>1.0001754684915205</v>
      </c>
      <c r="Y232" s="4">
        <f t="shared" si="224"/>
        <v>-1.8731942648969421E-2</v>
      </c>
      <c r="Z232" t="str">
        <f t="shared" si="210"/>
        <v>0,999992378157128+0,005300295079209i</v>
      </c>
      <c r="AA232" s="4">
        <f t="shared" si="225"/>
        <v>1.0000064247294991</v>
      </c>
      <c r="AB232" s="4">
        <f t="shared" si="226"/>
        <v>5.3002858432789892E-3</v>
      </c>
      <c r="AC232" s="47" t="str">
        <f t="shared" si="227"/>
        <v>0,175530553835667-0,714242344850423i</v>
      </c>
      <c r="AD232" s="20">
        <f t="shared" si="228"/>
        <v>-2.6684038407113713</v>
      </c>
      <c r="AE232" s="43">
        <f t="shared" si="229"/>
        <v>-76.192751943666678</v>
      </c>
      <c r="AF232" t="str">
        <f t="shared" si="211"/>
        <v>170,937204527894</v>
      </c>
      <c r="AG232" t="str">
        <f t="shared" si="212"/>
        <v>1+98,2031211449928i</v>
      </c>
      <c r="AH232">
        <f t="shared" si="230"/>
        <v>98.208212500880663</v>
      </c>
      <c r="AI232">
        <f t="shared" si="231"/>
        <v>1.5606137030029068</v>
      </c>
      <c r="AJ232" t="str">
        <f t="shared" si="213"/>
        <v>1+0,260196303888443i</v>
      </c>
      <c r="AK232">
        <f t="shared" si="232"/>
        <v>1.0332967224167542</v>
      </c>
      <c r="AL232">
        <f t="shared" si="233"/>
        <v>0.25455192376676561</v>
      </c>
      <c r="AM232" t="str">
        <f t="shared" si="214"/>
        <v>1-0,00765997178081695i</v>
      </c>
      <c r="AN232">
        <f t="shared" si="234"/>
        <v>1.0000293371535072</v>
      </c>
      <c r="AO232">
        <f t="shared" si="235"/>
        <v>-7.6598219693814794E-3</v>
      </c>
      <c r="AP232" s="41" t="str">
        <f t="shared" si="236"/>
        <v>0,457290117084027-1,73946211420524i</v>
      </c>
      <c r="AQ232">
        <f t="shared" si="237"/>
        <v>5.0985316689700504</v>
      </c>
      <c r="AR232" s="43">
        <f t="shared" si="238"/>
        <v>-75.270703204245052</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0,382764499120355+2,78681685854372i</v>
      </c>
      <c r="BG232" s="20">
        <f t="shared" si="249"/>
        <v>8.983333098741177</v>
      </c>
      <c r="BH232" s="43">
        <f t="shared" si="250"/>
        <v>82.179455341448431</v>
      </c>
      <c r="BI232" s="41" t="str">
        <f t="shared" si="203"/>
        <v>0,826219440742933+6,82901265435568i</v>
      </c>
      <c r="BJ232" s="20">
        <f t="shared" si="251"/>
        <v>16.750268608422587</v>
      </c>
      <c r="BK232" s="43">
        <f t="shared" si="204"/>
        <v>83.101504080870043</v>
      </c>
      <c r="BL232">
        <f t="shared" si="252"/>
        <v>8.983333098741177</v>
      </c>
      <c r="BM232" s="43">
        <f t="shared" si="253"/>
        <v>82.179455341448431</v>
      </c>
    </row>
    <row r="233" spans="14:65" x14ac:dyDescent="0.25">
      <c r="N233" s="9">
        <v>15</v>
      </c>
      <c r="O233" s="34">
        <f t="shared" si="254"/>
        <v>1412.5375446227545</v>
      </c>
      <c r="P233" s="33" t="str">
        <f t="shared" si="206"/>
        <v>68,0243543984883</v>
      </c>
      <c r="Q233" s="4" t="str">
        <f t="shared" si="207"/>
        <v>1+97,8046068348603i</v>
      </c>
      <c r="R233" s="4">
        <f t="shared" si="219"/>
        <v>97.80971893488703</v>
      </c>
      <c r="S233" s="4">
        <f t="shared" si="220"/>
        <v>1.5605722158049402</v>
      </c>
      <c r="T233" s="4" t="str">
        <f t="shared" si="208"/>
        <v>1+0,266257054386397i</v>
      </c>
      <c r="U233" s="4">
        <f t="shared" si="221"/>
        <v>1.0348395136495903</v>
      </c>
      <c r="V233" s="4">
        <f t="shared" si="222"/>
        <v>0.2602199346597302</v>
      </c>
      <c r="W233" t="str">
        <f t="shared" si="209"/>
        <v>1-0,0191705079158206i</v>
      </c>
      <c r="X233" s="4">
        <f t="shared" si="223"/>
        <v>1.0001837373071762</v>
      </c>
      <c r="Y233" s="4">
        <f t="shared" si="224"/>
        <v>-1.9168159992798309E-2</v>
      </c>
      <c r="Z233" t="str">
        <f t="shared" si="210"/>
        <v>0,99999201895074+0,00542375481157473i</v>
      </c>
      <c r="AA233" s="4">
        <f t="shared" si="225"/>
        <v>1.0000067275180868</v>
      </c>
      <c r="AB233" s="4">
        <f t="shared" si="226"/>
        <v>5.4237449150979092E-3</v>
      </c>
      <c r="AC233" s="47" t="str">
        <f t="shared" si="227"/>
        <v>0,175195280771389-0,69818868452255i</v>
      </c>
      <c r="AD233" s="20">
        <f t="shared" si="228"/>
        <v>-2.8553542398026934</v>
      </c>
      <c r="AE233" s="43">
        <f t="shared" si="229"/>
        <v>-75.913709951239113</v>
      </c>
      <c r="AF233" t="str">
        <f t="shared" si="211"/>
        <v>170,937204527894</v>
      </c>
      <c r="AG233" t="str">
        <f t="shared" si="212"/>
        <v>1+100,490565687769i</v>
      </c>
      <c r="AH233">
        <f t="shared" si="230"/>
        <v>100.49554115605238</v>
      </c>
      <c r="AI233">
        <f t="shared" si="231"/>
        <v>1.5608454723396872</v>
      </c>
      <c r="AJ233" t="str">
        <f t="shared" si="213"/>
        <v>1+0,266257054386397i</v>
      </c>
      <c r="AK233">
        <f t="shared" si="232"/>
        <v>1.0348395136495903</v>
      </c>
      <c r="AL233">
        <f t="shared" si="233"/>
        <v>0.2602199346597302</v>
      </c>
      <c r="AM233" t="str">
        <f t="shared" si="214"/>
        <v>1-0,00783839544437831i</v>
      </c>
      <c r="AN233">
        <f t="shared" si="234"/>
        <v>1.0000307197497198</v>
      </c>
      <c r="AO233">
        <f t="shared" si="235"/>
        <v>-7.8382349187993833E-3</v>
      </c>
      <c r="AP233" s="41" t="str">
        <f t="shared" si="236"/>
        <v>0,456494574022233-1,70003481949547i</v>
      </c>
      <c r="AQ233">
        <f t="shared" si="237"/>
        <v>4.9115229711556587</v>
      </c>
      <c r="AR233" s="43">
        <f t="shared" si="238"/>
        <v>-74.969451815674319</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0,34369456193008+2,72463113239117i</v>
      </c>
      <c r="BG233" s="20">
        <f t="shared" si="249"/>
        <v>8.7747159984690164</v>
      </c>
      <c r="BH233" s="43">
        <f t="shared" si="250"/>
        <v>82.810481865309185</v>
      </c>
      <c r="BI233" s="41" t="str">
        <f t="shared" si="203"/>
        <v>0,730545432204215+6,67566588975073i</v>
      </c>
      <c r="BJ233" s="20">
        <f t="shared" si="251"/>
        <v>16.541593209427376</v>
      </c>
      <c r="BK233" s="43">
        <f t="shared" si="204"/>
        <v>83.754740000873994</v>
      </c>
      <c r="BL233">
        <f t="shared" si="252"/>
        <v>8.7747159984690164</v>
      </c>
      <c r="BM233" s="43">
        <f t="shared" si="253"/>
        <v>82.810481865309185</v>
      </c>
    </row>
    <row r="234" spans="14:65" x14ac:dyDescent="0.25">
      <c r="N234" s="9">
        <v>16</v>
      </c>
      <c r="O234" s="34">
        <f t="shared" si="254"/>
        <v>1445.4397707459289</v>
      </c>
      <c r="P234" s="33" t="str">
        <f t="shared" si="206"/>
        <v>68,0243543984883</v>
      </c>
      <c r="Q234" s="4" t="str">
        <f t="shared" si="207"/>
        <v>1+100,082768786887i</v>
      </c>
      <c r="R234" s="4">
        <f t="shared" si="219"/>
        <v>100.08776452718627</v>
      </c>
      <c r="S234" s="4">
        <f t="shared" si="220"/>
        <v>1.5608049293156765</v>
      </c>
      <c r="T234" s="4" t="str">
        <f t="shared" si="208"/>
        <v>1+0,272458977898916i</v>
      </c>
      <c r="U234" s="4">
        <f t="shared" si="221"/>
        <v>1.0364525530084443</v>
      </c>
      <c r="V234" s="4">
        <f t="shared" si="222"/>
        <v>0.26600231157657805</v>
      </c>
      <c r="W234" t="str">
        <f t="shared" si="209"/>
        <v>1-0,0196170464087219i</v>
      </c>
      <c r="X234" s="4">
        <f t="shared" si="223"/>
        <v>1.0001923957468393</v>
      </c>
      <c r="Y234" s="4">
        <f t="shared" si="224"/>
        <v>-1.9614530590012887E-2</v>
      </c>
      <c r="Z234" t="str">
        <f t="shared" si="210"/>
        <v>0,999991642815477+0,00555009029053345i</v>
      </c>
      <c r="AA234" s="4">
        <f t="shared" si="225"/>
        <v>1.0000070445767018</v>
      </c>
      <c r="AB234" s="4">
        <f t="shared" si="226"/>
        <v>5.5500796862680245E-3</v>
      </c>
      <c r="AC234" s="47" t="str">
        <f t="shared" si="227"/>
        <v>0,174874999494858-0,682504905028821i</v>
      </c>
      <c r="AD234" s="20">
        <f t="shared" si="228"/>
        <v>-3.041732920732378</v>
      </c>
      <c r="AE234" s="43">
        <f t="shared" si="229"/>
        <v>-75.628551260863603</v>
      </c>
      <c r="AF234" t="str">
        <f t="shared" si="211"/>
        <v>170,937204527894</v>
      </c>
      <c r="AG234" t="str">
        <f t="shared" si="212"/>
        <v>1+102,831291658623i</v>
      </c>
      <c r="AH234">
        <f t="shared" si="230"/>
        <v>102.83615387683841</v>
      </c>
      <c r="AI234">
        <f t="shared" si="231"/>
        <v>1.5610719669953219</v>
      </c>
      <c r="AJ234" t="str">
        <f t="shared" si="213"/>
        <v>1+0,272458977898916i</v>
      </c>
      <c r="AK234">
        <f t="shared" si="232"/>
        <v>1.0364525530084443</v>
      </c>
      <c r="AL234">
        <f t="shared" si="233"/>
        <v>0.26600231157657805</v>
      </c>
      <c r="AM234" t="str">
        <f t="shared" si="214"/>
        <v>1-0,00802097512895772i</v>
      </c>
      <c r="AN234">
        <f t="shared" si="234"/>
        <v>1.0000321675036354</v>
      </c>
      <c r="AO234">
        <f t="shared" si="235"/>
        <v>-8.0208031229997354E-3</v>
      </c>
      <c r="AP234" s="41" t="str">
        <f t="shared" si="236"/>
        <v>0,455734829365275-1,66150819301718i</v>
      </c>
      <c r="AQ234">
        <f t="shared" si="237"/>
        <v>4.7250833491508804</v>
      </c>
      <c r="AR234" s="43">
        <f t="shared" si="238"/>
        <v>-74.661583598209049</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0,306389468057696+2,66392577907243i</v>
      </c>
      <c r="BG234" s="20">
        <f t="shared" si="249"/>
        <v>8.5675154453373263</v>
      </c>
      <c r="BH234" s="43">
        <f t="shared" si="250"/>
        <v>83.438996890061034</v>
      </c>
      <c r="BI234" s="41" t="str">
        <f t="shared" si="203"/>
        <v>0,639188518406898+6,525943967306i</v>
      </c>
      <c r="BJ234" s="20">
        <f t="shared" si="251"/>
        <v>16.334331715220596</v>
      </c>
      <c r="BK234" s="43">
        <f t="shared" si="204"/>
        <v>84.405964552715602</v>
      </c>
      <c r="BL234">
        <f t="shared" si="252"/>
        <v>8.5675154453373263</v>
      </c>
      <c r="BM234" s="43">
        <f t="shared" si="253"/>
        <v>83.438996890061034</v>
      </c>
    </row>
    <row r="235" spans="14:65" x14ac:dyDescent="0.25">
      <c r="N235" s="9">
        <v>17</v>
      </c>
      <c r="O235" s="34">
        <f t="shared" si="254"/>
        <v>1479.1083881682086</v>
      </c>
      <c r="P235" s="33" t="str">
        <f t="shared" si="206"/>
        <v>68,0243543984883</v>
      </c>
      <c r="Q235" s="4" t="str">
        <f t="shared" si="207"/>
        <v>1+102,413995947676i</v>
      </c>
      <c r="R235" s="4">
        <f t="shared" si="219"/>
        <v>102.41887797652636</v>
      </c>
      <c r="S235" s="4">
        <f t="shared" si="220"/>
        <v>1.5610323466659215</v>
      </c>
      <c r="T235" s="4" t="str">
        <f t="shared" si="208"/>
        <v>1+0,278805362767937i</v>
      </c>
      <c r="U235" s="4">
        <f t="shared" si="221"/>
        <v>1.0381389263042595</v>
      </c>
      <c r="V235" s="4">
        <f t="shared" si="222"/>
        <v>0.2719005730692563</v>
      </c>
      <c r="W235" t="str">
        <f t="shared" si="209"/>
        <v>1-0,0200739861192915i</v>
      </c>
      <c r="X235" s="4">
        <f t="shared" si="223"/>
        <v>1.0002014621658566</v>
      </c>
      <c r="Y235" s="4">
        <f t="shared" si="224"/>
        <v>-2.0071290400301301E-2</v>
      </c>
      <c r="Z235" t="str">
        <f t="shared" si="210"/>
        <v>0,999991248953504+0,00567936850082834i</v>
      </c>
      <c r="AA235" s="4">
        <f t="shared" si="225"/>
        <v>1.0000073765778716</v>
      </c>
      <c r="AB235" s="4">
        <f t="shared" si="226"/>
        <v>5.6793571381538342E-3</v>
      </c>
      <c r="AC235" s="47" t="str">
        <f t="shared" si="227"/>
        <v>0,174569031062062-0,667182711126658i</v>
      </c>
      <c r="AD235" s="20">
        <f t="shared" si="228"/>
        <v>-3.2275165554409755</v>
      </c>
      <c r="AE235" s="43">
        <f t="shared" si="229"/>
        <v>-75.33721328698573</v>
      </c>
      <c r="AF235" t="str">
        <f t="shared" si="211"/>
        <v>170,937204527894</v>
      </c>
      <c r="AG235" t="str">
        <f t="shared" si="212"/>
        <v>1+105,226540141447i</v>
      </c>
      <c r="AH235">
        <f t="shared" si="230"/>
        <v>105.23129168711917</v>
      </c>
      <c r="AI235">
        <f t="shared" si="231"/>
        <v>1.561293306967269</v>
      </c>
      <c r="AJ235" t="str">
        <f t="shared" si="213"/>
        <v>1+0,278805362767937i</v>
      </c>
      <c r="AK235">
        <f t="shared" si="232"/>
        <v>1.0381389263042595</v>
      </c>
      <c r="AL235">
        <f t="shared" si="233"/>
        <v>0.2719005730692563</v>
      </c>
      <c r="AM235" t="str">
        <f t="shared" si="214"/>
        <v>1-0,00820780764072065i</v>
      </c>
      <c r="AN235">
        <f t="shared" si="234"/>
        <v>1.000033683485845</v>
      </c>
      <c r="AO235">
        <f t="shared" si="235"/>
        <v>-8.2076233333513351E-3</v>
      </c>
      <c r="AP235" s="41" t="str">
        <f t="shared" si="236"/>
        <v>0,4550092725293-1,62386185500602i</v>
      </c>
      <c r="AQ235">
        <f t="shared" si="237"/>
        <v>4.5392360019274598</v>
      </c>
      <c r="AR235" s="43">
        <f t="shared" si="238"/>
        <v>-74.347023964025112</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0,270770135235862+2,60466618632902i</v>
      </c>
      <c r="BG235" s="20">
        <f t="shared" si="249"/>
        <v>8.3617230188290819</v>
      </c>
      <c r="BH235" s="43">
        <f t="shared" si="250"/>
        <v>84.065089763750223</v>
      </c>
      <c r="BI235" s="41" t="str">
        <f t="shared" si="203"/>
        <v>0,55195502870687+6,37976173801181i</v>
      </c>
      <c r="BJ235" s="20">
        <f t="shared" si="251"/>
        <v>16.128475576197523</v>
      </c>
      <c r="BK235" s="43">
        <f t="shared" si="204"/>
        <v>85.055279086710854</v>
      </c>
      <c r="BL235">
        <f t="shared" si="252"/>
        <v>8.3617230188290819</v>
      </c>
      <c r="BM235" s="43">
        <f t="shared" si="253"/>
        <v>84.065089763750223</v>
      </c>
    </row>
    <row r="236" spans="14:65" x14ac:dyDescent="0.25">
      <c r="N236" s="9">
        <v>18</v>
      </c>
      <c r="O236" s="34">
        <f t="shared" si="254"/>
        <v>1513.5612484362093</v>
      </c>
      <c r="P236" s="33" t="str">
        <f t="shared" si="206"/>
        <v>68,0243543984883</v>
      </c>
      <c r="Q236" s="4" t="str">
        <f t="shared" si="207"/>
        <v>1+104,799524364727i</v>
      </c>
      <c r="R236" s="4">
        <f t="shared" si="219"/>
        <v>104.80429527015106</v>
      </c>
      <c r="S236" s="4">
        <f t="shared" si="220"/>
        <v>1.5612545883412172</v>
      </c>
      <c r="T236" s="4" t="str">
        <f t="shared" si="208"/>
        <v>1+0,285299573930724i</v>
      </c>
      <c r="U236" s="4">
        <f t="shared" si="221"/>
        <v>1.0399018448320267</v>
      </c>
      <c r="V236" s="4">
        <f t="shared" si="222"/>
        <v>0.27791620423674346</v>
      </c>
      <c r="W236" t="str">
        <f t="shared" si="209"/>
        <v>1-0,0205415693230121i</v>
      </c>
      <c r="X236" s="4">
        <f t="shared" si="223"/>
        <v>1.0002109557839547</v>
      </c>
      <c r="Y236" s="4">
        <f t="shared" si="224"/>
        <v>-2.0538680840974908E-2</v>
      </c>
      <c r="Z236" t="str">
        <f t="shared" si="210"/>
        <v>0,999990836529389+0,00581165798747769i</v>
      </c>
      <c r="AA236" s="4">
        <f t="shared" si="225"/>
        <v>1.0000077242258234</v>
      </c>
      <c r="AB236" s="4">
        <f t="shared" si="226"/>
        <v>5.8116458121532837E-3</v>
      </c>
      <c r="AC236" s="47" t="str">
        <f t="shared" si="227"/>
        <v>0,174276726851932-0,652213997919051i</v>
      </c>
      <c r="AD236" s="20">
        <f t="shared" si="228"/>
        <v>-3.4126810392475013</v>
      </c>
      <c r="AE236" s="43">
        <f t="shared" si="229"/>
        <v>-75.03963560234061</v>
      </c>
      <c r="AF236" t="str">
        <f t="shared" si="211"/>
        <v>170,937204527894</v>
      </c>
      <c r="AG236" t="str">
        <f t="shared" si="212"/>
        <v>1+107,677581128692i</v>
      </c>
      <c r="AH236">
        <f t="shared" si="230"/>
        <v>107.68222452069814</v>
      </c>
      <c r="AI236">
        <f t="shared" si="231"/>
        <v>1.5615096095261114</v>
      </c>
      <c r="AJ236" t="str">
        <f t="shared" si="213"/>
        <v>1+0,285299573930724i</v>
      </c>
      <c r="AK236">
        <f t="shared" si="232"/>
        <v>1.0399018448320267</v>
      </c>
      <c r="AL236">
        <f t="shared" si="233"/>
        <v>0.27791620423674346</v>
      </c>
      <c r="AM236" t="str">
        <f t="shared" si="214"/>
        <v>1-0,00839899204073787i</v>
      </c>
      <c r="AN236">
        <f t="shared" si="234"/>
        <v>1.0000352709116316</v>
      </c>
      <c r="AO236">
        <f t="shared" si="235"/>
        <v>-8.3987945522097426E-3</v>
      </c>
      <c r="AP236" s="41" t="str">
        <f t="shared" si="236"/>
        <v>0,454316365365034-1,58707588926453i</v>
      </c>
      <c r="AQ236">
        <f t="shared" si="237"/>
        <v>4.3540048992167284</v>
      </c>
      <c r="AR236" s="43">
        <f t="shared" si="238"/>
        <v>-74.025700214745314</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0,236761052470216+2,54681866741095i</v>
      </c>
      <c r="BG236" s="20">
        <f t="shared" si="249"/>
        <v>8.1573318469101022</v>
      </c>
      <c r="BH236" s="43">
        <f t="shared" si="250"/>
        <v>84.688851513726064</v>
      </c>
      <c r="BI236" s="41" t="str">
        <f t="shared" si="203"/>
        <v>0,4686600285718+6,23703630923i</v>
      </c>
      <c r="BJ236" s="20">
        <f t="shared" si="251"/>
        <v>15.924017785374332</v>
      </c>
      <c r="BK236" s="43">
        <f t="shared" si="204"/>
        <v>85.70278690132136</v>
      </c>
      <c r="BL236">
        <f t="shared" si="252"/>
        <v>8.1573318469101022</v>
      </c>
      <c r="BM236" s="43">
        <f t="shared" si="253"/>
        <v>84.688851513726064</v>
      </c>
    </row>
    <row r="237" spans="14:65" x14ac:dyDescent="0.25">
      <c r="N237" s="9">
        <v>19</v>
      </c>
      <c r="O237" s="34">
        <f t="shared" si="254"/>
        <v>1548.8166189124822</v>
      </c>
      <c r="P237" s="33" t="str">
        <f t="shared" si="206"/>
        <v>68,0243543984883</v>
      </c>
      <c r="Q237" s="4" t="str">
        <f t="shared" si="207"/>
        <v>1+107,240618876781i</v>
      </c>
      <c r="R237" s="4">
        <f t="shared" si="219"/>
        <v>107.2452811879152</v>
      </c>
      <c r="S237" s="4">
        <f t="shared" si="220"/>
        <v>1.5614717720891762</v>
      </c>
      <c r="T237" s="4" t="str">
        <f t="shared" si="208"/>
        <v>1+0,291945054703994i</v>
      </c>
      <c r="U237" s="4">
        <f t="shared" si="221"/>
        <v>1.041744649598028</v>
      </c>
      <c r="V237" s="4">
        <f t="shared" si="222"/>
        <v>0.28405065242059091</v>
      </c>
      <c r="W237" t="str">
        <f t="shared" si="209"/>
        <v>1-0,0210200439386876i</v>
      </c>
      <c r="X237" s="4">
        <f t="shared" si="223"/>
        <v>1.0002208967259105</v>
      </c>
      <c r="Y237" s="4">
        <f t="shared" si="224"/>
        <v>-2.1016948911337884E-2</v>
      </c>
      <c r="Z237" t="str">
        <f t="shared" si="210"/>
        <v>0,999990404668324+0,00594702889211839i</v>
      </c>
      <c r="AA237" s="4">
        <f t="shared" si="225"/>
        <v>1.0000080882579712</v>
      </c>
      <c r="AB237" s="4">
        <f t="shared" si="226"/>
        <v>5.9470158460240103E-3</v>
      </c>
      <c r="AC237" s="47" t="str">
        <f t="shared" si="227"/>
        <v>0,173997467193745-0,637590846648533i</v>
      </c>
      <c r="AD237" s="20">
        <f t="shared" si="228"/>
        <v>-3.5972014796760794</v>
      </c>
      <c r="AE237" s="43">
        <f t="shared" si="229"/>
        <v>-74.735760197422323</v>
      </c>
      <c r="AF237" t="str">
        <f t="shared" si="211"/>
        <v>170,937204527894</v>
      </c>
      <c r="AG237" t="str">
        <f t="shared" si="212"/>
        <v>1+110,185714194733i</v>
      </c>
      <c r="AH237">
        <f t="shared" si="230"/>
        <v>110.19025189463623</v>
      </c>
      <c r="AI237">
        <f t="shared" si="231"/>
        <v>1.5617209892773218</v>
      </c>
      <c r="AJ237" t="str">
        <f t="shared" si="213"/>
        <v>1+0,291945054703994i</v>
      </c>
      <c r="AK237">
        <f t="shared" si="232"/>
        <v>1.041744649598028</v>
      </c>
      <c r="AL237">
        <f t="shared" si="233"/>
        <v>0.28405065242059091</v>
      </c>
      <c r="AM237" t="str">
        <f t="shared" si="214"/>
        <v>1-0,00859462969750889i</v>
      </c>
      <c r="AN237">
        <f t="shared" si="234"/>
        <v>1.0000369331477899</v>
      </c>
      <c r="AO237">
        <f t="shared" si="235"/>
        <v>-8.5944180851605292E-3</v>
      </c>
      <c r="AP237" s="41" t="str">
        <f t="shared" si="236"/>
        <v>0,453654638902387-1,55113083281406i</v>
      </c>
      <c r="AQ237">
        <f t="shared" si="237"/>
        <v>4.1694147923978955</v>
      </c>
      <c r="AR237" s="43">
        <f t="shared" si="238"/>
        <v>-73.697541794599459</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0,204290120230281+2,49035043240737i</v>
      </c>
      <c r="BG237" s="20">
        <f t="shared" si="249"/>
        <v>7.9543366195305021</v>
      </c>
      <c r="BH237" s="43">
        <f t="shared" si="250"/>
        <v>85.310374234591279</v>
      </c>
      <c r="BI237" s="41" t="str">
        <f t="shared" si="203"/>
        <v>0,389126928153946+6,09768697506216i</v>
      </c>
      <c r="BJ237" s="20">
        <f t="shared" si="251"/>
        <v>15.720952891604458</v>
      </c>
      <c r="BK237" s="43">
        <f t="shared" si="204"/>
        <v>86.348592637414157</v>
      </c>
      <c r="BL237">
        <f t="shared" si="252"/>
        <v>7.9543366195305021</v>
      </c>
      <c r="BM237" s="43">
        <f t="shared" si="253"/>
        <v>85.310374234591279</v>
      </c>
    </row>
    <row r="238" spans="14:65" x14ac:dyDescent="0.25">
      <c r="N238" s="9">
        <v>20</v>
      </c>
      <c r="O238" s="34">
        <f t="shared" si="254"/>
        <v>1584.8931924611156</v>
      </c>
      <c r="P238" s="33" t="str">
        <f t="shared" si="206"/>
        <v>68,0243543984883</v>
      </c>
      <c r="Q238" s="4" t="str">
        <f t="shared" si="207"/>
        <v>1+109,738573784461i</v>
      </c>
      <c r="R238" s="4">
        <f t="shared" si="219"/>
        <v>109.74312997289439</v>
      </c>
      <c r="S238" s="4">
        <f t="shared" si="220"/>
        <v>1.5616840129814953</v>
      </c>
      <c r="T238" s="4" t="str">
        <f t="shared" si="208"/>
        <v>1+0,298745328609619i</v>
      </c>
      <c r="U238" s="4">
        <f t="shared" si="221"/>
        <v>1.0436708156148036</v>
      </c>
      <c r="V238" s="4">
        <f t="shared" si="222"/>
        <v>0.29030532268752124</v>
      </c>
      <c r="W238" t="str">
        <f t="shared" si="209"/>
        <v>1-0,0215096636598926i</v>
      </c>
      <c r="X238" s="4">
        <f t="shared" si="223"/>
        <v>1.0002313060641332</v>
      </c>
      <c r="Y238" s="4">
        <f t="shared" si="224"/>
        <v>-2.1506347319756335E-2</v>
      </c>
      <c r="Z238" t="str">
        <f t="shared" si="210"/>
        <v>0,999989952454274+0,00608555299019593i</v>
      </c>
      <c r="AA238" s="4">
        <f t="shared" si="225"/>
        <v>1.0000084694464833</v>
      </c>
      <c r="AB238" s="4">
        <f t="shared" si="226"/>
        <v>6.085539011054809E-3</v>
      </c>
      <c r="AC238" s="47" t="str">
        <f t="shared" si="227"/>
        <v>0,173730660055646-0,623305520583642i</v>
      </c>
      <c r="AD238" s="20">
        <f t="shared" si="228"/>
        <v>-3.7810521865776501</v>
      </c>
      <c r="AE238" s="43">
        <f t="shared" si="229"/>
        <v>-74.425531752275162</v>
      </c>
      <c r="AF238" t="str">
        <f t="shared" si="211"/>
        <v>170,937204527894</v>
      </c>
      <c r="AG238" t="str">
        <f t="shared" si="212"/>
        <v>1+112,752269184921i</v>
      </c>
      <c r="AH238">
        <f t="shared" si="230"/>
        <v>112.75670359827342</v>
      </c>
      <c r="AI238">
        <f t="shared" si="231"/>
        <v>1.5619275582216408</v>
      </c>
      <c r="AJ238" t="str">
        <f t="shared" si="213"/>
        <v>1+0,298745328609619i</v>
      </c>
      <c r="AK238">
        <f t="shared" si="232"/>
        <v>1.0436708156148036</v>
      </c>
      <c r="AL238">
        <f t="shared" si="233"/>
        <v>0.29030532268752124</v>
      </c>
      <c r="AM238" t="str">
        <f t="shared" si="214"/>
        <v>1-0,00879482434070892i</v>
      </c>
      <c r="AN238">
        <f t="shared" si="234"/>
        <v>1.0000386737197637</v>
      </c>
      <c r="AO238">
        <f t="shared" si="235"/>
        <v>-8.7945975944660141E-3</v>
      </c>
      <c r="AP238" s="41" t="str">
        <f t="shared" si="236"/>
        <v>0,453022690241207-1,51600766577294i</v>
      </c>
      <c r="AQ238">
        <f t="shared" si="237"/>
        <v>3.9854912240800973</v>
      </c>
      <c r="AR238" s="43">
        <f t="shared" si="238"/>
        <v>-73.362480555774539</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0,173288497841738+2,4352295607587i</v>
      </c>
      <c r="BG238" s="20">
        <f t="shared" si="249"/>
        <v>7.7527335982327994</v>
      </c>
      <c r="BH238" s="43">
        <f t="shared" si="250"/>
        <v>85.929750474496586</v>
      </c>
      <c r="BI238" s="41" t="str">
        <f t="shared" si="203"/>
        <v>0,313187108483541+5,9616351495651i</v>
      </c>
      <c r="BJ238" s="20">
        <f t="shared" si="251"/>
        <v>15.519277008890541</v>
      </c>
      <c r="BK238" s="43">
        <f t="shared" si="204"/>
        <v>86.992801670997196</v>
      </c>
      <c r="BL238">
        <f t="shared" si="252"/>
        <v>7.7527335982327994</v>
      </c>
      <c r="BM238" s="43">
        <f t="shared" si="253"/>
        <v>85.929750474496586</v>
      </c>
    </row>
    <row r="239" spans="14:65" x14ac:dyDescent="0.25">
      <c r="N239" s="9">
        <v>21</v>
      </c>
      <c r="O239" s="34">
        <f t="shared" si="254"/>
        <v>1621.8100973589308</v>
      </c>
      <c r="P239" s="33" t="str">
        <f t="shared" si="206"/>
        <v>68,0243543984883</v>
      </c>
      <c r="Q239" s="4" t="str">
        <f t="shared" si="207"/>
        <v>1+112,294713536523i</v>
      </c>
      <c r="R239" s="4">
        <f t="shared" si="219"/>
        <v>112.29916601760567</v>
      </c>
      <c r="S239" s="4">
        <f t="shared" si="220"/>
        <v>1.5618914234745755</v>
      </c>
      <c r="T239" s="4" t="str">
        <f t="shared" si="208"/>
        <v>1+0,305704001242833i</v>
      </c>
      <c r="U239" s="4">
        <f t="shared" si="221"/>
        <v>1.0456839562582367</v>
      </c>
      <c r="V239" s="4">
        <f t="shared" si="222"/>
        <v>0.29668157309843018</v>
      </c>
      <c r="W239" t="str">
        <f t="shared" si="209"/>
        <v>1-0,022010688089484i</v>
      </c>
      <c r="X239" s="4">
        <f t="shared" si="223"/>
        <v>1.0002422058632461</v>
      </c>
      <c r="Y239" s="4">
        <f t="shared" si="224"/>
        <v>-2.200713461347694E-2</v>
      </c>
      <c r="Z239" t="str">
        <f t="shared" si="210"/>
        <v>0,999989478928032+0,00622730372902066i</v>
      </c>
      <c r="AA239" s="4">
        <f t="shared" si="225"/>
        <v>1.0000088685999191</v>
      </c>
      <c r="AB239" s="4">
        <f t="shared" si="226"/>
        <v>6.2272887501020509E-3</v>
      </c>
      <c r="AC239" s="47" t="str">
        <f t="shared" si="227"/>
        <v>0,173475739791551-0,609350460996283i</v>
      </c>
      <c r="AD239" s="20">
        <f t="shared" si="228"/>
        <v>-3.9642066637009181</v>
      </c>
      <c r="AE239" s="43">
        <f t="shared" si="229"/>
        <v>-74.108897920650165</v>
      </c>
      <c r="AF239" t="str">
        <f t="shared" si="211"/>
        <v>170,937204527894</v>
      </c>
      <c r="AG239" t="str">
        <f t="shared" si="212"/>
        <v>1+115,378606920682i</v>
      </c>
      <c r="AH239">
        <f t="shared" si="230"/>
        <v>115.38294039829826</v>
      </c>
      <c r="AI239">
        <f t="shared" si="231"/>
        <v>1.5621294258141005</v>
      </c>
      <c r="AJ239" t="str">
        <f t="shared" si="213"/>
        <v>1+0,305704001242833i</v>
      </c>
      <c r="AK239">
        <f t="shared" si="232"/>
        <v>1.0456839562582367</v>
      </c>
      <c r="AL239">
        <f t="shared" si="233"/>
        <v>0.29668157309843018</v>
      </c>
      <c r="AM239" t="str">
        <f t="shared" si="214"/>
        <v>1-0,00899968211618761i</v>
      </c>
      <c r="AN239">
        <f t="shared" si="234"/>
        <v>1.0000404963191203</v>
      </c>
      <c r="AO239">
        <f t="shared" si="235"/>
        <v>-8.9994391537423207E-3</v>
      </c>
      <c r="AP239" s="41" t="str">
        <f t="shared" si="236"/>
        <v>0,45241917958155-1,48168780145621i</v>
      </c>
      <c r="AQ239">
        <f t="shared" si="237"/>
        <v>3.8022605362195567</v>
      </c>
      <c r="AR239" s="43">
        <f t="shared" si="238"/>
        <v>-73.020451035994768</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0,143690457759328+2,38142497488826i</v>
      </c>
      <c r="BG239" s="20">
        <f t="shared" si="249"/>
        <v>7.5525206219066892</v>
      </c>
      <c r="BH239" s="43">
        <f t="shared" si="250"/>
        <v>86.547072620205242</v>
      </c>
      <c r="BI239" s="41" t="str">
        <f t="shared" si="203"/>
        <v>0,240679564496388+5,82880430266256i</v>
      </c>
      <c r="BJ239" s="20">
        <f t="shared" si="251"/>
        <v>15.318987821827161</v>
      </c>
      <c r="BK239" s="43">
        <f t="shared" si="204"/>
        <v>87.635519504860639</v>
      </c>
      <c r="BL239">
        <f t="shared" si="252"/>
        <v>7.5525206219066892</v>
      </c>
      <c r="BM239" s="43">
        <f t="shared" si="253"/>
        <v>86.547072620205242</v>
      </c>
    </row>
    <row r="240" spans="14:65" x14ac:dyDescent="0.25">
      <c r="N240" s="9">
        <v>22</v>
      </c>
      <c r="O240" s="34">
        <f t="shared" si="254"/>
        <v>1659.5869074375626</v>
      </c>
      <c r="P240" s="33" t="str">
        <f t="shared" si="206"/>
        <v>68,0243543984883</v>
      </c>
      <c r="Q240" s="4" t="str">
        <f t="shared" si="207"/>
        <v>1+114,910393432099i</v>
      </c>
      <c r="R240" s="4">
        <f t="shared" si="219"/>
        <v>114.91474456622085</v>
      </c>
      <c r="S240" s="4">
        <f t="shared" si="220"/>
        <v>1.5620941134687842</v>
      </c>
      <c r="T240" s="4" t="str">
        <f t="shared" si="208"/>
        <v>1+0,312824762183979i</v>
      </c>
      <c r="U240" s="4">
        <f t="shared" si="221"/>
        <v>1.0477878276805199</v>
      </c>
      <c r="V240" s="4">
        <f t="shared" si="222"/>
        <v>0.30318070976438583</v>
      </c>
      <c r="W240" t="str">
        <f t="shared" si="209"/>
        <v>1-0,0225233828772465i</v>
      </c>
      <c r="X240" s="4">
        <f t="shared" si="223"/>
        <v>1.0002536192267615</v>
      </c>
      <c r="Y240" s="4">
        <f t="shared" si="224"/>
        <v>-2.2519575311244662E-2</v>
      </c>
      <c r="Z240" t="str">
        <f t="shared" si="210"/>
        <v>0,999988983085187+0,00637235626671067i</v>
      </c>
      <c r="AA240" s="4">
        <f t="shared" si="225"/>
        <v>1.0000092865649481</v>
      </c>
      <c r="AB240" s="4">
        <f t="shared" si="226"/>
        <v>6.3723402165112913E-3</v>
      </c>
      <c r="AC240" s="47" t="str">
        <f t="shared" si="227"/>
        <v>0,173232165943771-0,595718283228114i</v>
      </c>
      <c r="AD240" s="20">
        <f t="shared" si="228"/>
        <v>-4.1466376018785986</v>
      </c>
      <c r="AE240" s="43">
        <f t="shared" si="229"/>
        <v>-73.785809626500196</v>
      </c>
      <c r="AF240" t="str">
        <f t="shared" si="211"/>
        <v>170,937204527894</v>
      </c>
      <c r="AG240" t="str">
        <f t="shared" si="212"/>
        <v>1+118,06611992105i</v>
      </c>
      <c r="AH240">
        <f t="shared" si="230"/>
        <v>118.070354760252</v>
      </c>
      <c r="AI240">
        <f t="shared" si="231"/>
        <v>1.5623266990217235</v>
      </c>
      <c r="AJ240" t="str">
        <f t="shared" si="213"/>
        <v>1+0,312824762183979i</v>
      </c>
      <c r="AK240">
        <f t="shared" si="232"/>
        <v>1.0477878276805199</v>
      </c>
      <c r="AL240">
        <f t="shared" si="233"/>
        <v>0.30318070976438583</v>
      </c>
      <c r="AM240" t="str">
        <f t="shared" si="214"/>
        <v>1-0,00920931164224924i</v>
      </c>
      <c r="AN240">
        <f t="shared" si="234"/>
        <v>1.0000424048113781</v>
      </c>
      <c r="AO240">
        <f t="shared" si="235"/>
        <v>-9.2090513038948739E-3</v>
      </c>
      <c r="AP240" s="41" t="str">
        <f t="shared" si="236"/>
        <v>0,451842827387282-1,44815307669282i</v>
      </c>
      <c r="AQ240">
        <f t="shared" si="237"/>
        <v>3.619749876608211</v>
      </c>
      <c r="AR240" s="43">
        <f t="shared" si="238"/>
        <v>-72.671390748302983</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0,115433246413609+2,32890641489419i</v>
      </c>
      <c r="BG240" s="20">
        <f t="shared" si="249"/>
        <v>7.3536971087138454</v>
      </c>
      <c r="BH240" s="43">
        <f t="shared" si="250"/>
        <v>87.16243228131988</v>
      </c>
      <c r="BI240" s="41" t="str">
        <f t="shared" si="203"/>
        <v>0,171450564144303+5,69911989861428i</v>
      </c>
      <c r="BJ240" s="20">
        <f t="shared" si="251"/>
        <v>15.120084587200648</v>
      </c>
      <c r="BK240" s="43">
        <f t="shared" si="204"/>
        <v>88.276851159517108</v>
      </c>
      <c r="BL240">
        <f t="shared" si="252"/>
        <v>7.3536971087138454</v>
      </c>
      <c r="BM240" s="43">
        <f t="shared" si="253"/>
        <v>87.16243228131988</v>
      </c>
    </row>
    <row r="241" spans="14:65" x14ac:dyDescent="0.25">
      <c r="N241" s="9">
        <v>23</v>
      </c>
      <c r="O241" s="34">
        <f t="shared" si="254"/>
        <v>1698.2436524617447</v>
      </c>
      <c r="P241" s="33" t="str">
        <f t="shared" si="206"/>
        <v>68,0243543984883</v>
      </c>
      <c r="Q241" s="4" t="str">
        <f t="shared" si="207"/>
        <v>1+117,587000339291i</v>
      </c>
      <c r="R241" s="4">
        <f t="shared" si="219"/>
        <v>117.59125243313136</v>
      </c>
      <c r="S241" s="4">
        <f t="shared" si="220"/>
        <v>1.5622921903663833</v>
      </c>
      <c r="T241" s="4" t="str">
        <f t="shared" si="208"/>
        <v>1+0,320111386954758i</v>
      </c>
      <c r="U241" s="4">
        <f t="shared" si="221"/>
        <v>1.0499863332720569</v>
      </c>
      <c r="V241" s="4">
        <f t="shared" si="222"/>
        <v>0.30980398169142975</v>
      </c>
      <c r="W241" t="str">
        <f t="shared" si="209"/>
        <v>1-0,0230480198607426i</v>
      </c>
      <c r="X241" s="4">
        <f t="shared" si="223"/>
        <v>1.0002655703459462</v>
      </c>
      <c r="Y241" s="4">
        <f t="shared" si="224"/>
        <v>-2.3043940038766232E-2</v>
      </c>
      <c r="Z241" t="str">
        <f t="shared" si="210"/>
        <v>0,999988463873988+0,00652078751204135i</v>
      </c>
      <c r="AA241" s="4">
        <f t="shared" si="225"/>
        <v>1.0000097242281374</v>
      </c>
      <c r="AB241" s="4">
        <f t="shared" si="226"/>
        <v>6.5207703139440838E-3</v>
      </c>
      <c r="AC241" s="47" t="str">
        <f t="shared" si="227"/>
        <v>0,172999422098863-0,582401772844278i</v>
      </c>
      <c r="AD241" s="20">
        <f t="shared" si="228"/>
        <v>-4.3283168740004658</v>
      </c>
      <c r="AE241" s="43">
        <f t="shared" si="229"/>
        <v>-73.456221372712633</v>
      </c>
      <c r="AF241" t="str">
        <f t="shared" si="211"/>
        <v>170,937204527894</v>
      </c>
      <c r="AG241" t="str">
        <f t="shared" si="212"/>
        <v>1+120,816233140989i</v>
      </c>
      <c r="AH241">
        <f t="shared" si="230"/>
        <v>120.82037158682226</v>
      </c>
      <c r="AI241">
        <f t="shared" si="231"/>
        <v>1.5625194823799224</v>
      </c>
      <c r="AJ241" t="str">
        <f t="shared" si="213"/>
        <v>1+0,320111386954758i</v>
      </c>
      <c r="AK241">
        <f t="shared" si="232"/>
        <v>1.0499863332720569</v>
      </c>
      <c r="AL241">
        <f t="shared" si="233"/>
        <v>0.30980398169142975</v>
      </c>
      <c r="AM241" t="str">
        <f t="shared" si="214"/>
        <v>1-0,00942382406724317i</v>
      </c>
      <c r="AN241">
        <f t="shared" si="234"/>
        <v>1.0000444032442011</v>
      </c>
      <c r="AO241">
        <f t="shared" si="235"/>
        <v>-9.4235451103395259E-3</v>
      </c>
      <c r="AP241" s="41" t="str">
        <f t="shared" si="236"/>
        <v>0,451292411677037-1,41538574235604i</v>
      </c>
      <c r="AQ241">
        <f t="shared" si="237"/>
        <v>3.4379872035611729</v>
      </c>
      <c r="AR241" s="43">
        <f t="shared" si="238"/>
        <v>-72.315240482942045</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0,0884569513387862+2,27764441424606i</v>
      </c>
      <c r="BG241" s="20">
        <f t="shared" si="249"/>
        <v>7.1562640541923104</v>
      </c>
      <c r="BH241" s="43">
        <f t="shared" si="250"/>
        <v>87.77591967403464</v>
      </c>
      <c r="BI241" s="41" t="str">
        <f t="shared" si="203"/>
        <v>0,105353322871077+5,57250933690908i</v>
      </c>
      <c r="BJ241" s="20">
        <f t="shared" si="251"/>
        <v>14.922568131753964</v>
      </c>
      <c r="BK241" s="43">
        <f t="shared" si="204"/>
        <v>88.916900563805228</v>
      </c>
      <c r="BL241">
        <f t="shared" si="252"/>
        <v>7.1562640541923104</v>
      </c>
      <c r="BM241" s="43">
        <f t="shared" si="253"/>
        <v>87.77591967403464</v>
      </c>
    </row>
    <row r="242" spans="14:65" x14ac:dyDescent="0.25">
      <c r="N242" s="9">
        <v>24</v>
      </c>
      <c r="O242" s="34">
        <f t="shared" si="254"/>
        <v>1737.8008287493772</v>
      </c>
      <c r="P242" s="33" t="str">
        <f t="shared" si="206"/>
        <v>68,0243543984883</v>
      </c>
      <c r="Q242" s="4" t="str">
        <f t="shared" si="207"/>
        <v>1+120,325953430512i</v>
      </c>
      <c r="R242" s="4">
        <f t="shared" si="219"/>
        <v>120.33010873826112</v>
      </c>
      <c r="S242" s="4">
        <f t="shared" si="220"/>
        <v>1.5624857591281587</v>
      </c>
      <c r="T242" s="4" t="str">
        <f t="shared" si="208"/>
        <v>1+0,327567739020078i</v>
      </c>
      <c r="U242" s="4">
        <f t="shared" si="221"/>
        <v>1.0522835281646892</v>
      </c>
      <c r="V242" s="4">
        <f t="shared" si="222"/>
        <v>0.31655257541753656</v>
      </c>
      <c r="W242" t="str">
        <f t="shared" si="209"/>
        <v>1-0,0235848772094456i</v>
      </c>
      <c r="X242" s="4">
        <f t="shared" si="223"/>
        <v>1.0002780845509835</v>
      </c>
      <c r="Y242" s="4">
        <f t="shared" si="224"/>
        <v>-2.3580505667072409E-2</v>
      </c>
      <c r="Z242" t="str">
        <f t="shared" si="210"/>
        <v>0,999987920193118+0,0066726761652238i</v>
      </c>
      <c r="AA242" s="4">
        <f t="shared" si="225"/>
        <v>1.00001018251784</v>
      </c>
      <c r="AB242" s="4">
        <f t="shared" si="226"/>
        <v>6.6726577371319417E-3</v>
      </c>
      <c r="AC242" s="47" t="str">
        <f t="shared" si="227"/>
        <v>0,172777014794271-0,569393881872718i</v>
      </c>
      <c r="AD242" s="20">
        <f t="shared" si="228"/>
        <v>-4.5092155319536529</v>
      </c>
      <c r="AE242" s="43">
        <f t="shared" si="229"/>
        <v>-73.120091561897055</v>
      </c>
      <c r="AF242" t="str">
        <f t="shared" si="211"/>
        <v>170,937204527894</v>
      </c>
      <c r="AG242" t="str">
        <f t="shared" si="212"/>
        <v>1+123,630404726933i</v>
      </c>
      <c r="AH242">
        <f t="shared" si="230"/>
        <v>123.63444897335553</v>
      </c>
      <c r="AI242">
        <f t="shared" si="231"/>
        <v>1.5627078780476338</v>
      </c>
      <c r="AJ242" t="str">
        <f t="shared" si="213"/>
        <v>1+0,327567739020078i</v>
      </c>
      <c r="AK242">
        <f t="shared" si="232"/>
        <v>1.0522835281646892</v>
      </c>
      <c r="AL242">
        <f t="shared" si="233"/>
        <v>0.31655257541753656</v>
      </c>
      <c r="AM242" t="str">
        <f t="shared" si="214"/>
        <v>1-0,00964333312849669i</v>
      </c>
      <c r="AN242">
        <f t="shared" si="234"/>
        <v>1.0000464958559814</v>
      </c>
      <c r="AO242">
        <f t="shared" si="235"/>
        <v>-9.6430342215396807E-3</v>
      </c>
      <c r="AP242" s="41" t="str">
        <f t="shared" si="236"/>
        <v>0,45076676543679-1,38336845410241i</v>
      </c>
      <c r="AQ242">
        <f t="shared" si="237"/>
        <v>3.2570012886204007</v>
      </c>
      <c r="AR242" s="43">
        <f t="shared" si="238"/>
        <v>-71.951944621146865</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0,0627043743016515+2,22761027643423i</v>
      </c>
      <c r="BG242" s="20">
        <f t="shared" si="249"/>
        <v>6.9602240255372099</v>
      </c>
      <c r="BH242" s="43">
        <f t="shared" si="250"/>
        <v>88.387623004777566</v>
      </c>
      <c r="BI242" s="41" t="str">
        <f t="shared" ref="BI242:BI305" si="255">IMPRODUCT(AP242,BC242)</f>
        <v>0,042247692767446+5,44890189545696i</v>
      </c>
      <c r="BJ242" s="20">
        <f t="shared" si="251"/>
        <v>14.726440846111256</v>
      </c>
      <c r="BK242" s="43">
        <f t="shared" ref="BK242:BK305" si="256">(180/PI())*IMARGUMENT(BI242)</f>
        <v>89.555769945527757</v>
      </c>
      <c r="BL242">
        <f t="shared" si="252"/>
        <v>6.9602240255372099</v>
      </c>
      <c r="BM242" s="43">
        <f t="shared" si="253"/>
        <v>88.387623004777566</v>
      </c>
    </row>
    <row r="243" spans="14:65" x14ac:dyDescent="0.25">
      <c r="N243" s="9">
        <v>25</v>
      </c>
      <c r="O243" s="34">
        <f t="shared" si="254"/>
        <v>1778.2794100389244</v>
      </c>
      <c r="P243" s="33" t="str">
        <f t="shared" si="206"/>
        <v>68,0243543984883</v>
      </c>
      <c r="Q243" s="4" t="str">
        <f t="shared" si="207"/>
        <v>1+123,128704934944i</v>
      </c>
      <c r="R243" s="4">
        <f t="shared" si="219"/>
        <v>123.1327656594966</v>
      </c>
      <c r="S243" s="4">
        <f t="shared" si="220"/>
        <v>1.5626749223287744</v>
      </c>
      <c r="T243" s="4" t="str">
        <f t="shared" si="208"/>
        <v>1+0,335197771836498i</v>
      </c>
      <c r="U243" s="4">
        <f t="shared" si="221"/>
        <v>1.0546836237678829</v>
      </c>
      <c r="V243" s="4">
        <f t="shared" si="222"/>
        <v>0.3234276094465604</v>
      </c>
      <c r="W243" t="str">
        <f t="shared" si="209"/>
        <v>1-0,0241342395722279i</v>
      </c>
      <c r="X243" s="4">
        <f t="shared" si="223"/>
        <v>1.0002911883645329</v>
      </c>
      <c r="Y243" s="4">
        <f t="shared" si="224"/>
        <v>-2.4129555453823944E-2</v>
      </c>
      <c r="Z243" t="str">
        <f t="shared" si="210"/>
        <v>0,999987350889359+0,00682810275963235i</v>
      </c>
      <c r="AA243" s="4">
        <f t="shared" si="225"/>
        <v>1.0000106624061635</v>
      </c>
      <c r="AB243" s="4">
        <f t="shared" si="226"/>
        <v>6.8280830135777019E-3</v>
      </c>
      <c r="AC243" s="47" t="str">
        <f t="shared" si="227"/>
        <v>0,172564472473482-0,556687725127455i</v>
      </c>
      <c r="AD243" s="20">
        <f t="shared" si="228"/>
        <v>-4.6893038057154932</v>
      </c>
      <c r="AE243" s="43">
        <f t="shared" si="229"/>
        <v>-72.777382828953037</v>
      </c>
      <c r="AF243" t="str">
        <f t="shared" si="211"/>
        <v>170,937204527894</v>
      </c>
      <c r="AG243" t="str">
        <f t="shared" si="212"/>
        <v>1+126,510126789904i</v>
      </c>
      <c r="AH243">
        <f t="shared" si="230"/>
        <v>126.51407898094817</v>
      </c>
      <c r="AI243">
        <f t="shared" si="231"/>
        <v>1.5628919858612096</v>
      </c>
      <c r="AJ243" t="str">
        <f t="shared" si="213"/>
        <v>1+0,335197771836498i</v>
      </c>
      <c r="AK243">
        <f t="shared" si="232"/>
        <v>1.0546836237678829</v>
      </c>
      <c r="AL243">
        <f t="shared" si="233"/>
        <v>0.3234276094465604</v>
      </c>
      <c r="AM243" t="str">
        <f t="shared" si="214"/>
        <v>1-0,00986795521261954i</v>
      </c>
      <c r="AN243">
        <f t="shared" si="234"/>
        <v>1.0000486870848231</v>
      </c>
      <c r="AO243">
        <f t="shared" si="235"/>
        <v>-9.8676349288867871E-3</v>
      </c>
      <c r="AP243" s="41" t="str">
        <f t="shared" si="236"/>
        <v>0,450264774148655-1,35208426331563i</v>
      </c>
      <c r="AQ243">
        <f t="shared" si="237"/>
        <v>3.0768217170909145</v>
      </c>
      <c r="AR243" s="43">
        <f t="shared" si="238"/>
        <v>-71.581451460574854</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0,0381209101643879+2,17877605252267i</v>
      </c>
      <c r="BG243" s="20">
        <f t="shared" si="249"/>
        <v>6.765581152038747</v>
      </c>
      <c r="BH243" s="43">
        <f t="shared" si="250"/>
        <v>88.997627854112793</v>
      </c>
      <c r="BI243" s="41" t="str">
        <f t="shared" si="255"/>
        <v>-0,0180001342492304+5,32822867596447i</v>
      </c>
      <c r="BJ243" s="20">
        <f t="shared" si="251"/>
        <v>14.531706674845161</v>
      </c>
      <c r="BK243" s="43">
        <f t="shared" si="256"/>
        <v>90.193559222490975</v>
      </c>
      <c r="BL243">
        <f t="shared" si="252"/>
        <v>6.765581152038747</v>
      </c>
      <c r="BM243" s="43">
        <f t="shared" si="253"/>
        <v>88.997627854112793</v>
      </c>
    </row>
    <row r="244" spans="14:65" x14ac:dyDescent="0.25">
      <c r="N244" s="9">
        <v>26</v>
      </c>
      <c r="O244" s="34">
        <f t="shared" si="254"/>
        <v>1819.7008586099832</v>
      </c>
      <c r="P244" s="33" t="str">
        <f t="shared" si="206"/>
        <v>68,0243543984883</v>
      </c>
      <c r="Q244" s="4" t="str">
        <f t="shared" si="207"/>
        <v>1+125,996740908532i</v>
      </c>
      <c r="R244" s="4">
        <f t="shared" si="219"/>
        <v>126.00070920265387</v>
      </c>
      <c r="S244" s="4">
        <f t="shared" si="220"/>
        <v>1.5628597802108819</v>
      </c>
      <c r="T244" s="4" t="str">
        <f t="shared" si="208"/>
        <v>1+0,343005530948409i</v>
      </c>
      <c r="U244" s="4">
        <f t="shared" si="221"/>
        <v>1.0571909923288223</v>
      </c>
      <c r="V244" s="4">
        <f t="shared" si="222"/>
        <v>0.33043012848585013</v>
      </c>
      <c r="W244" t="str">
        <f t="shared" si="209"/>
        <v>1-0,0246963982282854i</v>
      </c>
      <c r="X244" s="4">
        <f t="shared" si="223"/>
        <v>1.0003049095578058</v>
      </c>
      <c r="Y244" s="4">
        <f t="shared" si="224"/>
        <v>-2.4691379187612713E-2</v>
      </c>
      <c r="Z244" t="str">
        <f t="shared" si="210"/>
        <v>0,999986754755141+0,00698714970450461i</v>
      </c>
      <c r="AA244" s="4">
        <f t="shared" si="225"/>
        <v>1.0000111649110281</v>
      </c>
      <c r="AB244" s="4">
        <f t="shared" si="226"/>
        <v>6.9871285462275723E-3</v>
      </c>
      <c r="AC244" s="47" t="str">
        <f t="shared" si="227"/>
        <v>0,172361344487483-0,544276576614126i</v>
      </c>
      <c r="AD244" s="20">
        <f t="shared" si="228"/>
        <v>-4.8685511047918419</v>
      </c>
      <c r="AE244" s="43">
        <f t="shared" si="229"/>
        <v>-72.428062385043845</v>
      </c>
      <c r="AF244" t="str">
        <f t="shared" si="211"/>
        <v>170,937204527894</v>
      </c>
      <c r="AG244" t="str">
        <f t="shared" si="212"/>
        <v>1+129,456926196658i</v>
      </c>
      <c r="AH244">
        <f t="shared" si="230"/>
        <v>129.4607884275658</v>
      </c>
      <c r="AI244">
        <f t="shared" si="231"/>
        <v>1.5630719033870972</v>
      </c>
      <c r="AJ244" t="str">
        <f t="shared" si="213"/>
        <v>1+0,343005530948409i</v>
      </c>
      <c r="AK244">
        <f t="shared" si="232"/>
        <v>1.0571909923288223</v>
      </c>
      <c r="AL244">
        <f t="shared" si="233"/>
        <v>0.33043012848585013</v>
      </c>
      <c r="AM244" t="str">
        <f t="shared" si="214"/>
        <v>1-0,0100978094172138i</v>
      </c>
      <c r="AN244">
        <f t="shared" si="234"/>
        <v>1.0000509815779526</v>
      </c>
      <c r="AO244">
        <f t="shared" si="235"/>
        <v>-1.0097466227955905E-2</v>
      </c>
      <c r="AP244" s="41" t="str">
        <f t="shared" si="236"/>
        <v>0,449785373430618-1,32151660825064i</v>
      </c>
      <c r="AQ244">
        <f t="shared" si="237"/>
        <v>2.8974788862129115</v>
      </c>
      <c r="AR244" s="43">
        <f t="shared" si="238"/>
        <v>-71.203713551993971</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0,0146544312259486+2,13111451955889i</v>
      </c>
      <c r="BG244" s="20">
        <f t="shared" si="249"/>
        <v>6.5723411116449304</v>
      </c>
      <c r="BH244" s="43">
        <f t="shared" si="250"/>
        <v>89.606016561300549</v>
      </c>
      <c r="BI244" s="41" t="str">
        <f t="shared" si="255"/>
        <v>-0,0755179098566636+5,21042255138032i</v>
      </c>
      <c r="BJ244" s="20">
        <f t="shared" si="251"/>
        <v>14.338371102649708</v>
      </c>
      <c r="BK244" s="43">
        <f t="shared" si="256"/>
        <v>90.830365394350423</v>
      </c>
      <c r="BL244">
        <f t="shared" si="252"/>
        <v>6.5723411116449304</v>
      </c>
      <c r="BM244" s="43">
        <f t="shared" si="253"/>
        <v>89.606016561300549</v>
      </c>
    </row>
    <row r="245" spans="14:65" x14ac:dyDescent="0.25">
      <c r="N245" s="9">
        <v>27</v>
      </c>
      <c r="O245" s="34">
        <f t="shared" si="254"/>
        <v>1862.0871366628687</v>
      </c>
      <c r="P245" s="33" t="str">
        <f t="shared" si="206"/>
        <v>68,0243543984883</v>
      </c>
      <c r="Q245" s="4" t="str">
        <f t="shared" si="207"/>
        <v>1+128,931582021914i</v>
      </c>
      <c r="R245" s="4">
        <f t="shared" si="219"/>
        <v>128.93545998938205</v>
      </c>
      <c r="S245" s="4">
        <f t="shared" si="220"/>
        <v>1.5630404307380117</v>
      </c>
      <c r="T245" s="4" t="str">
        <f t="shared" si="208"/>
        <v>1+0,350995156133046i</v>
      </c>
      <c r="U245" s="4">
        <f t="shared" si="221"/>
        <v>1.0598101715066057</v>
      </c>
      <c r="V245" s="4">
        <f t="shared" si="222"/>
        <v>0.33756109749603763</v>
      </c>
      <c r="W245" t="str">
        <f t="shared" si="209"/>
        <v>1-0,0252716512415793i</v>
      </c>
      <c r="X245" s="4">
        <f t="shared" si="223"/>
        <v>1.0003192772092697</v>
      </c>
      <c r="Y245" s="4">
        <f t="shared" si="224"/>
        <v>-2.5266273335307989E-2</v>
      </c>
      <c r="Z245" t="str">
        <f t="shared" si="210"/>
        <v>0,999986130525982+0,00714990132863611i</v>
      </c>
      <c r="AA245" s="4">
        <f t="shared" si="225"/>
        <v>1.000011691098327</v>
      </c>
      <c r="AB245" s="4">
        <f t="shared" si="226"/>
        <v>7.1498786571357349E-3</v>
      </c>
      <c r="AC245" s="47" t="str">
        <f t="shared" si="227"/>
        <v>0,172167200140415-0,532153866016122i</v>
      </c>
      <c r="AD245" s="20">
        <f t="shared" si="228"/>
        <v>-5.0469260221985852</v>
      </c>
      <c r="AE245" s="43">
        <f t="shared" si="229"/>
        <v>-72.072102372492864</v>
      </c>
      <c r="AF245" t="str">
        <f t="shared" si="211"/>
        <v>170,937204527894</v>
      </c>
      <c r="AG245" t="str">
        <f t="shared" si="212"/>
        <v>1+132,472365379246i</v>
      </c>
      <c r="AH245">
        <f t="shared" si="230"/>
        <v>132.47613969757896</v>
      </c>
      <c r="AI245">
        <f t="shared" si="231"/>
        <v>1.5632477259733319</v>
      </c>
      <c r="AJ245" t="str">
        <f t="shared" si="213"/>
        <v>1+0,350995156133046i</v>
      </c>
      <c r="AK245">
        <f t="shared" si="232"/>
        <v>1.0598101715066057</v>
      </c>
      <c r="AL245">
        <f t="shared" si="233"/>
        <v>0.33756109749603763</v>
      </c>
      <c r="AM245" t="str">
        <f t="shared" si="214"/>
        <v>1-0,0103330176140215i</v>
      </c>
      <c r="AN245">
        <f t="shared" si="234"/>
        <v>1.0000533842015693</v>
      </c>
      <c r="AO245">
        <f t="shared" si="235"/>
        <v>-1.0332649881166511E-2</v>
      </c>
      <c r="AP245" s="41" t="str">
        <f t="shared" si="236"/>
        <v>0,449327546782342-1,29164930537432i</v>
      </c>
      <c r="AQ245">
        <f t="shared" si="237"/>
        <v>2.7190040007745502</v>
      </c>
      <c r="AR245" s="43">
        <f t="shared" si="238"/>
        <v>-70.818688046745493</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-0,00774482320209269+2,08459915979753i</v>
      </c>
      <c r="BG245" s="20">
        <f t="shared" si="249"/>
        <v>6.3805111136038164</v>
      </c>
      <c r="BH245" s="43">
        <f t="shared" si="250"/>
        <v>90.212867609963098</v>
      </c>
      <c r="BI245" s="41" t="str">
        <f t="shared" si="255"/>
        <v>-0,13042759994865+5,09541811531021i</v>
      </c>
      <c r="BJ245" s="20">
        <f t="shared" si="251"/>
        <v>14.146441136576968</v>
      </c>
      <c r="BK245" s="43">
        <f t="shared" si="256"/>
        <v>91.466281935710469</v>
      </c>
      <c r="BL245">
        <f t="shared" si="252"/>
        <v>6.3805111136038164</v>
      </c>
      <c r="BM245" s="43">
        <f t="shared" si="253"/>
        <v>90.212867609963098</v>
      </c>
    </row>
    <row r="246" spans="14:65" x14ac:dyDescent="0.25">
      <c r="N246" s="9">
        <v>28</v>
      </c>
      <c r="O246" s="34">
        <f t="shared" si="254"/>
        <v>1905.4607179632501</v>
      </c>
      <c r="P246" s="33" t="str">
        <f t="shared" si="206"/>
        <v>68,0243543984883</v>
      </c>
      <c r="Q246" s="4" t="str">
        <f t="shared" si="207"/>
        <v>1+131,934784366697i</v>
      </c>
      <c r="R246" s="4">
        <f t="shared" si="219"/>
        <v>131.93857406341345</v>
      </c>
      <c r="S246" s="4">
        <f t="shared" si="220"/>
        <v>1.5632169696462739</v>
      </c>
      <c r="T246" s="4" t="str">
        <f t="shared" si="208"/>
        <v>1+0,359170883595438i</v>
      </c>
      <c r="U246" s="4">
        <f t="shared" si="221"/>
        <v>1.062545868950008</v>
      </c>
      <c r="V246" s="4">
        <f t="shared" si="222"/>
        <v>0.3448213955635348</v>
      </c>
      <c r="W246" t="str">
        <f t="shared" si="209"/>
        <v>1-0,0258603036188715i</v>
      </c>
      <c r="X246" s="4">
        <f t="shared" si="223"/>
        <v>1.0003343217661085</v>
      </c>
      <c r="Y246" s="4">
        <f t="shared" si="224"/>
        <v>-2.5854541192490418E-2</v>
      </c>
      <c r="Z246" t="str">
        <f t="shared" si="210"/>
        <v>0,999985476877809+0,00731644392509224i</v>
      </c>
      <c r="AA246" s="4">
        <f t="shared" si="225"/>
        <v>1.0000122420841897</v>
      </c>
      <c r="AB246" s="4">
        <f t="shared" si="226"/>
        <v>7.3164196321440838E-3</v>
      </c>
      <c r="AC246" s="47" t="str">
        <f t="shared" si="227"/>
        <v>0,171981627777412-0,520313175259783i</v>
      </c>
      <c r="AD246" s="20">
        <f t="shared" si="228"/>
        <v>-5.2243963411868686</v>
      </c>
      <c r="AE246" s="43">
        <f t="shared" si="229"/>
        <v>-71.70948023000534</v>
      </c>
      <c r="AF246" t="str">
        <f t="shared" si="211"/>
        <v>170,937204527894</v>
      </c>
      <c r="AG246" t="str">
        <f t="shared" si="212"/>
        <v>1+135,55804316344i</v>
      </c>
      <c r="AH246">
        <f t="shared" si="230"/>
        <v>135.56173157016349</v>
      </c>
      <c r="AI246">
        <f t="shared" si="231"/>
        <v>1.5634195467998688</v>
      </c>
      <c r="AJ246" t="str">
        <f t="shared" si="213"/>
        <v>1+0,359170883595438i</v>
      </c>
      <c r="AK246">
        <f t="shared" si="232"/>
        <v>1.062545868950008</v>
      </c>
      <c r="AL246">
        <f t="shared" si="233"/>
        <v>0.3448213955635348</v>
      </c>
      <c r="AM246" t="str">
        <f t="shared" si="214"/>
        <v>1-0,0105737045135419i</v>
      </c>
      <c r="AN246">
        <f t="shared" si="234"/>
        <v>1.000055900051162</v>
      </c>
      <c r="AO246">
        <f t="shared" si="235"/>
        <v>-1.0573310481878158E-2</v>
      </c>
      <c r="AP246" s="41" t="str">
        <f t="shared" si="236"/>
        <v>0,448890323432161-1,26246654089842i</v>
      </c>
      <c r="AQ246">
        <f t="shared" si="237"/>
        <v>2.5414290659607182</v>
      </c>
      <c r="AR246" s="43">
        <f t="shared" si="238"/>
        <v>-70.426337054379758</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-0,0291243522179108+2,03920414069605i</v>
      </c>
      <c r="BG246" s="20">
        <f t="shared" si="249"/>
        <v>6.1900998771254443</v>
      </c>
      <c r="BH246" s="43">
        <f t="shared" si="250"/>
        <v>90.818255015352491</v>
      </c>
      <c r="BI246" s="41" t="str">
        <f t="shared" si="255"/>
        <v>-0,182845643025844+4,98315163329947i</v>
      </c>
      <c r="BJ246" s="20">
        <f t="shared" si="251"/>
        <v>13.955925284273034</v>
      </c>
      <c r="BK246" s="43">
        <f t="shared" si="256"/>
        <v>92.101398190978088</v>
      </c>
      <c r="BL246">
        <f t="shared" si="252"/>
        <v>6.1900998771254443</v>
      </c>
      <c r="BM246" s="43">
        <f t="shared" si="253"/>
        <v>90.818255015352491</v>
      </c>
    </row>
    <row r="247" spans="14:65" x14ac:dyDescent="0.25">
      <c r="N247" s="9">
        <v>29</v>
      </c>
      <c r="O247" s="34">
        <f t="shared" si="254"/>
        <v>1949.8445997580463</v>
      </c>
      <c r="P247" s="33" t="str">
        <f t="shared" si="206"/>
        <v>68,0243543984883</v>
      </c>
      <c r="Q247" s="4" t="str">
        <f t="shared" si="207"/>
        <v>1+135,007940280513i</v>
      </c>
      <c r="R247" s="4">
        <f t="shared" si="219"/>
        <v>135.01164371559426</v>
      </c>
      <c r="S247" s="4">
        <f t="shared" si="220"/>
        <v>1.5633894904948928</v>
      </c>
      <c r="T247" s="4" t="str">
        <f t="shared" si="208"/>
        <v>1+0,367537048214496i</v>
      </c>
      <c r="U247" s="4">
        <f t="shared" si="221"/>
        <v>1.065402966867572</v>
      </c>
      <c r="V247" s="4">
        <f t="shared" si="222"/>
        <v>0.352211809608521</v>
      </c>
      <c r="W247" t="str">
        <f t="shared" si="209"/>
        <v>1-0,0264626674714437i</v>
      </c>
      <c r="X247" s="4">
        <f t="shared" si="223"/>
        <v>1.0003500751085614</v>
      </c>
      <c r="Y247" s="4">
        <f t="shared" si="224"/>
        <v>-2.6456493037027795E-2</v>
      </c>
      <c r="Z247" t="str">
        <f t="shared" si="210"/>
        <v>0,999984792424147+0,00748686579696194i</v>
      </c>
      <c r="AA247" s="4">
        <f t="shared" si="225"/>
        <v>1.0000128190373492</v>
      </c>
      <c r="AB247" s="4">
        <f t="shared" si="226"/>
        <v>7.4868397666014441E-3</v>
      </c>
      <c r="AC247" s="47" t="str">
        <f t="shared" si="227"/>
        <v>0,171804233912722-0,508748235157028i</v>
      </c>
      <c r="AD247" s="20">
        <f t="shared" si="228"/>
        <v>-5.4009290449165457</v>
      </c>
      <c r="AE247" s="43">
        <f t="shared" si="229"/>
        <v>-71.340179067487881</v>
      </c>
      <c r="AF247" t="str">
        <f t="shared" si="211"/>
        <v>170,937204527894</v>
      </c>
      <c r="AG247" t="str">
        <f t="shared" si="212"/>
        <v>1+138,715595616439i</v>
      </c>
      <c r="AH247">
        <f t="shared" si="230"/>
        <v>138.71920006698218</v>
      </c>
      <c r="AI247">
        <f t="shared" si="231"/>
        <v>1.5635874569277806</v>
      </c>
      <c r="AJ247" t="str">
        <f t="shared" si="213"/>
        <v>1+0,367537048214496i</v>
      </c>
      <c r="AK247">
        <f t="shared" si="232"/>
        <v>1.065402966867572</v>
      </c>
      <c r="AL247">
        <f t="shared" si="233"/>
        <v>0.352211809608521</v>
      </c>
      <c r="AM247" t="str">
        <f t="shared" si="214"/>
        <v>1-0,0108199977311547i</v>
      </c>
      <c r="AN247">
        <f t="shared" si="234"/>
        <v>1.0000585344623094</v>
      </c>
      <c r="AO247">
        <f t="shared" si="235"/>
        <v>-1.0819575519954812E-2</v>
      </c>
      <c r="AP247" s="41" t="str">
        <f t="shared" si="236"/>
        <v>0,448472776280873-1,23395286250125i</v>
      </c>
      <c r="AQ247">
        <f t="shared" si="237"/>
        <v>2.3647868772357912</v>
      </c>
      <c r="AR247" s="43">
        <f t="shared" si="238"/>
        <v>-70.026628009738133</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-0,0495294939728074+1,99490429564417i</v>
      </c>
      <c r="BG247" s="20">
        <f t="shared" si="249"/>
        <v>6.001117605995657</v>
      </c>
      <c r="BH247" s="43">
        <f t="shared" si="250"/>
        <v>91.422247713805348</v>
      </c>
      <c r="BI247" s="41" t="str">
        <f t="shared" si="255"/>
        <v>-0,232883196902045+4,87356099589418i</v>
      </c>
      <c r="BJ247" s="20">
        <f t="shared" si="251"/>
        <v>13.766833528147991</v>
      </c>
      <c r="BK247" s="43">
        <f t="shared" si="256"/>
        <v>92.735798771555125</v>
      </c>
      <c r="BL247">
        <f t="shared" si="252"/>
        <v>6.001117605995657</v>
      </c>
      <c r="BM247" s="43">
        <f t="shared" si="253"/>
        <v>91.422247713805348</v>
      </c>
    </row>
    <row r="248" spans="14:65" x14ac:dyDescent="0.25">
      <c r="N248" s="9">
        <v>30</v>
      </c>
      <c r="O248" s="34">
        <f t="shared" si="254"/>
        <v>1995.2623149688804</v>
      </c>
      <c r="P248" s="33" t="str">
        <f t="shared" si="206"/>
        <v>68,0243543984883</v>
      </c>
      <c r="Q248" s="4" t="str">
        <f t="shared" si="207"/>
        <v>1+138,152679191307i</v>
      </c>
      <c r="R248" s="4">
        <f t="shared" si="219"/>
        <v>138.15629832814784</v>
      </c>
      <c r="S248" s="4">
        <f t="shared" si="220"/>
        <v>1.5635580847156039</v>
      </c>
      <c r="T248" s="4" t="str">
        <f t="shared" si="208"/>
        <v>1+0,376098085841448i</v>
      </c>
      <c r="U248" s="4">
        <f t="shared" si="221"/>
        <v>1.0683865265780925</v>
      </c>
      <c r="V248" s="4">
        <f t="shared" si="222"/>
        <v>0.3597330279435203</v>
      </c>
      <c r="W248" t="str">
        <f t="shared" si="209"/>
        <v>1-0,0270790621805843i</v>
      </c>
      <c r="X248" s="4">
        <f t="shared" si="223"/>
        <v>1.0003665706172813</v>
      </c>
      <c r="Y248" s="4">
        <f t="shared" si="224"/>
        <v>-2.7072446285838259E-2</v>
      </c>
      <c r="Z248" t="str">
        <f t="shared" si="210"/>
        <v>0,999984075713178+0,00766125730417763i</v>
      </c>
      <c r="AA248" s="4">
        <f t="shared" si="225"/>
        <v>1.0000134231816189</v>
      </c>
      <c r="AB248" s="4">
        <f t="shared" si="226"/>
        <v>7.6612294121465663E-3</v>
      </c>
      <c r="AC248" s="47" t="str">
        <f t="shared" si="227"/>
        <v>0,171634642396232-0,497452922123771i</v>
      </c>
      <c r="AD248" s="20">
        <f t="shared" si="228"/>
        <v>-5.576490329285047</v>
      </c>
      <c r="AE248" s="43">
        <f t="shared" si="229"/>
        <v>-70.964188049607699</v>
      </c>
      <c r="AF248" t="str">
        <f t="shared" si="211"/>
        <v>170,937204527894</v>
      </c>
      <c r="AG248" t="str">
        <f t="shared" si="212"/>
        <v>1+141,946696914353i</v>
      </c>
      <c r="AH248">
        <f t="shared" si="230"/>
        <v>141.95021931964453</v>
      </c>
      <c r="AI248">
        <f t="shared" si="231"/>
        <v>1.5637515453473456</v>
      </c>
      <c r="AJ248" t="str">
        <f t="shared" si="213"/>
        <v>1+0,376098085841448i</v>
      </c>
      <c r="AK248">
        <f t="shared" si="232"/>
        <v>1.0683865265780925</v>
      </c>
      <c r="AL248">
        <f t="shared" si="233"/>
        <v>0.3597330279435203</v>
      </c>
      <c r="AM248" t="str">
        <f t="shared" si="214"/>
        <v>1-0,0110720278547843i</v>
      </c>
      <c r="AN248">
        <f t="shared" si="234"/>
        <v>1.0000612930219912</v>
      </c>
      <c r="AO248">
        <f t="shared" si="235"/>
        <v>-1.1071575448830261E-2</v>
      </c>
      <c r="AP248" s="41" t="str">
        <f t="shared" si="236"/>
        <v>0,448074019937828-1,20609317123348i</v>
      </c>
      <c r="AQ248">
        <f t="shared" si="237"/>
        <v>2.1891110070489206</v>
      </c>
      <c r="AR248" s="43">
        <f t="shared" si="238"/>
        <v>-69.619534048616515</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-0,0690035217480486+1,95167510538974i</v>
      </c>
      <c r="BG248" s="20">
        <f t="shared" si="249"/>
        <v>5.8135759590595768</v>
      </c>
      <c r="BH248" s="43">
        <f t="shared" si="250"/>
        <v>92.024908955052112</v>
      </c>
      <c r="BI248" s="41" t="str">
        <f t="shared" si="255"/>
        <v>-0,280646374247099+4,76658567338995i</v>
      </c>
      <c r="BJ248" s="20">
        <f t="shared" si="251"/>
        <v>13.579177295393547</v>
      </c>
      <c r="BK248" s="43">
        <f t="shared" si="256"/>
        <v>93.369562956043296</v>
      </c>
      <c r="BL248">
        <f t="shared" si="252"/>
        <v>5.8135759590595768</v>
      </c>
      <c r="BM248" s="43">
        <f t="shared" si="253"/>
        <v>92.024908955052112</v>
      </c>
    </row>
    <row r="249" spans="14:65" x14ac:dyDescent="0.25">
      <c r="N249" s="9">
        <v>31</v>
      </c>
      <c r="O249" s="34">
        <f t="shared" si="254"/>
        <v>2041.7379446695318</v>
      </c>
      <c r="P249" s="33" t="str">
        <f t="shared" si="206"/>
        <v>68,0243543984883</v>
      </c>
      <c r="Q249" s="4" t="str">
        <f t="shared" si="207"/>
        <v>1+141,370668481276i</v>
      </c>
      <c r="R249" s="4">
        <f t="shared" si="219"/>
        <v>141.37420523858955</v>
      </c>
      <c r="S249" s="4">
        <f t="shared" si="220"/>
        <v>1.5637228416609359</v>
      </c>
      <c r="T249" s="4" t="str">
        <f t="shared" si="208"/>
        <v>1+0,384858535651758i</v>
      </c>
      <c r="U249" s="4">
        <f t="shared" si="221"/>
        <v>1.0715017930288384</v>
      </c>
      <c r="V249" s="4">
        <f t="shared" si="222"/>
        <v>0.36738563370004496</v>
      </c>
      <c r="W249" t="str">
        <f t="shared" si="209"/>
        <v>1-0,0277098145669266i</v>
      </c>
      <c r="X249" s="4">
        <f t="shared" si="223"/>
        <v>1.0003838432438488</v>
      </c>
      <c r="Y249" s="4">
        <f t="shared" si="224"/>
        <v>-2.7702725654883058E-2</v>
      </c>
      <c r="Z249" t="str">
        <f t="shared" si="210"/>
        <v>0,999983325224661+0,00783971091142468i</v>
      </c>
      <c r="AA249" s="4">
        <f t="shared" si="225"/>
        <v>1.0000140557984898</v>
      </c>
      <c r="AB249" s="4">
        <f t="shared" si="226"/>
        <v>7.8396810245780039E-3</v>
      </c>
      <c r="AC249" s="47" t="str">
        <f t="shared" si="227"/>
        <v>0,17147249361667-0,486421254972754i</v>
      </c>
      <c r="AD249" s="20">
        <f t="shared" si="228"/>
        <v>-5.751045619114187</v>
      </c>
      <c r="AE249" s="43">
        <f t="shared" si="229"/>
        <v>-70.581502787094493</v>
      </c>
      <c r="AF249" t="str">
        <f t="shared" si="211"/>
        <v>170,937204527894</v>
      </c>
      <c r="AG249" t="str">
        <f t="shared" si="212"/>
        <v>1+145,253060229857i</v>
      </c>
      <c r="AH249">
        <f t="shared" si="230"/>
        <v>145.2565024573374</v>
      </c>
      <c r="AI249">
        <f t="shared" si="231"/>
        <v>1.5639118990250509</v>
      </c>
      <c r="AJ249" t="str">
        <f t="shared" si="213"/>
        <v>1+0,384858535651758i</v>
      </c>
      <c r="AK249">
        <f t="shared" si="232"/>
        <v>1.0715017930288384</v>
      </c>
      <c r="AL249">
        <f t="shared" si="233"/>
        <v>0.36738563370004496</v>
      </c>
      <c r="AM249" t="str">
        <f t="shared" si="214"/>
        <v>1-0,0113299285141381i</v>
      </c>
      <c r="AN249">
        <f t="shared" si="234"/>
        <v>1.0000641815804301</v>
      </c>
      <c r="AO249">
        <f t="shared" si="235"/>
        <v>-1.1329443754104785E-2</v>
      </c>
      <c r="AP249" s="41" t="str">
        <f t="shared" si="236"/>
        <v>0,447693208845324-1,17887271360513i</v>
      </c>
      <c r="AQ249">
        <f t="shared" si="237"/>
        <v>2.0144357881614008</v>
      </c>
      <c r="AR249" s="43">
        <f t="shared" si="238"/>
        <v>-69.205034391014479</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-0,0875877356680685+1,90949268012684i</v>
      </c>
      <c r="BG249" s="20">
        <f t="shared" si="249"/>
        <v>5.6274880164887033</v>
      </c>
      <c r="BH249" s="43">
        <f t="shared" si="250"/>
        <v>92.626295698151409</v>
      </c>
      <c r="BI249" s="41" t="str">
        <f t="shared" si="255"/>
        <v>-0,326236467463466+4,6621666721887i</v>
      </c>
      <c r="BJ249" s="20">
        <f t="shared" si="251"/>
        <v>13.392969423764271</v>
      </c>
      <c r="BK249" s="43">
        <f t="shared" si="256"/>
        <v>94.002764094231438</v>
      </c>
      <c r="BL249">
        <f t="shared" si="252"/>
        <v>5.6274880164887033</v>
      </c>
      <c r="BM249" s="43">
        <f t="shared" si="253"/>
        <v>92.626295698151409</v>
      </c>
    </row>
    <row r="250" spans="14:65" x14ac:dyDescent="0.25">
      <c r="N250" s="9">
        <v>32</v>
      </c>
      <c r="O250" s="34">
        <f t="shared" si="254"/>
        <v>2089.2961308540398</v>
      </c>
      <c r="P250" s="33" t="str">
        <f t="shared" si="206"/>
        <v>68,0243543984883</v>
      </c>
      <c r="Q250" s="4" t="str">
        <f t="shared" si="207"/>
        <v>1+144,663614370936i</v>
      </c>
      <c r="R250" s="4">
        <f t="shared" si="219"/>
        <v>144.66707062377009</v>
      </c>
      <c r="S250" s="4">
        <f t="shared" si="220"/>
        <v>1.5638838486514028</v>
      </c>
      <c r="T250" s="4" t="str">
        <f t="shared" si="208"/>
        <v>1+0,393823042551879i</v>
      </c>
      <c r="U250" s="4">
        <f t="shared" si="221"/>
        <v>1.0747541992682881</v>
      </c>
      <c r="V250" s="4">
        <f t="shared" si="222"/>
        <v>0.37517009814353791</v>
      </c>
      <c r="W250" t="str">
        <f t="shared" si="209"/>
        <v>1-0,0283552590637353i</v>
      </c>
      <c r="X250" s="4">
        <f t="shared" si="223"/>
        <v>1.0004019295845903</v>
      </c>
      <c r="Y250" s="4">
        <f t="shared" si="224"/>
        <v>-2.8347663322441749E-2</v>
      </c>
      <c r="Z250" t="str">
        <f t="shared" si="210"/>
        <v>0,99998253936671+0,00802232123716789i</v>
      </c>
      <c r="AA250" s="4">
        <f t="shared" si="225"/>
        <v>1.00001471822985</v>
      </c>
      <c r="AB250" s="4">
        <f t="shared" si="226"/>
        <v>8.0222892128381466E-3</v>
      </c>
      <c r="AC250" s="47" t="str">
        <f t="shared" si="227"/>
        <v>0,17131744373982-0,475647391779163i</v>
      </c>
      <c r="AD250" s="20">
        <f t="shared" si="228"/>
        <v>-5.9245595878997834</v>
      </c>
      <c r="AE250" s="43">
        <f t="shared" si="229"/>
        <v>-70.192125734630409</v>
      </c>
      <c r="AF250" t="str">
        <f t="shared" si="211"/>
        <v>170,937204527894</v>
      </c>
      <c r="AG250" t="str">
        <f t="shared" si="212"/>
        <v>1+148,636438640548i</v>
      </c>
      <c r="AH250">
        <f t="shared" si="230"/>
        <v>148.63980251515872</v>
      </c>
      <c r="AI250">
        <f t="shared" si="231"/>
        <v>1.5640686029495343</v>
      </c>
      <c r="AJ250" t="str">
        <f t="shared" si="213"/>
        <v>1+0,393823042551879i</v>
      </c>
      <c r="AK250">
        <f t="shared" si="232"/>
        <v>1.0747541992682881</v>
      </c>
      <c r="AL250">
        <f t="shared" si="233"/>
        <v>0.37517009814353791</v>
      </c>
      <c r="AM250" t="str">
        <f t="shared" si="214"/>
        <v>1-0,0115938364515595i</v>
      </c>
      <c r="AN250">
        <f t="shared" si="234"/>
        <v>1.0000672062634919</v>
      </c>
      <c r="AO250">
        <f t="shared" si="235"/>
        <v>-1.1593317023710643E-2</v>
      </c>
      <c r="AP250" s="41" t="str">
        <f t="shared" si="236"/>
        <v>0,447329535487241-1,15227707384928i</v>
      </c>
      <c r="AQ250">
        <f t="shared" si="237"/>
        <v>1.8407962933874069</v>
      </c>
      <c r="AR250" s="43">
        <f t="shared" si="238"/>
        <v>-68.783114730813395</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-0,105321550244172+1,8683337422132i</v>
      </c>
      <c r="BG250" s="20">
        <f t="shared" si="249"/>
        <v>5.4428682417371803</v>
      </c>
      <c r="BH250" s="43">
        <f t="shared" si="250"/>
        <v>93.226458011947983</v>
      </c>
      <c r="BI250" s="41" t="str">
        <f t="shared" si="255"/>
        <v>-0,369750163372263+4,56024649268374i</v>
      </c>
      <c r="BJ250" s="20">
        <f t="shared" si="251"/>
        <v>13.208224123024372</v>
      </c>
      <c r="BK250" s="43">
        <f t="shared" si="256"/>
        <v>94.635469015765011</v>
      </c>
      <c r="BL250">
        <f t="shared" si="252"/>
        <v>5.4428682417371803</v>
      </c>
      <c r="BM250" s="43">
        <f t="shared" si="253"/>
        <v>93.226458011947983</v>
      </c>
    </row>
    <row r="251" spans="14:65" x14ac:dyDescent="0.25">
      <c r="N251" s="9">
        <v>33</v>
      </c>
      <c r="O251" s="34">
        <f t="shared" si="254"/>
        <v>2137.9620895022344</v>
      </c>
      <c r="P251" s="33" t="str">
        <f t="shared" si="206"/>
        <v>68,0243543984883</v>
      </c>
      <c r="Q251" s="4" t="str">
        <f t="shared" si="207"/>
        <v>1+148,033262823784i</v>
      </c>
      <c r="R251" s="4">
        <f t="shared" si="219"/>
        <v>148.03664040451443</v>
      </c>
      <c r="S251" s="4">
        <f t="shared" si="220"/>
        <v>1.5640411910216325</v>
      </c>
      <c r="T251" s="4" t="str">
        <f t="shared" si="208"/>
        <v>1+0,402996359642022i</v>
      </c>
      <c r="U251" s="4">
        <f t="shared" si="221"/>
        <v>1.0781493708594936</v>
      </c>
      <c r="V251" s="4">
        <f t="shared" si="222"/>
        <v>0.38308677389937695</v>
      </c>
      <c r="W251" t="str">
        <f t="shared" si="209"/>
        <v>1-0,0290157378942256i</v>
      </c>
      <c r="X251" s="4">
        <f t="shared" si="223"/>
        <v>1.0004208679578541</v>
      </c>
      <c r="Y251" s="4">
        <f t="shared" si="224"/>
        <v>-2.9007599095706809E-2</v>
      </c>
      <c r="Z251" t="str">
        <f t="shared" si="210"/>
        <v>0,999981716472415+0,00820918510381895i</v>
      </c>
      <c r="AA251" s="4">
        <f t="shared" si="225"/>
        <v>1.00001541188083</v>
      </c>
      <c r="AB251" s="4">
        <f t="shared" si="226"/>
        <v>8.2091507891352538E-3</v>
      </c>
      <c r="AC251" s="47" t="str">
        <f t="shared" si="227"/>
        <v>0,171169163980064-0,46512562681755i</v>
      </c>
      <c r="AD251" s="20">
        <f t="shared" si="228"/>
        <v>-6.0969961813232203</v>
      </c>
      <c r="AE251" s="43">
        <f t="shared" si="229"/>
        <v>-69.796066594032879</v>
      </c>
      <c r="AF251" t="str">
        <f t="shared" si="211"/>
        <v>170,937204527894</v>
      </c>
      <c r="AG251" t="str">
        <f t="shared" si="212"/>
        <v>1+152,098626058441i</v>
      </c>
      <c r="AH251">
        <f t="shared" si="230"/>
        <v>152.10191336359142</v>
      </c>
      <c r="AI251">
        <f t="shared" si="231"/>
        <v>1.5642217401764886</v>
      </c>
      <c r="AJ251" t="str">
        <f t="shared" si="213"/>
        <v>1+0,402996359642022i</v>
      </c>
      <c r="AK251">
        <f t="shared" si="232"/>
        <v>1.0781493708594936</v>
      </c>
      <c r="AL251">
        <f t="shared" si="233"/>
        <v>0.38308677389937695</v>
      </c>
      <c r="AM251" t="str">
        <f t="shared" si="214"/>
        <v>1-0,0118638915945299i</v>
      </c>
      <c r="AN251">
        <f t="shared" si="234"/>
        <v>1.0000703734856697</v>
      </c>
      <c r="AO251">
        <f t="shared" si="235"/>
        <v>-1.1863335019677436E-2</v>
      </c>
      <c r="AP251" s="41" t="str">
        <f t="shared" si="236"/>
        <v>0,446982228678195-1,12629216635926i</v>
      </c>
      <c r="AQ251">
        <f t="shared" si="237"/>
        <v>1.6682283115512067</v>
      </c>
      <c r="AR251" s="43">
        <f t="shared" si="238"/>
        <v>-68.35376763058251</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-0,122242577933499+1,82817560948541i</v>
      </c>
      <c r="BG251" s="20">
        <f t="shared" si="249"/>
        <v>5.2597324390866627</v>
      </c>
      <c r="BH251" s="43">
        <f t="shared" si="250"/>
        <v>93.825438481063301</v>
      </c>
      <c r="BI251" s="41" t="str">
        <f t="shared" si="255"/>
        <v>-0,411279748162103+4,46076908859959i</v>
      </c>
      <c r="BJ251" s="20">
        <f t="shared" si="251"/>
        <v>13.02495693196108</v>
      </c>
      <c r="BK251" s="43">
        <f t="shared" si="256"/>
        <v>95.267737444513685</v>
      </c>
      <c r="BL251">
        <f t="shared" si="252"/>
        <v>5.2597324390866627</v>
      </c>
      <c r="BM251" s="43">
        <f t="shared" si="253"/>
        <v>93.825438481063301</v>
      </c>
    </row>
    <row r="252" spans="14:65" x14ac:dyDescent="0.25">
      <c r="N252" s="9">
        <v>34</v>
      </c>
      <c r="O252" s="34">
        <f t="shared" si="254"/>
        <v>2187.7616239495528</v>
      </c>
      <c r="P252" s="33" t="str">
        <f t="shared" si="206"/>
        <v>68,0243543984883</v>
      </c>
      <c r="Q252" s="4" t="str">
        <f t="shared" si="207"/>
        <v>1+151,481400472033i</v>
      </c>
      <c r="R252" s="4">
        <f t="shared" si="219"/>
        <v>151.48470117133425</v>
      </c>
      <c r="S252" s="4">
        <f t="shared" si="220"/>
        <v>1.5641949521654521</v>
      </c>
      <c r="T252" s="4" t="str">
        <f t="shared" si="208"/>
        <v>1+0,412383350736336i</v>
      </c>
      <c r="U252" s="4">
        <f t="shared" si="221"/>
        <v>1.0816931302197161</v>
      </c>
      <c r="V252" s="4">
        <f t="shared" si="222"/>
        <v>0.39113588811566019</v>
      </c>
      <c r="W252" t="str">
        <f t="shared" si="209"/>
        <v>1-0,0296916012530162i</v>
      </c>
      <c r="X252" s="4">
        <f t="shared" si="223"/>
        <v>1.0004406984849068</v>
      </c>
      <c r="Y252" s="4">
        <f t="shared" si="224"/>
        <v>-2.9682880580748246E-2</v>
      </c>
      <c r="Z252" t="str">
        <f t="shared" si="210"/>
        <v>0,999980854796307+0,00840040158907349i</v>
      </c>
      <c r="AA252" s="4">
        <f t="shared" si="225"/>
        <v>1.0000161382227843</v>
      </c>
      <c r="AB252" s="4">
        <f t="shared" si="226"/>
        <v>8.400364820231784E-3</v>
      </c>
      <c r="AC252" s="47" t="str">
        <f t="shared" si="227"/>
        <v>0,171027339903826-0,454850387568657i</v>
      </c>
      <c r="AD252" s="20">
        <f t="shared" si="228"/>
        <v>-6.2683186447158148</v>
      </c>
      <c r="AE252" s="43">
        <f t="shared" si="229"/>
        <v>-69.393342721256815</v>
      </c>
      <c r="AF252" t="str">
        <f t="shared" si="211"/>
        <v>170,937204527894</v>
      </c>
      <c r="AG252" t="str">
        <f t="shared" si="212"/>
        <v>1+155,641458181133i</v>
      </c>
      <c r="AH252">
        <f t="shared" si="230"/>
        <v>155.64467065964504</v>
      </c>
      <c r="AI252">
        <f t="shared" si="231"/>
        <v>1.5643713918725524</v>
      </c>
      <c r="AJ252" t="str">
        <f t="shared" si="213"/>
        <v>1+0,412383350736336i</v>
      </c>
      <c r="AK252">
        <f t="shared" si="232"/>
        <v>1.0816931302197161</v>
      </c>
      <c r="AL252">
        <f t="shared" si="233"/>
        <v>0.39113588811566019</v>
      </c>
      <c r="AM252" t="str">
        <f t="shared" si="214"/>
        <v>1-0,012140237129861i</v>
      </c>
      <c r="AN252">
        <f t="shared" si="234"/>
        <v>1.0000736899636793</v>
      </c>
      <c r="AO252">
        <f t="shared" si="235"/>
        <v>-1.2139640751535119E-2</v>
      </c>
      <c r="AP252" s="41" t="str">
        <f t="shared" si="236"/>
        <v>0,446650551929572-1,10090422829539i</v>
      </c>
      <c r="AQ252">
        <f t="shared" si="237"/>
        <v>1.4967683194653785</v>
      </c>
      <c r="AR252" s="43">
        <f t="shared" si="238"/>
        <v>-67.916992920042958</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-0,138386708890631+1,78899617914336i</v>
      </c>
      <c r="BG252" s="20">
        <f t="shared" si="249"/>
        <v>5.0780977066841659</v>
      </c>
      <c r="BH252" s="43">
        <f t="shared" si="250"/>
        <v>94.423271618593773</v>
      </c>
      <c r="BI252" s="41" t="str">
        <f t="shared" si="255"/>
        <v>-0,450913303035031+4,36367982771749i</v>
      </c>
      <c r="BJ252" s="20">
        <f t="shared" si="251"/>
        <v>12.843184670865346</v>
      </c>
      <c r="BK252" s="43">
        <f t="shared" si="256"/>
        <v>95.899621419807644</v>
      </c>
      <c r="BL252">
        <f t="shared" si="252"/>
        <v>5.0780977066841659</v>
      </c>
      <c r="BM252" s="43">
        <f t="shared" si="253"/>
        <v>94.423271618593773</v>
      </c>
    </row>
    <row r="253" spans="14:65" x14ac:dyDescent="0.25">
      <c r="N253" s="9">
        <v>35</v>
      </c>
      <c r="O253" s="34">
        <f t="shared" si="254"/>
        <v>2238.7211385683418</v>
      </c>
      <c r="P253" s="33" t="str">
        <f t="shared" si="206"/>
        <v>68,0243543984883</v>
      </c>
      <c r="Q253" s="4" t="str">
        <f t="shared" si="207"/>
        <v>1+155,009855563906i</v>
      </c>
      <c r="R253" s="4">
        <f t="shared" si="219"/>
        <v>155.01308113169998</v>
      </c>
      <c r="S253" s="4">
        <f t="shared" si="220"/>
        <v>1.5643452135799565</v>
      </c>
      <c r="T253" s="4" t="str">
        <f t="shared" si="208"/>
        <v>1+0,42198899294175i</v>
      </c>
      <c r="U253" s="4">
        <f t="shared" si="221"/>
        <v>1.0853915008714563</v>
      </c>
      <c r="V253" s="4">
        <f t="shared" si="222"/>
        <v>0.39931753559121108</v>
      </c>
      <c r="W253" t="str">
        <f t="shared" si="209"/>
        <v>1-0,030383207491806i</v>
      </c>
      <c r="X253" s="4">
        <f t="shared" si="223"/>
        <v>1.0004614631746143</v>
      </c>
      <c r="Y253" s="4">
        <f t="shared" si="224"/>
        <v>-3.0373863355883844E-2</v>
      </c>
      <c r="Z253" t="str">
        <f t="shared" si="210"/>
        <v>0,999979952510655+0,00859607207844304i</v>
      </c>
      <c r="AA253" s="4">
        <f t="shared" si="225"/>
        <v>1.0000168987964102</v>
      </c>
      <c r="AB253" s="4">
        <f t="shared" si="226"/>
        <v>8.5960326799241812E-3</v>
      </c>
      <c r="AC253" s="47" t="str">
        <f t="shared" si="227"/>
        <v>0,17089167076334-0,444816231794642i</v>
      </c>
      <c r="AD253" s="20">
        <f t="shared" si="228"/>
        <v>-6.4384895546608787</v>
      </c>
      <c r="AE253" s="43">
        <f t="shared" si="229"/>
        <v>-68.983979535596745</v>
      </c>
      <c r="AF253" t="str">
        <f t="shared" si="211"/>
        <v>170,937204527894</v>
      </c>
      <c r="AG253" t="str">
        <f t="shared" si="212"/>
        <v>1+159,266813465112i</v>
      </c>
      <c r="AH253">
        <f t="shared" si="230"/>
        <v>159.26995282014363</v>
      </c>
      <c r="AI253">
        <f t="shared" si="231"/>
        <v>1.5645176373582079</v>
      </c>
      <c r="AJ253" t="str">
        <f t="shared" si="213"/>
        <v>1+0,42198899294175i</v>
      </c>
      <c r="AK253">
        <f t="shared" si="232"/>
        <v>1.0853915008714563</v>
      </c>
      <c r="AL253">
        <f t="shared" si="233"/>
        <v>0.39931753559121108</v>
      </c>
      <c r="AM253" t="str">
        <f t="shared" si="214"/>
        <v>1-0,0124230195796134i</v>
      </c>
      <c r="AN253">
        <f t="shared" si="234"/>
        <v>1.0000771627306941</v>
      </c>
      <c r="AO253">
        <f t="shared" si="235"/>
        <v>-1.24223805513869E-2</v>
      </c>
      <c r="AP253" s="41" t="str">
        <f t="shared" si="236"/>
        <v>0,446333801888986-1,07609981235788i</v>
      </c>
      <c r="AQ253">
        <f t="shared" si="237"/>
        <v>1.3264534497467668</v>
      </c>
      <c r="AR253" s="43">
        <f t="shared" si="238"/>
        <v>-67.472798096562911</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-0,153788187080216+1,75077391217498i</v>
      </c>
      <c r="BG253" s="20">
        <f t="shared" si="249"/>
        <v>4.8979823849695796</v>
      </c>
      <c r="BH253" s="43">
        <f t="shared" si="250"/>
        <v>95.019983286811296</v>
      </c>
      <c r="BI253" s="41" t="str">
        <f t="shared" si="255"/>
        <v>-0,488734890962826+4,26892545391885i</v>
      </c>
      <c r="BJ253" s="20">
        <f t="shared" si="251"/>
        <v>12.662925389377218</v>
      </c>
      <c r="BK253" s="43">
        <f t="shared" si="256"/>
        <v>96.531164725845159</v>
      </c>
      <c r="BL253">
        <f t="shared" si="252"/>
        <v>4.8979823849695796</v>
      </c>
      <c r="BM253" s="43">
        <f t="shared" si="253"/>
        <v>95.019983286811296</v>
      </c>
    </row>
    <row r="254" spans="14:65" x14ac:dyDescent="0.25">
      <c r="N254" s="9">
        <v>36</v>
      </c>
      <c r="O254" s="34">
        <f t="shared" si="254"/>
        <v>2290.8676527677749</v>
      </c>
      <c r="P254" s="33" t="str">
        <f t="shared" si="206"/>
        <v>68,0243543984883</v>
      </c>
      <c r="Q254" s="4" t="str">
        <f t="shared" si="207"/>
        <v>1+158,620498932997i</v>
      </c>
      <c r="R254" s="4">
        <f t="shared" si="219"/>
        <v>158.62365107938004</v>
      </c>
      <c r="S254" s="4">
        <f t="shared" si="220"/>
        <v>1.5644920549085795</v>
      </c>
      <c r="T254" s="4" t="str">
        <f t="shared" si="208"/>
        <v>1+0,431818379296905i</v>
      </c>
      <c r="U254" s="4">
        <f t="shared" si="221"/>
        <v>1.0892507115896715</v>
      </c>
      <c r="V254" s="4">
        <f t="shared" si="222"/>
        <v>0.40763167190028277</v>
      </c>
      <c r="W254" t="str">
        <f t="shared" si="209"/>
        <v>1-0,0310909233093772i</v>
      </c>
      <c r="X254" s="4">
        <f t="shared" si="223"/>
        <v>1.0004832060120896</v>
      </c>
      <c r="Y254" s="4">
        <f t="shared" si="224"/>
        <v>-3.1080911148499538E-2</v>
      </c>
      <c r="Z254" t="str">
        <f t="shared" si="210"/>
        <v>0,99997900770159+0,00879630031901101i</v>
      </c>
      <c r="AA254" s="4">
        <f t="shared" si="225"/>
        <v>1.000017695215019</v>
      </c>
      <c r="AB254" s="4">
        <f t="shared" si="226"/>
        <v>8.7962581027429092E-3</v>
      </c>
      <c r="AC254" s="47" t="str">
        <f t="shared" si="227"/>
        <v>0,170761868859415-0,435017844681389i</v>
      </c>
      <c r="AD254" s="20">
        <f t="shared" si="228"/>
        <v>-6.6074708549030827</v>
      </c>
      <c r="AE254" s="43">
        <f t="shared" si="229"/>
        <v>-68.568010929288391</v>
      </c>
      <c r="AF254" t="str">
        <f t="shared" si="211"/>
        <v>170,937204527894</v>
      </c>
      <c r="AG254" t="str">
        <f t="shared" si="212"/>
        <v>1+162,976614121735i</v>
      </c>
      <c r="AH254">
        <f t="shared" si="230"/>
        <v>162.97968201768253</v>
      </c>
      <c r="AI254">
        <f t="shared" si="231"/>
        <v>1.5646605541497105</v>
      </c>
      <c r="AJ254" t="str">
        <f t="shared" si="213"/>
        <v>1+0,431818379296905i</v>
      </c>
      <c r="AK254">
        <f t="shared" si="232"/>
        <v>1.0892507115896715</v>
      </c>
      <c r="AL254">
        <f t="shared" si="233"/>
        <v>0.40763167190028277</v>
      </c>
      <c r="AM254" t="str">
        <f t="shared" si="214"/>
        <v>1-0,012712388878785i</v>
      </c>
      <c r="AN254">
        <f t="shared" si="234"/>
        <v>1.0000807991512513</v>
      </c>
      <c r="AO254">
        <f t="shared" si="235"/>
        <v>-1.2711704150691517E-2</v>
      </c>
      <c r="AP254" s="41" t="str">
        <f t="shared" si="236"/>
        <v>0,446031306849905-1,05186577972242i</v>
      </c>
      <c r="AQ254">
        <f t="shared" si="237"/>
        <v>1.1573214542977506</v>
      </c>
      <c r="AR254" s="43">
        <f t="shared" si="238"/>
        <v>-67.021198725884886</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-0,168479682912188+1,71348781829578i</v>
      </c>
      <c r="BG254" s="20">
        <f t="shared" si="249"/>
        <v>4.719406000403314</v>
      </c>
      <c r="BH254" s="43">
        <f t="shared" si="250"/>
        <v>95.615590127336105</v>
      </c>
      <c r="BI254" s="41" t="str">
        <f t="shared" si="255"/>
        <v>-0,524824734949557+4,17645405048586i</v>
      </c>
      <c r="BJ254" s="20">
        <f t="shared" si="251"/>
        <v>12.484198309604169</v>
      </c>
      <c r="BK254" s="43">
        <f t="shared" si="256"/>
        <v>97.162402330739596</v>
      </c>
      <c r="BL254">
        <f t="shared" si="252"/>
        <v>4.719406000403314</v>
      </c>
      <c r="BM254" s="43">
        <f t="shared" si="253"/>
        <v>95.615590127336105</v>
      </c>
    </row>
    <row r="255" spans="14:65" x14ac:dyDescent="0.25">
      <c r="N255" s="9">
        <v>37</v>
      </c>
      <c r="O255" s="34">
        <f t="shared" si="254"/>
        <v>2344.2288153199238</v>
      </c>
      <c r="P255" s="33" t="str">
        <f t="shared" si="206"/>
        <v>68,0243543984883</v>
      </c>
      <c r="Q255" s="4" t="str">
        <f t="shared" si="207"/>
        <v>1+162,315244990213i</v>
      </c>
      <c r="R255" s="4">
        <f t="shared" si="219"/>
        <v>162.31832538636192</v>
      </c>
      <c r="S255" s="4">
        <f t="shared" si="220"/>
        <v>1.5646355539831927</v>
      </c>
      <c r="T255" s="4" t="str">
        <f t="shared" si="208"/>
        <v>1+0,441876721472556i</v>
      </c>
      <c r="U255" s="4">
        <f t="shared" si="221"/>
        <v>1.0932772004296691</v>
      </c>
      <c r="V255" s="4">
        <f t="shared" si="222"/>
        <v>0.41607810654830946</v>
      </c>
      <c r="W255" t="str">
        <f t="shared" si="209"/>
        <v>1-0,031815123946024i</v>
      </c>
      <c r="X255" s="4">
        <f t="shared" si="223"/>
        <v>1.000505973051486</v>
      </c>
      <c r="Y255" s="4">
        <f t="shared" si="224"/>
        <v>-3.1804396015357082E-2</v>
      </c>
      <c r="Z255" t="str">
        <f t="shared" si="210"/>
        <v>0,999978018365046+0,00900119247444094i</v>
      </c>
      <c r="AA255" s="4">
        <f t="shared" si="225"/>
        <v>1.000018529167958</v>
      </c>
      <c r="AB255" s="4">
        <f t="shared" si="226"/>
        <v>9.0011472389007908E-3</v>
      </c>
      <c r="AC255" s="47" t="str">
        <f t="shared" si="227"/>
        <v>0,170637658931804-0,425450036046379i</v>
      </c>
      <c r="AD255" s="20">
        <f t="shared" si="228"/>
        <v>-6.7752238967246363</v>
      </c>
      <c r="AE255" s="43">
        <f t="shared" si="229"/>
        <v>-68.145479675545189</v>
      </c>
      <c r="AF255" t="str">
        <f t="shared" si="211"/>
        <v>170,937204527894</v>
      </c>
      <c r="AG255" t="str">
        <f t="shared" si="212"/>
        <v>1+166,772827136416i</v>
      </c>
      <c r="AH255">
        <f t="shared" si="230"/>
        <v>166.77582519979592</v>
      </c>
      <c r="AI255">
        <f t="shared" si="231"/>
        <v>1.5648002180000682</v>
      </c>
      <c r="AJ255" t="str">
        <f t="shared" si="213"/>
        <v>1+0,441876721472556i</v>
      </c>
      <c r="AK255">
        <f t="shared" si="232"/>
        <v>1.0932772004296691</v>
      </c>
      <c r="AL255">
        <f t="shared" si="233"/>
        <v>0.41607810654830946</v>
      </c>
      <c r="AM255" t="str">
        <f t="shared" si="214"/>
        <v>1-0,0130084984548085i</v>
      </c>
      <c r="AN255">
        <f t="shared" si="234"/>
        <v>1.0000846069368574</v>
      </c>
      <c r="AO255">
        <f t="shared" si="235"/>
        <v>-1.3007764758789829E-2</v>
      </c>
      <c r="AP255" s="41" t="str">
        <f t="shared" si="236"/>
        <v>0,445742425328244-1,02818929313489i</v>
      </c>
      <c r="AQ255">
        <f t="shared" si="237"/>
        <v>0.98941066329366123</v>
      </c>
      <c r="AR255" s="43">
        <f t="shared" si="238"/>
        <v>-66.562218841120057</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-0,182492362553613+1,67711744137711i</v>
      </c>
      <c r="BG255" s="20">
        <f t="shared" si="249"/>
        <v>4.5423892044030199</v>
      </c>
      <c r="BH255" s="43">
        <f t="shared" si="250"/>
        <v>96.210099002407929</v>
      </c>
      <c r="BI255" s="41" t="str">
        <f t="shared" si="255"/>
        <v>-0,559259388178016+4,08621500459813i</v>
      </c>
      <c r="BJ255" s="20">
        <f t="shared" si="251"/>
        <v>12.307023764421331</v>
      </c>
      <c r="BK255" s="43">
        <f t="shared" si="256"/>
        <v>97.793359836833062</v>
      </c>
      <c r="BL255">
        <f t="shared" si="252"/>
        <v>4.5423892044030199</v>
      </c>
      <c r="BM255" s="43">
        <f t="shared" si="253"/>
        <v>96.210099002407929</v>
      </c>
    </row>
    <row r="256" spans="14:65" x14ac:dyDescent="0.25">
      <c r="N256" s="9">
        <v>38</v>
      </c>
      <c r="O256" s="34">
        <f t="shared" si="254"/>
        <v>2398.8329190194918</v>
      </c>
      <c r="P256" s="33" t="str">
        <f t="shared" si="206"/>
        <v>68,0243543984883</v>
      </c>
      <c r="Q256" s="4" t="str">
        <f t="shared" si="207"/>
        <v>1+166,096052738818i</v>
      </c>
      <c r="R256" s="4">
        <f t="shared" si="219"/>
        <v>166.09906301787561</v>
      </c>
      <c r="S256" s="4">
        <f t="shared" si="220"/>
        <v>1.5647757868652516</v>
      </c>
      <c r="T256" s="4" t="str">
        <f t="shared" si="208"/>
        <v>1+0,45216935253486i</v>
      </c>
      <c r="U256" s="4">
        <f t="shared" si="221"/>
        <v>1.0974776186199855</v>
      </c>
      <c r="V256" s="4">
        <f t="shared" si="222"/>
        <v>0.4246564961959699</v>
      </c>
      <c r="W256" t="str">
        <f t="shared" si="209"/>
        <v>1-0,0325561933825099i</v>
      </c>
      <c r="X256" s="4">
        <f t="shared" si="223"/>
        <v>1.0005298125131301</v>
      </c>
      <c r="Y256" s="4">
        <f t="shared" si="224"/>
        <v>-3.2544698526425296E-2</v>
      </c>
      <c r="Z256" t="str">
        <f t="shared" si="210"/>
        <v>0,999976982402507+0,00921085718126565i</v>
      </c>
      <c r="AA256" s="4">
        <f t="shared" si="225"/>
        <v>1.0000194024241917</v>
      </c>
      <c r="AB256" s="4">
        <f t="shared" si="226"/>
        <v>9.2108087105179631E-3</v>
      </c>
      <c r="AC256" s="47" t="str">
        <f t="shared" si="227"/>
        <v>0,170518777575913-0,416107737610941i</v>
      </c>
      <c r="AD256" s="20">
        <f t="shared" si="228"/>
        <v>-6.9417094839244005</v>
      </c>
      <c r="AE256" s="43">
        <f t="shared" si="229"/>
        <v>-67.71643783290385</v>
      </c>
      <c r="AF256" t="str">
        <f t="shared" si="211"/>
        <v>170,937204527894</v>
      </c>
      <c r="AG256" t="str">
        <f t="shared" si="212"/>
        <v>1+170,657465311544i</v>
      </c>
      <c r="AH256">
        <f t="shared" si="230"/>
        <v>170.6603951318549</v>
      </c>
      <c r="AI256">
        <f t="shared" si="231"/>
        <v>1.5649367029390966</v>
      </c>
      <c r="AJ256" t="str">
        <f t="shared" si="213"/>
        <v>1+0,45216935253486i</v>
      </c>
      <c r="AK256">
        <f t="shared" si="232"/>
        <v>1.0974776186199855</v>
      </c>
      <c r="AL256">
        <f t="shared" si="233"/>
        <v>0.4246564961959699</v>
      </c>
      <c r="AM256" t="str">
        <f t="shared" si="214"/>
        <v>1-0,0133115053089005i</v>
      </c>
      <c r="AN256">
        <f t="shared" si="234"/>
        <v>1.0000885941623316</v>
      </c>
      <c r="AO256">
        <f t="shared" si="235"/>
        <v>-1.3310719143213657E-2</v>
      </c>
      <c r="AP256" s="41" t="str">
        <f t="shared" si="236"/>
        <v>0,44546654470295-1,00505781016188i</v>
      </c>
      <c r="AQ256">
        <f t="shared" si="237"/>
        <v>0.82275993953630544</v>
      </c>
      <c r="AR256" s="43">
        <f t="shared" si="238"/>
        <v>-66.095891337876125</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-0,195855954064098+1,64164284533992i</v>
      </c>
      <c r="BG256" s="20">
        <f t="shared" si="249"/>
        <v>4.3669537074168492</v>
      </c>
      <c r="BH256" s="43">
        <f t="shared" si="250"/>
        <v>96.803506449034089</v>
      </c>
      <c r="BI256" s="41" t="str">
        <f t="shared" si="255"/>
        <v>-0,592111896400646+3,9981589729695i</v>
      </c>
      <c r="BJ256" s="20">
        <f t="shared" si="251"/>
        <v>12.131423130877577</v>
      </c>
      <c r="BK256" s="43">
        <f t="shared" si="256"/>
        <v>98.424052944061813</v>
      </c>
      <c r="BL256">
        <f t="shared" si="252"/>
        <v>4.3669537074168492</v>
      </c>
      <c r="BM256" s="43">
        <f t="shared" si="253"/>
        <v>96.803506449034089</v>
      </c>
    </row>
    <row r="257" spans="14:65" x14ac:dyDescent="0.25">
      <c r="N257" s="9">
        <v>39</v>
      </c>
      <c r="O257" s="34">
        <f t="shared" si="254"/>
        <v>2454.7089156850338</v>
      </c>
      <c r="P257" s="33" t="str">
        <f t="shared" si="206"/>
        <v>68,0243543984883</v>
      </c>
      <c r="Q257" s="4" t="str">
        <f t="shared" si="207"/>
        <v>1+169,964926813127i</v>
      </c>
      <c r="R257" s="4">
        <f t="shared" si="219"/>
        <v>169.96786857106736</v>
      </c>
      <c r="S257" s="4">
        <f t="shared" si="220"/>
        <v>1.5649128278860127</v>
      </c>
      <c r="T257" s="4" t="str">
        <f t="shared" si="208"/>
        <v>1+0,462701729773048i</v>
      </c>
      <c r="U257" s="4">
        <f t="shared" si="221"/>
        <v>1.101858834304545</v>
      </c>
      <c r="V257" s="4">
        <f t="shared" si="222"/>
        <v>0.43336633799173724</v>
      </c>
      <c r="W257" t="str">
        <f t="shared" si="209"/>
        <v>1-0,0333145245436594i</v>
      </c>
      <c r="X257" s="4">
        <f t="shared" si="223"/>
        <v>1.0005547748851984</v>
      </c>
      <c r="Y257" s="4">
        <f t="shared" si="224"/>
        <v>-3.3302207952269514E-2</v>
      </c>
      <c r="Z257" t="str">
        <f t="shared" si="210"/>
        <v>0,999975897616557+0,00942540560648797i</v>
      </c>
      <c r="AA257" s="4">
        <f t="shared" si="225"/>
        <v>1.000020316836056</v>
      </c>
      <c r="AB257" s="4">
        <f t="shared" si="226"/>
        <v>9.4253536691537923E-3</v>
      </c>
      <c r="AC257" s="47" t="str">
        <f t="shared" si="227"/>
        <v>0,170404972684597-0,406986000335365i</v>
      </c>
      <c r="AD257" s="20">
        <f t="shared" si="228"/>
        <v>-7.1068879225215742</v>
      </c>
      <c r="AE257" s="43">
        <f t="shared" si="229"/>
        <v>-67.280947143577364</v>
      </c>
      <c r="AF257" t="str">
        <f t="shared" si="211"/>
        <v>170,937204527894</v>
      </c>
      <c r="AG257" t="str">
        <f t="shared" si="212"/>
        <v>1+174,632588333698i</v>
      </c>
      <c r="AH257">
        <f t="shared" si="230"/>
        <v>174.63545146426267</v>
      </c>
      <c r="AI257">
        <f t="shared" si="231"/>
        <v>1.5650700813125653</v>
      </c>
      <c r="AJ257" t="str">
        <f t="shared" si="213"/>
        <v>1+0,462701729773048i</v>
      </c>
      <c r="AK257">
        <f t="shared" si="232"/>
        <v>1.101858834304545</v>
      </c>
      <c r="AL257">
        <f t="shared" si="233"/>
        <v>0.43336633799173724</v>
      </c>
      <c r="AM257" t="str">
        <f t="shared" si="214"/>
        <v>1-0,0136215700993059i</v>
      </c>
      <c r="AN257">
        <f t="shared" si="234"/>
        <v>1.0000927692829151</v>
      </c>
      <c r="AO257">
        <f t="shared" si="235"/>
        <v>-1.3620727711815574E-2</v>
      </c>
      <c r="AP257" s="41" t="str">
        <f t="shared" si="236"/>
        <v>0,445203079917708-0,982459076593806i</v>
      </c>
      <c r="AQ257">
        <f t="shared" si="237"/>
        <v>0.65740862805461198</v>
      </c>
      <c r="AR257" s="43">
        <f t="shared" si="238"/>
        <v>-65.62225836322402</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-0,208598810495415+1,60704460049062i</v>
      </c>
      <c r="BG257" s="20">
        <f t="shared" si="249"/>
        <v>4.1931222080689139</v>
      </c>
      <c r="BH257" s="43">
        <f t="shared" si="250"/>
        <v>97.395798147970382</v>
      </c>
      <c r="BI257" s="41" t="str">
        <f t="shared" si="255"/>
        <v>-0,623451952919466+3,91223784857149i</v>
      </c>
      <c r="BJ257" s="20">
        <f t="shared" si="251"/>
        <v>11.957418758645082</v>
      </c>
      <c r="BK257" s="43">
        <f t="shared" si="256"/>
        <v>99.05448692832374</v>
      </c>
      <c r="BL257">
        <f t="shared" si="252"/>
        <v>4.1931222080689139</v>
      </c>
      <c r="BM257" s="43">
        <f t="shared" si="253"/>
        <v>97.395798147970382</v>
      </c>
    </row>
    <row r="258" spans="14:65" x14ac:dyDescent="0.25">
      <c r="N258" s="9">
        <v>40</v>
      </c>
      <c r="O258" s="34">
        <f t="shared" si="254"/>
        <v>2511.8864315095811</v>
      </c>
      <c r="P258" s="33" t="str">
        <f t="shared" si="206"/>
        <v>68,0243543984883</v>
      </c>
      <c r="Q258" s="4" t="str">
        <f t="shared" si="207"/>
        <v>1+173,923918541385i</v>
      </c>
      <c r="R258" s="4">
        <f t="shared" si="219"/>
        <v>173.92679333785904</v>
      </c>
      <c r="S258" s="4">
        <f t="shared" si="220"/>
        <v>1.5650467496858376</v>
      </c>
      <c r="T258" s="4" t="str">
        <f t="shared" si="208"/>
        <v>1+0,473479437592944i</v>
      </c>
      <c r="U258" s="4">
        <f t="shared" si="221"/>
        <v>1.106427936118449</v>
      </c>
      <c r="V258" s="4">
        <f t="shared" si="222"/>
        <v>0.44220696305579477</v>
      </c>
      <c r="W258" t="str">
        <f t="shared" si="209"/>
        <v>1-0,034090519506692i</v>
      </c>
      <c r="X258" s="4">
        <f t="shared" si="223"/>
        <v>1.0005809130301437</v>
      </c>
      <c r="Y258" s="4">
        <f t="shared" si="224"/>
        <v>-3.407732245503084E-2</v>
      </c>
      <c r="Z258" t="str">
        <f t="shared" si="210"/>
        <v>0,999974761706221+0,00964495150652291i</v>
      </c>
      <c r="AA258" s="4">
        <f t="shared" si="225"/>
        <v>1.0000212743431895</v>
      </c>
      <c r="AB258" s="4">
        <f t="shared" si="226"/>
        <v>9.6448958546753172E-3</v>
      </c>
      <c r="AC258" s="47" t="str">
        <f t="shared" si="227"/>
        <v>0,17029600291389-0,39807999181575i</v>
      </c>
      <c r="AD258" s="20">
        <f t="shared" si="228"/>
        <v>-7.2707190752747453</v>
      </c>
      <c r="AE258" s="43">
        <f t="shared" si="229"/>
        <v>-66.839079423367153</v>
      </c>
      <c r="AF258" t="str">
        <f t="shared" si="211"/>
        <v>170,937204527894</v>
      </c>
      <c r="AG258" t="str">
        <f t="shared" si="212"/>
        <v>1+178,700303865724i</v>
      </c>
      <c r="AH258">
        <f t="shared" si="230"/>
        <v>178.70310182451252</v>
      </c>
      <c r="AI258">
        <f t="shared" si="231"/>
        <v>1.5652004238204604</v>
      </c>
      <c r="AJ258" t="str">
        <f t="shared" si="213"/>
        <v>1+0,473479437592944i</v>
      </c>
      <c r="AK258">
        <f t="shared" si="232"/>
        <v>1.106427936118449</v>
      </c>
      <c r="AL258">
        <f t="shared" si="233"/>
        <v>0.44220696305579477</v>
      </c>
      <c r="AM258" t="str">
        <f t="shared" si="214"/>
        <v>1-0,0139388572264809i</v>
      </c>
      <c r="AN258">
        <f t="shared" si="234"/>
        <v>1.0000971411521884</v>
      </c>
      <c r="AO258">
        <f t="shared" si="235"/>
        <v>-1.3937954596757658E-2</v>
      </c>
      <c r="AP258" s="41" t="str">
        <f t="shared" si="236"/>
        <v>0,444951472240991-0,960381119997138i</v>
      </c>
      <c r="AQ258">
        <f t="shared" si="237"/>
        <v>0.49339650085513781</v>
      </c>
      <c r="AR258" s="43">
        <f t="shared" si="238"/>
        <v>-65.1413716960447</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-0,220747970089357+1,57330377027772i</v>
      </c>
      <c r="BG258" s="20">
        <f t="shared" si="249"/>
        <v>4.0209183173354672</v>
      </c>
      <c r="BH258" s="43">
        <f t="shared" si="250"/>
        <v>97.986948409636582</v>
      </c>
      <c r="BI258" s="41" t="str">
        <f t="shared" si="255"/>
        <v>-0,653346046484016+3,82840472839131i</v>
      </c>
      <c r="BJ258" s="20">
        <f t="shared" si="251"/>
        <v>11.785033893465373</v>
      </c>
      <c r="BK258" s="43">
        <f t="shared" si="256"/>
        <v>99.684656136959021</v>
      </c>
      <c r="BL258">
        <f t="shared" si="252"/>
        <v>4.0209183173354672</v>
      </c>
      <c r="BM258" s="43">
        <f t="shared" si="253"/>
        <v>97.986948409636582</v>
      </c>
    </row>
    <row r="259" spans="14:65" x14ac:dyDescent="0.25">
      <c r="N259" s="9">
        <v>41</v>
      </c>
      <c r="O259" s="34">
        <f t="shared" si="254"/>
        <v>2570.3957827688669</v>
      </c>
      <c r="P259" s="33" t="str">
        <f t="shared" si="206"/>
        <v>68,0243543984883</v>
      </c>
      <c r="Q259" s="4" t="str">
        <f t="shared" si="207"/>
        <v>1+177,975127033407i</v>
      </c>
      <c r="R259" s="4">
        <f t="shared" si="219"/>
        <v>177.97793639256906</v>
      </c>
      <c r="S259" s="4">
        <f t="shared" si="220"/>
        <v>1.5651776232526109</v>
      </c>
      <c r="T259" s="4" t="str">
        <f t="shared" si="208"/>
        <v>1+0,484508190477892i</v>
      </c>
      <c r="U259" s="4">
        <f t="shared" si="221"/>
        <v>1.1111922365820242</v>
      </c>
      <c r="V259" s="4">
        <f t="shared" si="222"/>
        <v>0.45117753016087653</v>
      </c>
      <c r="W259" t="str">
        <f t="shared" si="209"/>
        <v>1-0,0348845897144082i</v>
      </c>
      <c r="X259" s="4">
        <f t="shared" si="223"/>
        <v>1.0006082822960953</v>
      </c>
      <c r="Y259" s="4">
        <f t="shared" si="224"/>
        <v>-3.4870449283023158E-2</v>
      </c>
      <c r="Z259" t="str">
        <f t="shared" si="210"/>
        <v>0,99997357226208+0,00986961128751257i</v>
      </c>
      <c r="AA259" s="4">
        <f t="shared" si="225"/>
        <v>1.000022276976644</v>
      </c>
      <c r="AB259" s="4">
        <f t="shared" si="226"/>
        <v>9.8695516554932004E-3</v>
      </c>
      <c r="AC259" s="47" t="str">
        <f t="shared" si="227"/>
        <v>0,170191637171519-0,38938499374117i</v>
      </c>
      <c r="AD259" s="20">
        <f t="shared" si="228"/>
        <v>-7.4331624210853109</v>
      </c>
      <c r="AE259" s="43">
        <f t="shared" si="229"/>
        <v>-66.390916940525614</v>
      </c>
      <c r="AF259" t="str">
        <f t="shared" si="211"/>
        <v>170,937204527894</v>
      </c>
      <c r="AG259" t="str">
        <f t="shared" si="212"/>
        <v>1+182,862768664236i</v>
      </c>
      <c r="AH259">
        <f t="shared" si="230"/>
        <v>182.86550293467025</v>
      </c>
      <c r="AI259">
        <f t="shared" si="231"/>
        <v>1.5653277995543797</v>
      </c>
      <c r="AJ259" t="str">
        <f t="shared" si="213"/>
        <v>1+0,484508190477892i</v>
      </c>
      <c r="AK259">
        <f t="shared" si="232"/>
        <v>1.1111922365820242</v>
      </c>
      <c r="AL259">
        <f t="shared" si="233"/>
        <v>0.45117753016087653</v>
      </c>
      <c r="AM259" t="str">
        <f t="shared" si="214"/>
        <v>1-0,0142635349202598i</v>
      </c>
      <c r="AN259">
        <f t="shared" si="234"/>
        <v>1.000101719040829</v>
      </c>
      <c r="AO259">
        <f t="shared" si="235"/>
        <v>-1.4262567740398703E-2</v>
      </c>
      <c r="AP259" s="41" t="str">
        <f t="shared" si="236"/>
        <v>0,444711188081894-0,938812243412952i</v>
      </c>
      <c r="AQ259">
        <f t="shared" si="237"/>
        <v>0.33076369675751638</v>
      </c>
      <c r="AR259" s="43">
        <f t="shared" si="238"/>
        <v>-64.653293116155751</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-0,232329213702052+1,54040189844816i</v>
      </c>
      <c r="BG259" s="20">
        <f t="shared" si="249"/>
        <v>3.8503664777286022</v>
      </c>
      <c r="BH259" s="43">
        <f t="shared" si="250"/>
        <v>98.576919679233256</v>
      </c>
      <c r="BI259" s="41" t="str">
        <f t="shared" si="255"/>
        <v>-0,681857602421427+3,74661388217699i</v>
      </c>
      <c r="BJ259" s="20">
        <f t="shared" si="251"/>
        <v>11.614292595571449</v>
      </c>
      <c r="BK259" s="43">
        <f t="shared" si="256"/>
        <v>100.31454350360315</v>
      </c>
      <c r="BL259">
        <f t="shared" si="252"/>
        <v>3.8503664777286022</v>
      </c>
      <c r="BM259" s="43">
        <f t="shared" si="253"/>
        <v>98.576919679233256</v>
      </c>
    </row>
    <row r="260" spans="14:65" x14ac:dyDescent="0.25">
      <c r="N260" s="9">
        <v>42</v>
      </c>
      <c r="O260" s="34">
        <f t="shared" si="254"/>
        <v>2630.2679918953822</v>
      </c>
      <c r="P260" s="33" t="str">
        <f t="shared" si="206"/>
        <v>68,0243543984883</v>
      </c>
      <c r="Q260" s="4" t="str">
        <f t="shared" si="207"/>
        <v>1+182,120700293562i</v>
      </c>
      <c r="R260" s="4">
        <f t="shared" si="219"/>
        <v>182.12344570487744</v>
      </c>
      <c r="S260" s="4">
        <f t="shared" si="220"/>
        <v>1.5653055179592874</v>
      </c>
      <c r="T260" s="4" t="str">
        <f t="shared" si="208"/>
        <v>1+0,495793836018655i</v>
      </c>
      <c r="U260" s="4">
        <f t="shared" si="221"/>
        <v>1.1161592752981506</v>
      </c>
      <c r="V260" s="4">
        <f t="shared" si="222"/>
        <v>0.46027701965799533</v>
      </c>
      <c r="W260" t="str">
        <f t="shared" si="209"/>
        <v>1-0,0356971561933431i</v>
      </c>
      <c r="X260" s="4">
        <f t="shared" si="223"/>
        <v>1.0006369406334608</v>
      </c>
      <c r="Y260" s="4">
        <f t="shared" si="224"/>
        <v>-3.568200496897618E-2</v>
      </c>
      <c r="Z260" t="str">
        <f t="shared" si="210"/>
        <v>0,999972326761163+0,0100995040670466i</v>
      </c>
      <c r="AA260" s="4">
        <f t="shared" si="225"/>
        <v>1.0000233268631959</v>
      </c>
      <c r="AB260" s="4">
        <f t="shared" si="226"/>
        <v>1.0099440170197522E-2</v>
      </c>
      <c r="AC260" s="47" t="str">
        <f t="shared" si="227"/>
        <v>0,170091654127122-0,380896399409956i</v>
      </c>
      <c r="AD260" s="20">
        <f t="shared" si="228"/>
        <v>-7.5941771193197525</v>
      </c>
      <c r="AE260" s="43">
        <f t="shared" si="229"/>
        <v>-65.936552780827682</v>
      </c>
      <c r="AF260" t="str">
        <f t="shared" si="211"/>
        <v>170,937204527894</v>
      </c>
      <c r="AG260" t="str">
        <f t="shared" si="212"/>
        <v>1+187,122189723169i</v>
      </c>
      <c r="AH260">
        <f t="shared" si="230"/>
        <v>187.12486175490858</v>
      </c>
      <c r="AI260">
        <f t="shared" si="231"/>
        <v>1.5654522760340803</v>
      </c>
      <c r="AJ260" t="str">
        <f t="shared" si="213"/>
        <v>1+0,495793836018655i</v>
      </c>
      <c r="AK260">
        <f t="shared" si="232"/>
        <v>1.1161592752981506</v>
      </c>
      <c r="AL260">
        <f t="shared" si="233"/>
        <v>0.46027701965799533</v>
      </c>
      <c r="AM260" t="str">
        <f t="shared" si="214"/>
        <v>1-0,0145957753290537i</v>
      </c>
      <c r="AN260">
        <f t="shared" si="234"/>
        <v>1.0001065126562552</v>
      </c>
      <c r="AO260">
        <f t="shared" si="235"/>
        <v>-1.4594738983121917E-2</v>
      </c>
      <c r="AP260" s="41" t="str">
        <f t="shared" si="236"/>
        <v>0,444481717859164-0,917741019198183i</v>
      </c>
      <c r="AQ260">
        <f t="shared" si="237"/>
        <v>0.16955065627399674</v>
      </c>
      <c r="AR260" s="43">
        <f t="shared" si="238"/>
        <v>-64.15809475946628</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-0,243367119577034+1,50832099658349i</v>
      </c>
      <c r="BG260" s="20">
        <f t="shared" si="249"/>
        <v>3.6814918774913252</v>
      </c>
      <c r="BH260" s="43">
        <f t="shared" si="250"/>
        <v>99.16566206346458</v>
      </c>
      <c r="BI260" s="41" t="str">
        <f t="shared" si="255"/>
        <v>-0,709047117298877+3,66682072212163i</v>
      </c>
      <c r="BJ260" s="20">
        <f t="shared" si="251"/>
        <v>11.445219653085047</v>
      </c>
      <c r="BK260" s="43">
        <f t="shared" si="256"/>
        <v>100.944120084826</v>
      </c>
      <c r="BL260">
        <f t="shared" si="252"/>
        <v>3.6814918774913252</v>
      </c>
      <c r="BM260" s="43">
        <f t="shared" si="253"/>
        <v>99.16566206346458</v>
      </c>
    </row>
    <row r="261" spans="14:65" x14ac:dyDescent="0.25">
      <c r="N261" s="9">
        <v>43</v>
      </c>
      <c r="O261" s="34">
        <f t="shared" si="254"/>
        <v>2691.5348039269184</v>
      </c>
      <c r="P261" s="33" t="str">
        <f t="shared" si="206"/>
        <v>68,0243543984883</v>
      </c>
      <c r="Q261" s="4" t="str">
        <f t="shared" si="207"/>
        <v>1+186,362836359666i</v>
      </c>
      <c r="R261" s="4">
        <f t="shared" si="219"/>
        <v>186.36551927870039</v>
      </c>
      <c r="S261" s="4">
        <f t="shared" si="220"/>
        <v>1.5654305016005876</v>
      </c>
      <c r="T261" s="4" t="str">
        <f t="shared" si="208"/>
        <v>1+0,507342358013883i</v>
      </c>
      <c r="U261" s="4">
        <f t="shared" si="221"/>
        <v>1.1213368219384785</v>
      </c>
      <c r="V261" s="4">
        <f t="shared" si="222"/>
        <v>0.46950422769720396</v>
      </c>
      <c r="W261" t="str">
        <f t="shared" si="209"/>
        <v>1-0,0365286497769996i</v>
      </c>
      <c r="X261" s="4">
        <f t="shared" si="223"/>
        <v>1.0006669487169697</v>
      </c>
      <c r="Y261" s="4">
        <f t="shared" si="224"/>
        <v>-3.6512415531942947E-2</v>
      </c>
      <c r="Z261" t="str">
        <f t="shared" si="210"/>
        <v>0,999971022561597+0,0103347517373198i</v>
      </c>
      <c r="AA261" s="4">
        <f t="shared" si="225"/>
        <v>1.0000244262298585</v>
      </c>
      <c r="AB261" s="4">
        <f t="shared" si="226"/>
        <v>1.0334683270624678E-2</v>
      </c>
      <c r="AC261" s="47" t="str">
        <f t="shared" si="227"/>
        <v>0,169995841743148-0,372609711303889i</v>
      </c>
      <c r="AD261" s="20">
        <f t="shared" si="228"/>
        <v>-7.7537220790510899</v>
      </c>
      <c r="AE261" s="43">
        <f t="shared" si="229"/>
        <v>-65.476091195981695</v>
      </c>
      <c r="AF261" t="str">
        <f t="shared" si="211"/>
        <v>170,937204527894</v>
      </c>
      <c r="AG261" t="str">
        <f t="shared" si="212"/>
        <v>1+191,480825443949i</v>
      </c>
      <c r="AH261">
        <f t="shared" si="230"/>
        <v>191.4834366536596</v>
      </c>
      <c r="AI261">
        <f t="shared" si="231"/>
        <v>1.5655739192432017</v>
      </c>
      <c r="AJ261" t="str">
        <f t="shared" si="213"/>
        <v>1+0,507342358013883i</v>
      </c>
      <c r="AK261">
        <f t="shared" si="232"/>
        <v>1.1213368219384785</v>
      </c>
      <c r="AL261">
        <f t="shared" si="233"/>
        <v>0.46950422769720396</v>
      </c>
      <c r="AM261" t="str">
        <f t="shared" si="214"/>
        <v>1-0,014935754611125i</v>
      </c>
      <c r="AN261">
        <f t="shared" si="234"/>
        <v>1.0001115321631902</v>
      </c>
      <c r="AO261">
        <f t="shared" si="235"/>
        <v>-1.4934644153140475E-2</v>
      </c>
      <c r="AP261" s="41" t="str">
        <f t="shared" si="236"/>
        <v>0,444262574921117-0,897156283006997i</v>
      </c>
      <c r="AQ261">
        <f t="shared" si="237"/>
        <v>9.7980515343286806E-3</v>
      </c>
      <c r="AR261" s="43">
        <f t="shared" si="238"/>
        <v>-63.655859456296326</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-0,253885115583945+1,477043531997i</v>
      </c>
      <c r="BG261" s="20">
        <f t="shared" si="249"/>
        <v>3.514320359837948</v>
      </c>
      <c r="BH261" s="43">
        <f t="shared" si="250"/>
        <v>99.753112881406736</v>
      </c>
      <c r="BI261" s="41" t="str">
        <f t="shared" si="255"/>
        <v>-0,734972287404876+3,58898177344367i</v>
      </c>
      <c r="BJ261" s="20">
        <f t="shared" si="251"/>
        <v>11.277840490423367</v>
      </c>
      <c r="BK261" s="43">
        <f t="shared" si="256"/>
        <v>101.57334462109209</v>
      </c>
      <c r="BL261">
        <f t="shared" si="252"/>
        <v>3.514320359837948</v>
      </c>
      <c r="BM261" s="43">
        <f t="shared" si="253"/>
        <v>99.753112881406736</v>
      </c>
    </row>
    <row r="262" spans="14:65" x14ac:dyDescent="0.25">
      <c r="N262" s="9">
        <v>44</v>
      </c>
      <c r="O262" s="34">
        <f t="shared" si="254"/>
        <v>2754.228703338169</v>
      </c>
      <c r="P262" s="33" t="str">
        <f t="shared" si="206"/>
        <v>68,0243543984883</v>
      </c>
      <c r="Q262" s="4" t="str">
        <f t="shared" si="207"/>
        <v>1+190,703784468412i</v>
      </c>
      <c r="R262" s="4">
        <f t="shared" si="219"/>
        <v>190.70640631760261</v>
      </c>
      <c r="S262" s="4">
        <f t="shared" si="220"/>
        <v>1.5655526404288651</v>
      </c>
      <c r="T262" s="4" t="str">
        <f t="shared" si="208"/>
        <v>1+0,519159879642802i</v>
      </c>
      <c r="U262" s="4">
        <f t="shared" si="221"/>
        <v>1.1267328790049258</v>
      </c>
      <c r="V262" s="4">
        <f t="shared" si="222"/>
        <v>0.47885776079543368</v>
      </c>
      <c r="W262" t="str">
        <f t="shared" si="209"/>
        <v>1-0,0373795113342817i</v>
      </c>
      <c r="X262" s="4">
        <f t="shared" si="223"/>
        <v>1.0006983700734151</v>
      </c>
      <c r="Y262" s="4">
        <f t="shared" si="224"/>
        <v>-3.7362116682892056E-2</v>
      </c>
      <c r="Z262" t="str">
        <f t="shared" si="210"/>
        <v>0,999969656896999+0,0105754790297607i</v>
      </c>
      <c r="AA262" s="4">
        <f t="shared" si="225"/>
        <v>1.0000255774086033</v>
      </c>
      <c r="AB262" s="4">
        <f t="shared" si="226"/>
        <v>1.0575405666388808E-2</v>
      </c>
      <c r="AC262" s="47" t="str">
        <f t="shared" si="227"/>
        <v>0,169903996825438-0,364520538719039i</v>
      </c>
      <c r="AD262" s="20">
        <f t="shared" si="228"/>
        <v>-7.9117560331838002</v>
      </c>
      <c r="AE262" s="43">
        <f t="shared" si="229"/>
        <v>-65.009647932400469</v>
      </c>
      <c r="AF262" t="str">
        <f t="shared" si="211"/>
        <v>170,937204527894</v>
      </c>
      <c r="AG262" t="str">
        <f t="shared" si="212"/>
        <v>1+195,940986832928i</v>
      </c>
      <c r="AH262">
        <f t="shared" si="230"/>
        <v>195.94353860503196</v>
      </c>
      <c r="AI262">
        <f t="shared" si="231"/>
        <v>1.5656927936641751</v>
      </c>
      <c r="AJ262" t="str">
        <f t="shared" si="213"/>
        <v>1+0,519159879642802i</v>
      </c>
      <c r="AK262">
        <f t="shared" si="232"/>
        <v>1.1267328790049258</v>
      </c>
      <c r="AL262">
        <f t="shared" si="233"/>
        <v>0.47885776079543368</v>
      </c>
      <c r="AM262" t="str">
        <f t="shared" si="214"/>
        <v>1-0,0152836530279892i</v>
      </c>
      <c r="AN262">
        <f t="shared" si="234"/>
        <v>1.0001167882051976</v>
      </c>
      <c r="AO262">
        <f t="shared" si="235"/>
        <v>-1.5282463158325392E-2</v>
      </c>
      <c r="AP262" s="41" t="str">
        <f t="shared" si="236"/>
        <v>0,444053294514116-0,87704712790896i</v>
      </c>
      <c r="AQ262">
        <f t="shared" si="237"/>
        <v>-0.148453288711307</v>
      </c>
      <c r="AR262" s="43">
        <f t="shared" si="238"/>
        <v>-63.146681049877252</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-0,263905529034514+1,44655241597334i</v>
      </c>
      <c r="BG262" s="20">
        <f t="shared" si="249"/>
        <v>3.3488783273049223</v>
      </c>
      <c r="BH262" s="43">
        <f t="shared" si="250"/>
        <v>100.33919624218099</v>
      </c>
      <c r="BI262" s="41" t="str">
        <f t="shared" si="255"/>
        <v>-0,759688131323238+3,51305464581961i</v>
      </c>
      <c r="BJ262" s="20">
        <f t="shared" si="251"/>
        <v>11.112181071777432</v>
      </c>
      <c r="BK262" s="43">
        <f t="shared" si="256"/>
        <v>102.2021631247042</v>
      </c>
      <c r="BL262">
        <f t="shared" si="252"/>
        <v>3.3488783273049223</v>
      </c>
      <c r="BM262" s="43">
        <f t="shared" si="253"/>
        <v>100.33919624218099</v>
      </c>
    </row>
    <row r="263" spans="14:65" x14ac:dyDescent="0.25">
      <c r="N263" s="9">
        <v>45</v>
      </c>
      <c r="O263" s="34">
        <f t="shared" si="254"/>
        <v>2818.3829312644561</v>
      </c>
      <c r="P263" s="33" t="str">
        <f t="shared" si="206"/>
        <v>68,0243543984883</v>
      </c>
      <c r="Q263" s="4" t="str">
        <f t="shared" si="207"/>
        <v>1+195,145846247945i</v>
      </c>
      <c r="R263" s="4">
        <f t="shared" si="219"/>
        <v>195.14840841735446</v>
      </c>
      <c r="S263" s="4">
        <f t="shared" si="220"/>
        <v>1.5656719991891581</v>
      </c>
      <c r="T263" s="4" t="str">
        <f t="shared" si="208"/>
        <v>1+0,531252666711799i</v>
      </c>
      <c r="U263" s="4">
        <f t="shared" si="221"/>
        <v>1.1323556843538156</v>
      </c>
      <c r="V263" s="4">
        <f t="shared" si="222"/>
        <v>0.48833603080497001</v>
      </c>
      <c r="W263" t="str">
        <f t="shared" si="209"/>
        <v>1-0,0382501920032495i</v>
      </c>
      <c r="X263" s="4">
        <f t="shared" si="223"/>
        <v>1.0007312712153476</v>
      </c>
      <c r="Y263" s="4">
        <f t="shared" si="224"/>
        <v>-3.8231554033999221E-2</v>
      </c>
      <c r="Z263" t="str">
        <f t="shared" si="210"/>
        <v>0,999968226870611+0,0108218135811662i</v>
      </c>
      <c r="AA263" s="4">
        <f t="shared" si="225"/>
        <v>1.0000267828413094</v>
      </c>
      <c r="AB263" s="4">
        <f t="shared" si="226"/>
        <v>1.0821734970912293E-2</v>
      </c>
      <c r="AC263" s="47" t="str">
        <f t="shared" si="227"/>
        <v>0,16981592459253-0,356624595452122i</v>
      </c>
      <c r="AD263" s="20">
        <f t="shared" si="228"/>
        <v>-8.0682376173833852</v>
      </c>
      <c r="AE263" s="43">
        <f t="shared" si="229"/>
        <v>-64.53735053727037</v>
      </c>
      <c r="AF263" t="str">
        <f t="shared" si="211"/>
        <v>170,937204527894</v>
      </c>
      <c r="AG263" t="str">
        <f t="shared" si="212"/>
        <v>1+200,505038726711i</v>
      </c>
      <c r="AH263">
        <f t="shared" si="230"/>
        <v>200.50753241412127</v>
      </c>
      <c r="AI263">
        <f t="shared" si="231"/>
        <v>1.5658089623123457</v>
      </c>
      <c r="AJ263" t="str">
        <f t="shared" si="213"/>
        <v>1+0,531252666711799i</v>
      </c>
      <c r="AK263">
        <f t="shared" si="232"/>
        <v>1.1323556843538156</v>
      </c>
      <c r="AL263">
        <f t="shared" si="233"/>
        <v>0.48833603080497001</v>
      </c>
      <c r="AM263" t="str">
        <f t="shared" si="214"/>
        <v>1-0,0156396550399918i</v>
      </c>
      <c r="AN263">
        <f t="shared" si="234"/>
        <v>1.0001222919272272</v>
      </c>
      <c r="AO263">
        <f t="shared" si="235"/>
        <v>-1.5638380080096111E-2</v>
      </c>
      <c r="AP263" s="41" t="str">
        <f t="shared" si="236"/>
        <v>0,44385343279741-0,857402898641207i</v>
      </c>
      <c r="AQ263">
        <f t="shared" si="237"/>
        <v>-0.30516245893417571</v>
      </c>
      <c r="AR263" s="43">
        <f t="shared" si="238"/>
        <v>-62.630664691972036</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-0,273449634182344+1,41683099233305i</v>
      </c>
      <c r="BG263" s="20">
        <f t="shared" si="249"/>
        <v>3.1851926413145422</v>
      </c>
      <c r="BH263" s="43">
        <f t="shared" si="250"/>
        <v>100.92382265218406</v>
      </c>
      <c r="BI263" s="41" t="str">
        <f t="shared" si="255"/>
        <v>-0,78324710686105+3,4389980056289i</v>
      </c>
      <c r="BJ263" s="20">
        <f t="shared" si="251"/>
        <v>10.948267799763762</v>
      </c>
      <c r="BK263" s="43">
        <f t="shared" si="256"/>
        <v>102.83050849748236</v>
      </c>
      <c r="BL263">
        <f t="shared" si="252"/>
        <v>3.1851926413145422</v>
      </c>
      <c r="BM263" s="43">
        <f t="shared" si="253"/>
        <v>100.92382265218406</v>
      </c>
    </row>
    <row r="264" spans="14:65" x14ac:dyDescent="0.25">
      <c r="N264" s="9">
        <v>46</v>
      </c>
      <c r="O264" s="34">
        <f t="shared" si="254"/>
        <v>2884.0315031266077</v>
      </c>
      <c r="P264" s="33" t="str">
        <f t="shared" si="206"/>
        <v>68,0243543984883</v>
      </c>
      <c r="Q264" s="4" t="str">
        <f t="shared" si="207"/>
        <v>1+199,69137693822i</v>
      </c>
      <c r="R264" s="4">
        <f t="shared" si="219"/>
        <v>199.69388078627313</v>
      </c>
      <c r="S264" s="4">
        <f t="shared" si="220"/>
        <v>1.5657886411534501</v>
      </c>
      <c r="T264" s="4" t="str">
        <f t="shared" si="208"/>
        <v>1+0,543627130976647i</v>
      </c>
      <c r="U264" s="4">
        <f t="shared" si="221"/>
        <v>1.1382137134712007</v>
      </c>
      <c r="V264" s="4">
        <f t="shared" si="222"/>
        <v>0.49793725033725411</v>
      </c>
      <c r="W264" t="str">
        <f t="shared" si="209"/>
        <v>1-0,0391411534303185i</v>
      </c>
      <c r="X264" s="4">
        <f t="shared" si="223"/>
        <v>1.0007657217810049</v>
      </c>
      <c r="Y264" s="4">
        <f t="shared" si="224"/>
        <v>-3.9121183311645852E-2</v>
      </c>
      <c r="Z264" t="str">
        <f t="shared" si="210"/>
        <v>0,999966729449156+0,0110738860013761i</v>
      </c>
      <c r="AA264" s="4">
        <f t="shared" si="225"/>
        <v>1.000028045084943</v>
      </c>
      <c r="AB264" s="4">
        <f t="shared" si="226"/>
        <v>1.1073801768988697E-2</v>
      </c>
      <c r="AC264" s="47" t="str">
        <f t="shared" si="227"/>
        <v>0,169731438262792-0,348917697541165i</v>
      </c>
      <c r="AD264" s="20">
        <f t="shared" si="228"/>
        <v>-8.2231254536895353</v>
      </c>
      <c r="AE264" s="43">
        <f t="shared" si="229"/>
        <v>-64.059338638785576</v>
      </c>
      <c r="AF264" t="str">
        <f t="shared" si="211"/>
        <v>170,937204527894</v>
      </c>
      <c r="AG264" t="str">
        <f t="shared" si="212"/>
        <v>1+205,175401046025i</v>
      </c>
      <c r="AH264">
        <f t="shared" si="230"/>
        <v>205.17783797086176</v>
      </c>
      <c r="AI264">
        <f t="shared" si="231"/>
        <v>1.5659224867693196</v>
      </c>
      <c r="AJ264" t="str">
        <f t="shared" si="213"/>
        <v>1+0,543627130976647i</v>
      </c>
      <c r="AK264">
        <f t="shared" si="232"/>
        <v>1.1382137134712007</v>
      </c>
      <c r="AL264">
        <f t="shared" si="233"/>
        <v>0.49793725033725411</v>
      </c>
      <c r="AM264" t="str">
        <f t="shared" si="214"/>
        <v>1-0,016003949404112i</v>
      </c>
      <c r="AN264">
        <f t="shared" si="234"/>
        <v>1.0001280549992233</v>
      </c>
      <c r="AO264">
        <f t="shared" si="235"/>
        <v>-1.6002583269417378E-2</v>
      </c>
      <c r="AP264" s="41" t="str">
        <f t="shared" si="236"/>
        <v>0,443662565902307-0,838213185991711i</v>
      </c>
      <c r="AQ264">
        <f t="shared" si="237"/>
        <v>-0.46028856139353058</v>
      </c>
      <c r="AR264" s="43">
        <f t="shared" si="238"/>
        <v>-62.10792711248294</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-0,282537697508472+1,38786302630509i</v>
      </c>
      <c r="BG264" s="20">
        <f t="shared" si="249"/>
        <v>3.0232905170941131</v>
      </c>
      <c r="BH264" s="43">
        <f t="shared" si="250"/>
        <v>101.50688865471099</v>
      </c>
      <c r="BI264" s="41" t="str">
        <f t="shared" si="255"/>
        <v>-0,805699222580651+3,36677154897189i</v>
      </c>
      <c r="BJ264" s="20">
        <f t="shared" si="251"/>
        <v>10.786127409390097</v>
      </c>
      <c r="BK264" s="43">
        <f t="shared" si="256"/>
        <v>103.45830018101364</v>
      </c>
      <c r="BL264">
        <f t="shared" si="252"/>
        <v>3.0232905170941131</v>
      </c>
      <c r="BM264" s="43">
        <f t="shared" si="253"/>
        <v>101.50688865471099</v>
      </c>
    </row>
    <row r="265" spans="14:65" x14ac:dyDescent="0.25">
      <c r="N265" s="9">
        <v>47</v>
      </c>
      <c r="O265" s="34">
        <f t="shared" si="254"/>
        <v>2951.2092266663876</v>
      </c>
      <c r="P265" s="33" t="str">
        <f t="shared" si="206"/>
        <v>68,0243543984883</v>
      </c>
      <c r="Q265" s="4" t="str">
        <f t="shared" si="207"/>
        <v>1+204,342786639775i</v>
      </c>
      <c r="R265" s="4">
        <f t="shared" si="219"/>
        <v>204.34523349397855</v>
      </c>
      <c r="S265" s="4">
        <f t="shared" si="220"/>
        <v>1.5659026281541515</v>
      </c>
      <c r="T265" s="4" t="str">
        <f t="shared" si="208"/>
        <v>1+0,556289833542094i</v>
      </c>
      <c r="U265" s="4">
        <f t="shared" si="221"/>
        <v>1.1443156814892868</v>
      </c>
      <c r="V265" s="4">
        <f t="shared" si="222"/>
        <v>0.50765942869729153</v>
      </c>
      <c r="W265" t="str">
        <f t="shared" si="209"/>
        <v>1-0,0400528680150307i</v>
      </c>
      <c r="X265" s="4">
        <f t="shared" si="223"/>
        <v>1.0008017946807597</v>
      </c>
      <c r="Y265" s="4">
        <f t="shared" si="224"/>
        <v>-4.0031470573129647E-2</v>
      </c>
      <c r="Z265" t="str">
        <f t="shared" si="210"/>
        <v>0,999965161456402+0,0113318299425241i</v>
      </c>
      <c r="AA265" s="4">
        <f t="shared" si="225"/>
        <v>1.0000293668169824</v>
      </c>
      <c r="AB265" s="4">
        <f t="shared" si="226"/>
        <v>1.133173968591422E-2</v>
      </c>
      <c r="AC265" s="47" t="str">
        <f t="shared" si="227"/>
        <v>0,169650358658501-0,341395761059401i</v>
      </c>
      <c r="AD265" s="20">
        <f t="shared" si="228"/>
        <v>-8.3763782386433441</v>
      </c>
      <c r="AE265" s="43">
        <f t="shared" si="229"/>
        <v>-63.575764197385311</v>
      </c>
      <c r="AF265" t="str">
        <f t="shared" si="211"/>
        <v>170,937204527894</v>
      </c>
      <c r="AG265" t="str">
        <f t="shared" si="212"/>
        <v>1+209,95455007879i</v>
      </c>
      <c r="AH265">
        <f t="shared" si="230"/>
        <v>209.95693153308164</v>
      </c>
      <c r="AI265">
        <f t="shared" si="231"/>
        <v>1.5660334272155552</v>
      </c>
      <c r="AJ265" t="str">
        <f t="shared" si="213"/>
        <v>1+0,556289833542094i</v>
      </c>
      <c r="AK265">
        <f t="shared" si="232"/>
        <v>1.1443156814892868</v>
      </c>
      <c r="AL265">
        <f t="shared" si="233"/>
        <v>0.50765942869729153</v>
      </c>
      <c r="AM265" t="str">
        <f t="shared" si="214"/>
        <v>1-0,0163767292740436i</v>
      </c>
      <c r="AN265">
        <f t="shared" si="234"/>
        <v>1.0001340896408417</v>
      </c>
      <c r="AO265">
        <f t="shared" si="235"/>
        <v>-1.6375265444944304E-2</v>
      </c>
      <c r="AP265" s="41" t="str">
        <f t="shared" si="236"/>
        <v>0,443480289033636-0,819467821310819i</v>
      </c>
      <c r="AQ265">
        <f t="shared" si="237"/>
        <v>-0.6137907952613908</v>
      </c>
      <c r="AR265" s="43">
        <f t="shared" si="238"/>
        <v>-61.578596859883433</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-0,291189020889886+1,35963269369112i</v>
      </c>
      <c r="BG265" s="20">
        <f t="shared" si="249"/>
        <v>2.8631994141361878</v>
      </c>
      <c r="BH265" s="43">
        <f t="shared" si="250"/>
        <v>102.08827650484706</v>
      </c>
      <c r="BI265" s="41" t="str">
        <f t="shared" si="255"/>
        <v>-0,827092144173946+3,29633597542322i</v>
      </c>
      <c r="BJ265" s="20">
        <f t="shared" si="251"/>
        <v>10.625786857518149</v>
      </c>
      <c r="BK265" s="43">
        <f t="shared" si="256"/>
        <v>104.08544384234894</v>
      </c>
      <c r="BL265">
        <f t="shared" si="252"/>
        <v>2.8631994141361878</v>
      </c>
      <c r="BM265" s="43">
        <f t="shared" si="253"/>
        <v>102.08827650484706</v>
      </c>
    </row>
    <row r="266" spans="14:65" x14ac:dyDescent="0.25">
      <c r="N266" s="9">
        <v>48</v>
      </c>
      <c r="O266" s="34">
        <f t="shared" si="254"/>
        <v>3019.9517204020176</v>
      </c>
      <c r="P266" s="33" t="str">
        <f t="shared" si="206"/>
        <v>68,0243543984883</v>
      </c>
      <c r="Q266" s="4" t="str">
        <f t="shared" si="207"/>
        <v>1+209,102541591603i</v>
      </c>
      <c r="R266" s="4">
        <f t="shared" si="219"/>
        <v>209.10493274924926</v>
      </c>
      <c r="S266" s="4">
        <f t="shared" si="220"/>
        <v>1.5660140206168238</v>
      </c>
      <c r="T266" s="4" t="str">
        <f t="shared" si="208"/>
        <v>1+0,569247488340652i</v>
      </c>
      <c r="U266" s="4">
        <f t="shared" si="221"/>
        <v>1.1506705449354915</v>
      </c>
      <c r="V266" s="4">
        <f t="shared" si="222"/>
        <v>0.51750036838410318</v>
      </c>
      <c r="W266" t="str">
        <f t="shared" si="209"/>
        <v>1-0,0409858191605269i</v>
      </c>
      <c r="X266" s="4">
        <f t="shared" si="223"/>
        <v>1.0008395662503853</v>
      </c>
      <c r="Y266" s="4">
        <f t="shared" si="224"/>
        <v>-4.0962892427085104E-2</v>
      </c>
      <c r="Z266" t="str">
        <f t="shared" si="210"/>
        <v>0,999963519566426+0,0115957821699021i</v>
      </c>
      <c r="AA266" s="4">
        <f t="shared" si="225"/>
        <v>1.0000307508410957</v>
      </c>
      <c r="AB266" s="4">
        <f t="shared" si="226"/>
        <v>1.1595685458223903E-2</v>
      </c>
      <c r="AC266" s="47" t="str">
        <f t="shared" si="227"/>
        <v>0,169572513826024-0,334054799961228i</v>
      </c>
      <c r="AD266" s="20">
        <f t="shared" si="228"/>
        <v>-8.527954835712098</v>
      </c>
      <c r="AE266" s="43">
        <f t="shared" si="229"/>
        <v>-63.086791724820543</v>
      </c>
      <c r="AF266" t="str">
        <f t="shared" si="211"/>
        <v>170,937204527894</v>
      </c>
      <c r="AG266" t="str">
        <f t="shared" si="212"/>
        <v>1+214,845019793084i</v>
      </c>
      <c r="AH266">
        <f t="shared" si="230"/>
        <v>214.84734703945185</v>
      </c>
      <c r="AI266">
        <f t="shared" si="231"/>
        <v>1.5661418424622158</v>
      </c>
      <c r="AJ266" t="str">
        <f t="shared" si="213"/>
        <v>1+0,569247488340652i</v>
      </c>
      <c r="AK266">
        <f t="shared" si="232"/>
        <v>1.1506705449354915</v>
      </c>
      <c r="AL266">
        <f t="shared" si="233"/>
        <v>0.51750036838410318</v>
      </c>
      <c r="AM266" t="str">
        <f t="shared" si="214"/>
        <v>1-0,0167581923026079i</v>
      </c>
      <c r="AN266">
        <f t="shared" si="234"/>
        <v>1.0001404086473313</v>
      </c>
      <c r="AO266">
        <f t="shared" si="235"/>
        <v>-1.6756623793361111E-2</v>
      </c>
      <c r="AP266" s="41" t="str">
        <f t="shared" si="236"/>
        <v>0,443306215611619-0,801156871148256i</v>
      </c>
      <c r="AQ266">
        <f t="shared" si="237"/>
        <v>-0.76562855009009256</v>
      </c>
      <c r="AR266" s="43">
        <f t="shared" si="238"/>
        <v>-61.042814509301259</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-0,299421982744002+1,3321245703055i</v>
      </c>
      <c r="BG266" s="20">
        <f t="shared" si="249"/>
        <v>2.7049469224292007</v>
      </c>
      <c r="BH266" s="43">
        <f t="shared" si="250"/>
        <v>102.66785388253182</v>
      </c>
      <c r="BI266" s="41" t="str">
        <f t="shared" si="255"/>
        <v>-0,847471295907146+3,22765296248403i</v>
      </c>
      <c r="BJ266" s="20">
        <f t="shared" si="251"/>
        <v>10.467273208051175</v>
      </c>
      <c r="BK266" s="43">
        <f t="shared" si="256"/>
        <v>104.71183109805114</v>
      </c>
      <c r="BL266">
        <f t="shared" si="252"/>
        <v>2.7049469224292007</v>
      </c>
      <c r="BM266" s="43">
        <f t="shared" si="253"/>
        <v>102.66785388253182</v>
      </c>
    </row>
    <row r="267" spans="14:65" x14ac:dyDescent="0.25">
      <c r="N267" s="9">
        <v>49</v>
      </c>
      <c r="O267" s="34">
        <f t="shared" si="254"/>
        <v>3090.295432513592</v>
      </c>
      <c r="P267" s="33" t="str">
        <f t="shared" si="206"/>
        <v>68,0243543984883</v>
      </c>
      <c r="Q267" s="4" t="str">
        <f t="shared" si="207"/>
        <v>1+213,973165478782i</v>
      </c>
      <c r="R267" s="4">
        <f t="shared" si="219"/>
        <v>213.97550220763645</v>
      </c>
      <c r="S267" s="4">
        <f t="shared" si="220"/>
        <v>1.5661228775921612</v>
      </c>
      <c r="T267" s="4" t="str">
        <f t="shared" si="208"/>
        <v>1+0,582506965692409i</v>
      </c>
      <c r="U267" s="4">
        <f t="shared" si="221"/>
        <v>1.157287503207469</v>
      </c>
      <c r="V267" s="4">
        <f t="shared" si="222"/>
        <v>0.52745766221213441</v>
      </c>
      <c r="W267" t="str">
        <f t="shared" si="209"/>
        <v>1-0,0419405015298534i</v>
      </c>
      <c r="X267" s="4">
        <f t="shared" si="223"/>
        <v>1.0008791164114554</v>
      </c>
      <c r="Y267" s="4">
        <f t="shared" si="224"/>
        <v>-4.1915936257606722E-2</v>
      </c>
      <c r="Z267" t="str">
        <f t="shared" si="210"/>
        <v>0,999961800296559+0,011865882634475i</v>
      </c>
      <c r="AA267" s="4">
        <f t="shared" si="225"/>
        <v>1.0000322000930921</v>
      </c>
      <c r="AB267" s="4">
        <f t="shared" si="226"/>
        <v>1.1865779006069136E-2</v>
      </c>
      <c r="AC267" s="47" t="str">
        <f t="shared" si="227"/>
        <v>0,16949773867132-0,326890923979193i</v>
      </c>
      <c r="AD267" s="20">
        <f t="shared" si="228"/>
        <v>-8.677814371741901</v>
      </c>
      <c r="AE267" s="43">
        <f t="shared" si="229"/>
        <v>-62.592598467905184</v>
      </c>
      <c r="AF267" t="str">
        <f t="shared" si="211"/>
        <v>170,937204527894</v>
      </c>
      <c r="AG267" t="str">
        <f t="shared" si="212"/>
        <v>1+219,849403180683i</v>
      </c>
      <c r="AH267">
        <f t="shared" si="230"/>
        <v>219.85167745301035</v>
      </c>
      <c r="AI267">
        <f t="shared" si="231"/>
        <v>1.5662477899822997</v>
      </c>
      <c r="AJ267" t="str">
        <f t="shared" si="213"/>
        <v>1+0,582506965692409i</v>
      </c>
      <c r="AK267">
        <f t="shared" si="232"/>
        <v>1.157287503207469</v>
      </c>
      <c r="AL267">
        <f t="shared" si="233"/>
        <v>0.52745766221213441</v>
      </c>
      <c r="AM267" t="str">
        <f t="shared" si="214"/>
        <v>1-0,0171485407465519i</v>
      </c>
      <c r="AN267">
        <f t="shared" si="234"/>
        <v>1.0001470254166316</v>
      </c>
      <c r="AO267">
        <f t="shared" si="235"/>
        <v>-1.7146860071957079E-2</v>
      </c>
      <c r="AP267" s="41" t="str">
        <f t="shared" si="236"/>
        <v>0,44313997645235-0,783270632012992i</v>
      </c>
      <c r="AQ267">
        <f t="shared" si="237"/>
        <v>-0.91576150335527418</v>
      </c>
      <c r="AR267" s="43">
        <f t="shared" si="238"/>
        <v>-60.500732835110519</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-0,307254077237966+1,30532362167585i</v>
      </c>
      <c r="BG267" s="20">
        <f t="shared" si="249"/>
        <v>2.5485606447376545</v>
      </c>
      <c r="BH267" s="43">
        <f t="shared" si="250"/>
        <v>103.24547364668427</v>
      </c>
      <c r="BI267" s="41" t="str">
        <f t="shared" si="255"/>
        <v>-0,866879957353678+3,16068514069885i</v>
      </c>
      <c r="BJ267" s="20">
        <f t="shared" si="251"/>
        <v>10.310613513124316</v>
      </c>
      <c r="BK267" s="43">
        <f t="shared" si="256"/>
        <v>105.33733927947888</v>
      </c>
      <c r="BL267">
        <f t="shared" si="252"/>
        <v>2.5485606447376545</v>
      </c>
      <c r="BM267" s="43">
        <f t="shared" si="253"/>
        <v>103.24547364668427</v>
      </c>
    </row>
    <row r="268" spans="14:65" x14ac:dyDescent="0.25">
      <c r="N268" s="9">
        <v>50</v>
      </c>
      <c r="O268" s="34">
        <f t="shared" si="254"/>
        <v>3162.2776601683804</v>
      </c>
      <c r="P268" s="33" t="str">
        <f t="shared" si="206"/>
        <v>68,0243543984883</v>
      </c>
      <c r="Q268" s="4" t="str">
        <f t="shared" si="207"/>
        <v>1+218,957240770567i</v>
      </c>
      <c r="R268" s="4">
        <f t="shared" si="219"/>
        <v>218.95952430954003</v>
      </c>
      <c r="S268" s="4">
        <f t="shared" si="220"/>
        <v>1.5662292567872476</v>
      </c>
      <c r="T268" s="4" t="str">
        <f t="shared" si="208"/>
        <v>1+0,596075295947767i</v>
      </c>
      <c r="U268" s="4">
        <f t="shared" si="221"/>
        <v>1.1641759997694585</v>
      </c>
      <c r="V268" s="4">
        <f t="shared" si="222"/>
        <v>0.53752869110744983</v>
      </c>
      <c r="W268" t="str">
        <f t="shared" si="209"/>
        <v>1-0,0429174213082391i</v>
      </c>
      <c r="X268" s="4">
        <f t="shared" si="223"/>
        <v>1.0009205288392025</v>
      </c>
      <c r="Y268" s="4">
        <f t="shared" si="224"/>
        <v>-4.289110045206055E-2</v>
      </c>
      <c r="Z268" t="str">
        <f t="shared" si="210"/>
        <v>0,99996+0,0121422745470841i</v>
      </c>
      <c r="AA268" s="4">
        <f t="shared" si="225"/>
        <v>1.0000337176471483</v>
      </c>
      <c r="AB268" s="4">
        <f t="shared" si="226"/>
        <v>1.2142163507273981E-2</v>
      </c>
      <c r="AC268" s="47" t="str">
        <f t="shared" si="227"/>
        <v>0,169425874609961-0,319900336570895i</v>
      </c>
      <c r="AD268" s="20">
        <f t="shared" si="228"/>
        <v>-8.8259163371185032</v>
      </c>
      <c r="AE268" s="43">
        <f t="shared" si="229"/>
        <v>-62.093374553872088</v>
      </c>
      <c r="AF268" t="str">
        <f t="shared" si="211"/>
        <v>170,937204527894</v>
      </c>
      <c r="AG268" t="str">
        <f t="shared" si="212"/>
        <v>1+224,970353631899i</v>
      </c>
      <c r="AH268">
        <f t="shared" si="230"/>
        <v>224.97257613598526</v>
      </c>
      <c r="AI268">
        <f t="shared" si="231"/>
        <v>1.5663513259410655</v>
      </c>
      <c r="AJ268" t="str">
        <f t="shared" si="213"/>
        <v>1+0,596075295947767i</v>
      </c>
      <c r="AK268">
        <f t="shared" si="232"/>
        <v>1.1641759997694585</v>
      </c>
      <c r="AL268">
        <f t="shared" si="233"/>
        <v>0.53752869110744983</v>
      </c>
      <c r="AM268" t="str">
        <f t="shared" si="214"/>
        <v>1-0,0175479815737875i</v>
      </c>
      <c r="AN268">
        <f t="shared" si="234"/>
        <v>1.0001539539777433</v>
      </c>
      <c r="AO268">
        <f t="shared" si="235"/>
        <v>-1.7546180713484755E-2</v>
      </c>
      <c r="AP268" s="41" t="str">
        <f t="shared" si="236"/>
        <v>0,442981218985117-0,765799625253208i</v>
      </c>
      <c r="AQ268">
        <f t="shared" si="237"/>
        <v>-1.0641497217565448</v>
      </c>
      <c r="AR268" s="43">
        <f t="shared" si="238"/>
        <v>-59.952516944951725</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-0,314701951647618+1,27921519298928i</v>
      </c>
      <c r="BG268" s="20">
        <f t="shared" si="249"/>
        <v>2.3940680752592298</v>
      </c>
      <c r="BH268" s="43">
        <f t="shared" si="250"/>
        <v>103.82097363322609</v>
      </c>
      <c r="BI268" s="41" t="str">
        <f t="shared" si="255"/>
        <v>-0,88535935562332+3,09539606940267i</v>
      </c>
      <c r="BJ268" s="20">
        <f t="shared" si="251"/>
        <v>10.155834690621212</v>
      </c>
      <c r="BK268" s="43">
        <f t="shared" si="256"/>
        <v>105.9618312421464</v>
      </c>
      <c r="BL268">
        <f t="shared" si="252"/>
        <v>2.3940680752592298</v>
      </c>
      <c r="BM268" s="43">
        <f t="shared" si="253"/>
        <v>103.82097363322609</v>
      </c>
    </row>
    <row r="269" spans="14:65" x14ac:dyDescent="0.25">
      <c r="N269" s="9">
        <v>51</v>
      </c>
      <c r="O269" s="34">
        <f t="shared" si="254"/>
        <v>3235.9365692962833</v>
      </c>
      <c r="P269" s="33" t="str">
        <f t="shared" si="206"/>
        <v>68,0243543984883</v>
      </c>
      <c r="Q269" s="4" t="str">
        <f t="shared" si="207"/>
        <v>1+224,057410089651i</v>
      </c>
      <c r="R269" s="4">
        <f t="shared" si="219"/>
        <v>224.05964164945465</v>
      </c>
      <c r="S269" s="4">
        <f t="shared" si="220"/>
        <v>1.566333214596104</v>
      </c>
      <c r="T269" s="4" t="str">
        <f t="shared" si="208"/>
        <v>1+0,609959673215026i</v>
      </c>
      <c r="U269" s="4">
        <f t="shared" si="221"/>
        <v>1.1713457230675242</v>
      </c>
      <c r="V269" s="4">
        <f t="shared" si="222"/>
        <v>0.547710622630731</v>
      </c>
      <c r="W269" t="str">
        <f t="shared" si="209"/>
        <v>1-0,0439170964714818i</v>
      </c>
      <c r="X269" s="4">
        <f t="shared" si="223"/>
        <v>1.0009638911381795</v>
      </c>
      <c r="Y269" s="4">
        <f t="shared" si="224"/>
        <v>-4.3888894632562132E-2</v>
      </c>
      <c r="Z269" t="str">
        <f t="shared" si="210"/>
        <v>0,999958114858078+0,0124251044543801i</v>
      </c>
      <c r="AA269" s="4">
        <f t="shared" si="225"/>
        <v>1.0000353067223291</v>
      </c>
      <c r="AB269" s="4">
        <f t="shared" si="226"/>
        <v>1.242498547311058E-2</v>
      </c>
      <c r="AC269" s="47" t="str">
        <f t="shared" si="227"/>
        <v>0,169356769230956-0,313079332914785i</v>
      </c>
      <c r="AD269" s="20">
        <f t="shared" si="228"/>
        <v>-8.9722206892617855</v>
      </c>
      <c r="AE269" s="43">
        <f t="shared" si="229"/>
        <v>-61.589323094353212</v>
      </c>
      <c r="AF269" t="str">
        <f t="shared" si="211"/>
        <v>170,937204527894</v>
      </c>
      <c r="AG269" t="str">
        <f t="shared" si="212"/>
        <v>1+230,210586342445i</v>
      </c>
      <c r="AH269">
        <f t="shared" si="230"/>
        <v>230.21275825664469</v>
      </c>
      <c r="AI269">
        <f t="shared" si="231"/>
        <v>1.5664525052257647</v>
      </c>
      <c r="AJ269" t="str">
        <f t="shared" si="213"/>
        <v>1+0,609959673215026i</v>
      </c>
      <c r="AK269">
        <f t="shared" si="232"/>
        <v>1.1713457230675242</v>
      </c>
      <c r="AL269">
        <f t="shared" si="233"/>
        <v>0.547710622630731</v>
      </c>
      <c r="AM269" t="str">
        <f t="shared" si="214"/>
        <v>1-0,0179567265731285i</v>
      </c>
      <c r="AN269">
        <f t="shared" si="234"/>
        <v>1.0001612090204368</v>
      </c>
      <c r="AO269">
        <f t="shared" si="235"/>
        <v>-1.7954796933345948E-2</v>
      </c>
      <c r="AP269" s="41" t="str">
        <f t="shared" si="236"/>
        <v>0,442829606504937-0,748734592053832i</v>
      </c>
      <c r="AQ269">
        <f t="shared" si="237"/>
        <v>-1.2107537659036145</v>
      </c>
      <c r="AR269" s="43">
        <f t="shared" si="238"/>
        <v>-59.398344372202601</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-0,32178144194737+1,25378499926966i</v>
      </c>
      <c r="BG269" s="20">
        <f t="shared" si="249"/>
        <v>2.241496475035718</v>
      </c>
      <c r="BH269" s="43">
        <f t="shared" si="250"/>
        <v>104.39417649976139</v>
      </c>
      <c r="BI269" s="41" t="str">
        <f t="shared" si="255"/>
        <v>-0,902948753286602+3,03175021306605i</v>
      </c>
      <c r="BJ269" s="20">
        <f t="shared" si="251"/>
        <v>10.002963398393893</v>
      </c>
      <c r="BK269" s="43">
        <f t="shared" si="256"/>
        <v>106.58515522191202</v>
      </c>
      <c r="BL269">
        <f t="shared" si="252"/>
        <v>2.241496475035718</v>
      </c>
      <c r="BM269" s="43">
        <f t="shared" si="253"/>
        <v>104.39417649976139</v>
      </c>
    </row>
    <row r="270" spans="14:65" x14ac:dyDescent="0.25">
      <c r="N270" s="9">
        <v>52</v>
      </c>
      <c r="O270" s="34">
        <f t="shared" si="254"/>
        <v>3311.3112148259115</v>
      </c>
      <c r="P270" s="33" t="str">
        <f t="shared" si="206"/>
        <v>68,0243543984883</v>
      </c>
      <c r="Q270" s="4" t="str">
        <f t="shared" si="207"/>
        <v>1+229,276377613316i</v>
      </c>
      <c r="R270" s="4">
        <f t="shared" si="219"/>
        <v>229.2785583771057</v>
      </c>
      <c r="S270" s="4">
        <f t="shared" si="220"/>
        <v>1.5664348061295434</v>
      </c>
      <c r="T270" s="4" t="str">
        <f t="shared" si="208"/>
        <v>1+0,624167459174797i</v>
      </c>
      <c r="U270" s="4">
        <f t="shared" si="221"/>
        <v>1.1788066071636694</v>
      </c>
      <c r="V270" s="4">
        <f t="shared" si="222"/>
        <v>0.55800041027660585</v>
      </c>
      <c r="W270" t="str">
        <f t="shared" si="209"/>
        <v>1-0,0449400570605853i</v>
      </c>
      <c r="X270" s="4">
        <f t="shared" si="223"/>
        <v>1.0010092950260794</v>
      </c>
      <c r="Y270" s="4">
        <f t="shared" si="224"/>
        <v>-4.4909839891090209E-2</v>
      </c>
      <c r="Z270" t="str">
        <f t="shared" si="210"/>
        <v>0,999956140872154+0,0127145223165236i</v>
      </c>
      <c r="AA270" s="4">
        <f t="shared" si="225"/>
        <v>1.0000369706894183</v>
      </c>
      <c r="AB270" s="4">
        <f t="shared" si="226"/>
        <v>1.2714394825830764E-2</v>
      </c>
      <c r="AC270" s="47" t="str">
        <f>(IMDIV(IMPRODUCT(P270,T270,W270),IMPRODUCT(Q270,Z270)))</f>
        <v>0,169290275973657-0,306424297953845i</v>
      </c>
      <c r="AD270" s="20">
        <f t="shared" si="228"/>
        <v>-9.1166879590269811</v>
      </c>
      <c r="AE270" s="43">
        <f t="shared" si="229"/>
        <v>-61.080660245149147</v>
      </c>
      <c r="AF270" t="str">
        <f t="shared" si="211"/>
        <v>170,937204527894</v>
      </c>
      <c r="AG270" t="str">
        <f t="shared" si="212"/>
        <v>1+235,572879753068i</v>
      </c>
      <c r="AH270">
        <f t="shared" si="230"/>
        <v>235.57500222891528</v>
      </c>
      <c r="AI270">
        <f t="shared" si="231"/>
        <v>1.5665513814747021</v>
      </c>
      <c r="AJ270" t="str">
        <f t="shared" si="213"/>
        <v>1+0,624167459174797i</v>
      </c>
      <c r="AK270">
        <f t="shared" si="232"/>
        <v>1.1788066071636694</v>
      </c>
      <c r="AL270">
        <f t="shared" si="233"/>
        <v>0.55800041027660585</v>
      </c>
      <c r="AM270" t="str">
        <f t="shared" si="214"/>
        <v>1-0,0183749924665841i</v>
      </c>
      <c r="AN270">
        <f t="shared" si="234"/>
        <v>1.0001688059263532</v>
      </c>
      <c r="AO270">
        <f t="shared" si="235"/>
        <v>-1.837292483915207E-2</v>
      </c>
      <c r="AP270" s="41" t="str">
        <f t="shared" si="236"/>
        <v>0,442684817458704-0,732066488549068i</v>
      </c>
      <c r="AQ270">
        <f t="shared" si="237"/>
        <v>-1.3555347979634726</v>
      </c>
      <c r="AR270" s="43">
        <f t="shared" si="238"/>
        <v>-58.838405124065723</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-0,328507606708551+1,22901911577198i</v>
      </c>
      <c r="BG270" s="20">
        <f t="shared" si="249"/>
        <v>2.0908727445472111</v>
      </c>
      <c r="BH270" s="43">
        <f t="shared" si="250"/>
        <v>104.96488961953582</v>
      </c>
      <c r="BI270" s="41" t="str">
        <f t="shared" si="255"/>
        <v>-0,919685532184399+2,96971291820614i</v>
      </c>
      <c r="BJ270" s="20">
        <f t="shared" si="251"/>
        <v>9.8520259056107271</v>
      </c>
      <c r="BK270" s="43">
        <f t="shared" si="256"/>
        <v>107.20714474061921</v>
      </c>
      <c r="BL270">
        <f t="shared" si="252"/>
        <v>2.0908727445472111</v>
      </c>
      <c r="BM270" s="43">
        <f t="shared" si="253"/>
        <v>104.96488961953582</v>
      </c>
    </row>
    <row r="271" spans="14:65" x14ac:dyDescent="0.25">
      <c r="N271" s="9">
        <v>53</v>
      </c>
      <c r="O271" s="34">
        <f t="shared" si="254"/>
        <v>3388.4415613920314</v>
      </c>
      <c r="P271" s="33" t="str">
        <f t="shared" si="206"/>
        <v>68,0243543984883</v>
      </c>
      <c r="Q271" s="4" t="str">
        <f t="shared" si="207"/>
        <v>1+234,616910507222i</v>
      </c>
      <c r="R271" s="4">
        <f t="shared" si="219"/>
        <v>234.61904163122355</v>
      </c>
      <c r="S271" s="4">
        <f t="shared" si="220"/>
        <v>1.566534085244349</v>
      </c>
      <c r="T271" s="4" t="str">
        <f t="shared" si="208"/>
        <v>1+0,638706186983254i</v>
      </c>
      <c r="U271" s="4">
        <f t="shared" si="221"/>
        <v>1.1865688320913741</v>
      </c>
      <c r="V271" s="4">
        <f t="shared" si="222"/>
        <v>0.56839479359558065</v>
      </c>
      <c r="W271" t="str">
        <f t="shared" si="209"/>
        <v>1-0,0459868454627942i</v>
      </c>
      <c r="X271" s="4">
        <f t="shared" si="223"/>
        <v>1.0010568365260879</v>
      </c>
      <c r="Y271" s="4">
        <f t="shared" si="224"/>
        <v>-4.5954469028199323E-2</v>
      </c>
      <c r="Z271" t="str">
        <f t="shared" si="210"/>
        <v>0,99995407385514+0,0130106815866959i</v>
      </c>
      <c r="AA271" s="4">
        <f t="shared" si="225"/>
        <v>1.0000387130780695</v>
      </c>
      <c r="AB271" s="4">
        <f t="shared" si="226"/>
        <v>1.3010544977995898E-2</v>
      </c>
      <c r="AC271" s="47" t="str">
        <f t="shared" si="227"/>
        <v>0,169226253817067-0,299931704486143i</v>
      </c>
      <c r="AD271" s="20">
        <f t="shared" si="228"/>
        <v>-9.2592793595332417</v>
      </c>
      <c r="AE271" s="43">
        <f t="shared" si="229"/>
        <v>-60.567615219136805</v>
      </c>
      <c r="AF271" t="str">
        <f t="shared" si="211"/>
        <v>170,937204527894</v>
      </c>
      <c r="AG271" t="str">
        <f t="shared" si="212"/>
        <v>1+241,060077022712i</v>
      </c>
      <c r="AH271">
        <f t="shared" si="230"/>
        <v>241.06215118553109</v>
      </c>
      <c r="AI271">
        <f t="shared" si="231"/>
        <v>1.5666480071056359</v>
      </c>
      <c r="AJ271" t="str">
        <f t="shared" si="213"/>
        <v>1+0,638706186983254i</v>
      </c>
      <c r="AK271">
        <f t="shared" si="232"/>
        <v>1.1865688320913741</v>
      </c>
      <c r="AL271">
        <f t="shared" si="233"/>
        <v>0.56839479359558065</v>
      </c>
      <c r="AM271" t="str">
        <f t="shared" si="214"/>
        <v>1-0,0188030010242672i</v>
      </c>
      <c r="AN271">
        <f t="shared" si="234"/>
        <v>1.0001767608015688</v>
      </c>
      <c r="AO271">
        <f t="shared" si="235"/>
        <v>-1.8800785542704094E-2</v>
      </c>
      <c r="AP271" s="41" t="str">
        <f t="shared" si="236"/>
        <v>0,442546544763446-0,715786481047472i</v>
      </c>
      <c r="AQ271">
        <f t="shared" si="237"/>
        <v>-1.4984546917912351</v>
      </c>
      <c r="AR271" s="43">
        <f t="shared" si="238"/>
        <v>-58.272901682625665</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-0,334894759380517+1,20490396857993i</v>
      </c>
      <c r="BG271" s="20">
        <f t="shared" si="249"/>
        <v>1.9422232939678001</v>
      </c>
      <c r="BH271" s="43">
        <f t="shared" si="250"/>
        <v>105.53290502713621</v>
      </c>
      <c r="BI271" s="41" t="str">
        <f t="shared" si="255"/>
        <v>-0,935605273304676+2,90925039083318i</v>
      </c>
      <c r="BJ271" s="20">
        <f t="shared" si="251"/>
        <v>9.7030479617098191</v>
      </c>
      <c r="BK271" s="43">
        <f t="shared" si="256"/>
        <v>107.82761856364731</v>
      </c>
      <c r="BL271">
        <f t="shared" si="252"/>
        <v>1.9422232939678001</v>
      </c>
      <c r="BM271" s="43">
        <f t="shared" si="253"/>
        <v>105.53290502713621</v>
      </c>
    </row>
    <row r="272" spans="14:65" x14ac:dyDescent="0.25">
      <c r="N272" s="9">
        <v>54</v>
      </c>
      <c r="O272" s="34">
        <f t="shared" si="254"/>
        <v>3467.3685045253224</v>
      </c>
      <c r="P272" s="33" t="str">
        <f t="shared" si="206"/>
        <v>68,0243543984883</v>
      </c>
      <c r="Q272" s="4" t="str">
        <f t="shared" si="207"/>
        <v>1+240,081840392601i</v>
      </c>
      <c r="R272" s="4">
        <f t="shared" si="219"/>
        <v>240.08392300672347</v>
      </c>
      <c r="S272" s="4">
        <f t="shared" si="220"/>
        <v>1.5666311045717887</v>
      </c>
      <c r="T272" s="4" t="str">
        <f t="shared" si="208"/>
        <v>1+0,653583565266325i</v>
      </c>
      <c r="U272" s="4">
        <f t="shared" si="221"/>
        <v>1.1946428239378666</v>
      </c>
      <c r="V272" s="4">
        <f t="shared" si="222"/>
        <v>0.57889029918088575</v>
      </c>
      <c r="W272" t="str">
        <f t="shared" si="209"/>
        <v>1-0,0470580166991753i</v>
      </c>
      <c r="X272" s="4">
        <f t="shared" si="223"/>
        <v>1.0011066161681581</v>
      </c>
      <c r="Y272" s="4">
        <f t="shared" si="224"/>
        <v>-4.702332679528326E-2</v>
      </c>
      <c r="Z272" t="str">
        <f t="shared" si="210"/>
        <v>0,999951909422615+0,0133137392924621i</v>
      </c>
      <c r="AA272" s="4">
        <f t="shared" si="225"/>
        <v>1.0000405375842927</v>
      </c>
      <c r="AB272" s="4">
        <f t="shared" si="226"/>
        <v>1.3313592913646111E-2</v>
      </c>
      <c r="AC272" s="47" t="str">
        <f t="shared" si="227"/>
        <v>0,169164566980878-0,293598111301262i</v>
      </c>
      <c r="AD272" s="20">
        <f t="shared" si="228"/>
        <v>-9.3999568968898419</v>
      </c>
      <c r="AE272" s="43">
        <f t="shared" si="229"/>
        <v>-60.050430249892948</v>
      </c>
      <c r="AF272" t="str">
        <f t="shared" si="211"/>
        <v>170,937204527894</v>
      </c>
      <c r="AG272" t="str">
        <f t="shared" si="212"/>
        <v>1+246,675087536i</v>
      </c>
      <c r="AH272">
        <f t="shared" si="230"/>
        <v>246.67711448550159</v>
      </c>
      <c r="AI272">
        <f t="shared" si="231"/>
        <v>1.5667424333435334</v>
      </c>
      <c r="AJ272" t="str">
        <f t="shared" si="213"/>
        <v>1+0,653583565266325i</v>
      </c>
      <c r="AK272">
        <f t="shared" si="232"/>
        <v>1.1946428239378666</v>
      </c>
      <c r="AL272">
        <f t="shared" si="233"/>
        <v>0.57889029918088575</v>
      </c>
      <c r="AM272" t="str">
        <f t="shared" si="214"/>
        <v>1-0,0192409791819804i</v>
      </c>
      <c r="AN272">
        <f t="shared" si="234"/>
        <v>1.0001850905106922</v>
      </c>
      <c r="AO272">
        <f t="shared" si="235"/>
        <v>-1.9238605274441184E-2</v>
      </c>
      <c r="AP272" s="41" t="str">
        <f t="shared" si="236"/>
        <v>0,442414495155264-0,699885941367102i</v>
      </c>
      <c r="AQ272">
        <f t="shared" si="237"/>
        <v>-1.6394761450168918</v>
      </c>
      <c r="AR272" s="43">
        <f t="shared" si="238"/>
        <v>-57.702048956454412</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-0,34095649902553+1,18142632539301i</v>
      </c>
      <c r="BG272" s="20">
        <f t="shared" si="249"/>
        <v>1.7955739116093061</v>
      </c>
      <c r="BH272" s="43">
        <f t="shared" si="250"/>
        <v>106.09799941817781</v>
      </c>
      <c r="BI272" s="41" t="str">
        <f t="shared" si="255"/>
        <v>-0,950741832900193+2,85032967440226i</v>
      </c>
      <c r="BJ272" s="20">
        <f t="shared" si="251"/>
        <v>9.5560546634822607</v>
      </c>
      <c r="BK272" s="43">
        <f t="shared" si="256"/>
        <v>108.44638071161634</v>
      </c>
      <c r="BL272">
        <f t="shared" si="252"/>
        <v>1.7955739116093061</v>
      </c>
      <c r="BM272" s="43">
        <f t="shared" si="253"/>
        <v>106.09799941817781</v>
      </c>
    </row>
    <row r="273" spans="14:65" x14ac:dyDescent="0.25">
      <c r="N273" s="9">
        <v>55</v>
      </c>
      <c r="O273" s="34">
        <f t="shared" si="254"/>
        <v>3548.1338923357539</v>
      </c>
      <c r="P273" s="33" t="str">
        <f t="shared" si="206"/>
        <v>68,0243543984883</v>
      </c>
      <c r="Q273" s="4" t="str">
        <f t="shared" si="207"/>
        <v>1+245,674064847614i</v>
      </c>
      <c r="R273" s="4">
        <f t="shared" si="219"/>
        <v>245.67610005604868</v>
      </c>
      <c r="S273" s="4">
        <f t="shared" si="220"/>
        <v>1.566725915545484</v>
      </c>
      <c r="T273" s="4" t="str">
        <f t="shared" si="208"/>
        <v>1+0,668807482206898i</v>
      </c>
      <c r="U273" s="4">
        <f t="shared" si="221"/>
        <v>1.2030392546612643</v>
      </c>
      <c r="V273" s="4">
        <f t="shared" si="222"/>
        <v>0.58948324255773588</v>
      </c>
      <c r="W273" t="str">
        <f t="shared" si="209"/>
        <v>1-0,0481541387188966i</v>
      </c>
      <c r="X273" s="4">
        <f t="shared" si="223"/>
        <v>1.0011587391996131</v>
      </c>
      <c r="Y273" s="4">
        <f t="shared" si="224"/>
        <v>-4.8116970140329826E-2</v>
      </c>
      <c r="Z273" t="str">
        <f t="shared" si="210"/>
        <v>0,999949642983528+0,0136238561190294i</v>
      </c>
      <c r="AA273" s="4">
        <f t="shared" si="225"/>
        <v>1.0000424480782988</v>
      </c>
      <c r="AB273" s="4">
        <f t="shared" si="226"/>
        <v>1.3623699271350804E-2</v>
      </c>
      <c r="AC273" s="47" t="str">
        <f t="shared" si="227"/>
        <v>0,169105084637633-0,287420161361697i</v>
      </c>
      <c r="AD273" s="20">
        <f t="shared" si="228"/>
        <v>-9.538683482239632</v>
      </c>
      <c r="AE273" s="43">
        <f t="shared" si="229"/>
        <v>-59.529360503883026</v>
      </c>
      <c r="AF273" t="str">
        <f t="shared" si="211"/>
        <v>170,937204527894</v>
      </c>
      <c r="AG273" t="str">
        <f t="shared" si="212"/>
        <v>1+252,420888445829i</v>
      </c>
      <c r="AH273">
        <f t="shared" si="230"/>
        <v>252.42286925669325</v>
      </c>
      <c r="AI273">
        <f t="shared" si="231"/>
        <v>1.5668347102476965</v>
      </c>
      <c r="AJ273" t="str">
        <f t="shared" si="213"/>
        <v>1+0,668807482206898i</v>
      </c>
      <c r="AK273">
        <f t="shared" si="232"/>
        <v>1.2030392546612643</v>
      </c>
      <c r="AL273">
        <f t="shared" si="233"/>
        <v>0.58948324255773588</v>
      </c>
      <c r="AM273" t="str">
        <f t="shared" si="214"/>
        <v>1-0,0196891591615404i</v>
      </c>
      <c r="AN273">
        <f t="shared" si="234"/>
        <v>1.0001938127125605</v>
      </c>
      <c r="AO273">
        <f t="shared" si="235"/>
        <v>-1.9686615500403699E-2</v>
      </c>
      <c r="AP273" s="41" t="str">
        <f t="shared" si="236"/>
        <v>0,442288388567516-0,684356442278365i</v>
      </c>
      <c r="AQ273">
        <f t="shared" si="237"/>
        <v>-1.7785627925117837</v>
      </c>
      <c r="AR273" s="43">
        <f t="shared" si="238"/>
        <v>-57.126074180621345</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-0,346705739575461+1,15857328649014i</v>
      </c>
      <c r="BG273" s="20">
        <f t="shared" si="249"/>
        <v>1.6509496311290992</v>
      </c>
      <c r="BH273" s="43">
        <f t="shared" si="250"/>
        <v>106.65993420497081</v>
      </c>
      <c r="BI273" s="41" t="str">
        <f t="shared" si="255"/>
        <v>-0,96512741501331+2,79291862824104i</v>
      </c>
      <c r="BJ273" s="20">
        <f t="shared" si="251"/>
        <v>9.4110703208569308</v>
      </c>
      <c r="BK273" s="43">
        <f t="shared" si="256"/>
        <v>109.06322052823256</v>
      </c>
      <c r="BL273">
        <f t="shared" si="252"/>
        <v>1.6509496311290992</v>
      </c>
      <c r="BM273" s="43">
        <f t="shared" si="253"/>
        <v>106.65993420497081</v>
      </c>
    </row>
    <row r="274" spans="14:65" x14ac:dyDescent="0.25">
      <c r="N274" s="9">
        <v>56</v>
      </c>
      <c r="O274" s="34">
        <f t="shared" si="254"/>
        <v>3630.7805477010188</v>
      </c>
      <c r="P274" s="33" t="str">
        <f t="shared" si="206"/>
        <v>68,0243543984883</v>
      </c>
      <c r="Q274" s="4" t="str">
        <f t="shared" si="207"/>
        <v>1+251,396548943692i</v>
      </c>
      <c r="R274" s="4">
        <f t="shared" si="219"/>
        <v>251.39853782549756</v>
      </c>
      <c r="S274" s="4">
        <f t="shared" si="220"/>
        <v>1.5668185684286462</v>
      </c>
      <c r="T274" s="4" t="str">
        <f t="shared" si="208"/>
        <v>1+0,684386009727256i</v>
      </c>
      <c r="U274" s="4">
        <f t="shared" si="221"/>
        <v>1.2117690416537286</v>
      </c>
      <c r="V274" s="4">
        <f t="shared" si="222"/>
        <v>0.60016973100707161</v>
      </c>
      <c r="W274" t="str">
        <f t="shared" si="209"/>
        <v>1-0,0492757927003624i</v>
      </c>
      <c r="X274" s="4">
        <f t="shared" si="223"/>
        <v>1.0012133158055025</v>
      </c>
      <c r="Y274" s="4">
        <f t="shared" si="224"/>
        <v>-4.9235968457100543E-2</v>
      </c>
      <c r="Z274" t="str">
        <f t="shared" si="210"/>
        <v>0,999947269730458+0,0139411964944441i</v>
      </c>
      <c r="AA274" s="4">
        <f t="shared" si="225"/>
        <v>1.0000444486127074</v>
      </c>
      <c r="AB274" s="4">
        <f t="shared" si="226"/>
        <v>1.3941028429183039E-2</v>
      </c>
      <c r="AC274" s="47" t="str">
        <f t="shared" si="227"/>
        <v>0,169047680635381-0,281394580028239i</v>
      </c>
      <c r="AD274" s="20">
        <f t="shared" si="228"/>
        <v>-9.6754230444964477</v>
      </c>
      <c r="AE274" s="43">
        <f t="shared" si="229"/>
        <v>-59.004673939379103</v>
      </c>
      <c r="AF274" t="str">
        <f t="shared" si="211"/>
        <v>170,937204527894</v>
      </c>
      <c r="AG274" t="str">
        <f t="shared" si="212"/>
        <v>1+258,3005262519i</v>
      </c>
      <c r="AH274">
        <f t="shared" si="230"/>
        <v>258.30246197434604</v>
      </c>
      <c r="AI274">
        <f t="shared" si="231"/>
        <v>1.5669248867382715</v>
      </c>
      <c r="AJ274" t="str">
        <f t="shared" si="213"/>
        <v>1+0,684386009727256i</v>
      </c>
      <c r="AK274">
        <f t="shared" si="232"/>
        <v>1.2117690416537286</v>
      </c>
      <c r="AL274">
        <f t="shared" si="233"/>
        <v>0.60016973100707161</v>
      </c>
      <c r="AM274" t="str">
        <f t="shared" si="214"/>
        <v>1-0,0201477785939047i</v>
      </c>
      <c r="AN274">
        <f t="shared" si="234"/>
        <v>1.0002029458976158</v>
      </c>
      <c r="AO274">
        <f t="shared" si="235"/>
        <v>-2.0145053041758579E-2</v>
      </c>
      <c r="AP274" s="41" t="str">
        <f t="shared" si="236"/>
        <v>0,442167957537021-0,669189753052214i</v>
      </c>
      <c r="AQ274">
        <f t="shared" si="237"/>
        <v>-1.9156793206126013</v>
      </c>
      <c r="AR274" s="43">
        <f t="shared" si="238"/>
        <v>-56.545216763270318</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-0,352154737675458+1,13633227585647i</v>
      </c>
      <c r="BG274" s="20">
        <f t="shared" si="249"/>
        <v>1.5083745981189098</v>
      </c>
      <c r="BH274" s="43">
        <f t="shared" si="250"/>
        <v>107.21845562986437</v>
      </c>
      <c r="BI274" s="41" t="str">
        <f t="shared" si="255"/>
        <v>-0,978792640567474+2,73698590642483i</v>
      </c>
      <c r="BJ274" s="20">
        <f t="shared" si="251"/>
        <v>9.2681183220027936</v>
      </c>
      <c r="BK274" s="43">
        <f t="shared" si="256"/>
        <v>109.67791280597304</v>
      </c>
      <c r="BL274">
        <f t="shared" si="252"/>
        <v>1.5083745981189098</v>
      </c>
      <c r="BM274" s="43">
        <f t="shared" si="253"/>
        <v>107.21845562986437</v>
      </c>
    </row>
    <row r="275" spans="14:65" x14ac:dyDescent="0.25">
      <c r="N275" s="9">
        <v>57</v>
      </c>
      <c r="O275" s="34">
        <f t="shared" si="254"/>
        <v>3715.352290971724</v>
      </c>
      <c r="P275" s="33" t="str">
        <f t="shared" ref="P275:P338" si="257">COMPLEX(Adc,0)</f>
        <v>68,0243543984883</v>
      </c>
      <c r="Q275" s="4" t="str">
        <f t="shared" ref="Q275:Q338" si="258">IMSUM(COMPLEX(1,0),IMDIV(COMPLEX(0,2*PI()*O275),COMPLEX(wp_lf,0)))</f>
        <v>1+257,252326817646i</v>
      </c>
      <c r="R275" s="4">
        <f t="shared" si="219"/>
        <v>257.25427042732053</v>
      </c>
      <c r="S275" s="4">
        <f t="shared" si="220"/>
        <v>1.5669091123406937</v>
      </c>
      <c r="T275" s="4" t="str">
        <f t="shared" ref="T275:T338" si="259">IMSUM(COMPLEX(1,0),IMDIV(COMPLEX(0,2*PI()*O275),COMPLEX(wz_esr,0)))</f>
        <v>1+0,700327407768889i</v>
      </c>
      <c r="U275" s="4">
        <f t="shared" si="221"/>
        <v>1.2208433470647624</v>
      </c>
      <c r="V275" s="4">
        <f t="shared" si="222"/>
        <v>0.61094566734954547</v>
      </c>
      <c r="W275" t="str">
        <f t="shared" ref="W275:W338" si="260">IMSUB(COMPLEX(1,0),IMDIV(COMPLEX(0,2*PI()*O275),COMPLEX(wz_rhp,0)))</f>
        <v>1-0,0504235733593599i</v>
      </c>
      <c r="X275" s="4">
        <f t="shared" si="223"/>
        <v>1.0012704613391561</v>
      </c>
      <c r="Y275" s="4">
        <f t="shared" si="224"/>
        <v>-5.0380903837649836E-2</v>
      </c>
      <c r="Z275" t="str">
        <f t="shared" ref="Z275:Z338" si="261">IMSUM(COMPLEX(1,0),IMDIV(COMPLEX(0,2*PI()*O275),COMPLEX(Q*(wsl/2),0)),IMDIV(IMPOWER(COMPLEX(0,2*PI()*O275),2),IMPOWER(COMPLEX(wsl/2,0),2)))</f>
        <v>0,999944784629416+0,0142659286767736i</v>
      </c>
      <c r="AA275" s="4">
        <f t="shared" si="225"/>
        <v>1.0000465434311445</v>
      </c>
      <c r="AB275" s="4">
        <f t="shared" si="226"/>
        <v>1.4265748591663035E-2</v>
      </c>
      <c r="AC275" s="47" t="str">
        <f t="shared" si="227"/>
        <v>0,168992233230242-0,275518173328456i</v>
      </c>
      <c r="AD275" s="20">
        <f t="shared" si="228"/>
        <v>-9.8101406431101879</v>
      </c>
      <c r="AE275" s="43">
        <f t="shared" si="229"/>
        <v>-58.476651110628204</v>
      </c>
      <c r="AF275" t="str">
        <f t="shared" ref="AF275:AF338" si="262">COMPLEX($B$72,0)</f>
        <v>170,937204527894</v>
      </c>
      <c r="AG275" t="str">
        <f t="shared" ref="AG275:AG338" si="263">IMSUM(COMPLEX(1,0),IMDIV(COMPLEX(0,2*PI()*O275),COMPLEX(wp_lf_DCM,0)))</f>
        <v>1+264,317118416i</v>
      </c>
      <c r="AH275">
        <f t="shared" si="230"/>
        <v>264.31901007634275</v>
      </c>
      <c r="AI275">
        <f t="shared" si="231"/>
        <v>1.5670130106221576</v>
      </c>
      <c r="AJ275" t="str">
        <f t="shared" ref="AJ275:AJ338" si="264">IMSUM(COMPLEX(1,0),IMDIV(COMPLEX(0,2*PI()*O275),COMPLEX(wz1_dcm,0)))</f>
        <v>1+0,700327407768889i</v>
      </c>
      <c r="AK275">
        <f t="shared" si="232"/>
        <v>1.2208433470647624</v>
      </c>
      <c r="AL275">
        <f t="shared" si="233"/>
        <v>0.61094566734954547</v>
      </c>
      <c r="AM275" t="str">
        <f t="shared" ref="AM275:AM338" si="265">IMSUB(COMPLEX(1,0),IMDIV(COMPLEX(0,2*PI()*O275),COMPLEX(wz2_dcm,0)))</f>
        <v>1-0,0206170806451669i</v>
      </c>
      <c r="AN275">
        <f t="shared" si="234"/>
        <v>1.0002125094270364</v>
      </c>
      <c r="AO275">
        <f t="shared" si="235"/>
        <v>-2.0614160196936265E-2</v>
      </c>
      <c r="AP275" s="41" t="str">
        <f t="shared" si="236"/>
        <v>0,44205294663695-0,654377835111526i</v>
      </c>
      <c r="AQ275">
        <f t="shared" si="237"/>
        <v>-2.0507915814393241</v>
      </c>
      <c r="AR275" s="43">
        <f t="shared" si="238"/>
        <v>-55.959728077297051</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-0,357315119176953+1,11469103246065i</v>
      </c>
      <c r="BG275" s="20">
        <f t="shared" si="249"/>
        <v>1.3678719367336671</v>
      </c>
      <c r="BH275" s="43">
        <f t="shared" si="250"/>
        <v>107.77329493762052</v>
      </c>
      <c r="BI275" s="41" t="str">
        <f t="shared" si="255"/>
        <v>-0,991766613177281+2,68250093707127i</v>
      </c>
      <c r="BJ275" s="20">
        <f t="shared" si="251"/>
        <v>9.1272209984045141</v>
      </c>
      <c r="BK275" s="43">
        <f t="shared" si="256"/>
        <v>110.2902179709517</v>
      </c>
      <c r="BL275">
        <f t="shared" si="252"/>
        <v>1.3678719367336671</v>
      </c>
      <c r="BM275" s="43">
        <f t="shared" si="253"/>
        <v>107.77329493762052</v>
      </c>
    </row>
    <row r="276" spans="14:65" x14ac:dyDescent="0.25">
      <c r="N276" s="9">
        <v>58</v>
      </c>
      <c r="O276" s="34">
        <f t="shared" si="254"/>
        <v>3801.8939632056172</v>
      </c>
      <c r="P276" s="33" t="str">
        <f t="shared" si="257"/>
        <v>68,0243543984883</v>
      </c>
      <c r="Q276" s="4" t="str">
        <f t="shared" si="258"/>
        <v>1+263,244503280415i</v>
      </c>
      <c r="R276" s="4">
        <f t="shared" ref="R276:R339" si="270">IMABS(Q276)</f>
        <v>263.24640264845493</v>
      </c>
      <c r="S276" s="4">
        <f t="shared" ref="S276:S339" si="271">IMARGUMENT(Q276)</f>
        <v>1.5669975952832655</v>
      </c>
      <c r="T276" s="4" t="str">
        <f t="shared" si="259"/>
        <v>1+0,71664012867205i</v>
      </c>
      <c r="U276" s="4">
        <f t="shared" ref="U276:U339" si="272">IMABS(T276)</f>
        <v>1.2302735769019393</v>
      </c>
      <c r="V276" s="4">
        <f t="shared" ref="V276:V339" si="273">IMARGUMENT(T276)</f>
        <v>0.62180675470872004</v>
      </c>
      <c r="W276" t="str">
        <f t="shared" si="260"/>
        <v>1-0,0515980892643875i</v>
      </c>
      <c r="X276" s="4">
        <f t="shared" ref="X276:X339" si="274">IMABS(W276)</f>
        <v>1.0013302965633946</v>
      </c>
      <c r="Y276" s="4">
        <f t="shared" ref="Y276:Y339" si="275">IMARGUMENT(W276)</f>
        <v>-5.1552371328096633E-2</v>
      </c>
      <c r="Z276" t="str">
        <f t="shared" si="261"/>
        <v>0,99994218240917+0,0145982248433195i</v>
      </c>
      <c r="AA276" s="4">
        <f t="shared" ref="AA276:AA339" si="276">IMABS(Z276)</f>
        <v>1.0000487369772486</v>
      </c>
      <c r="AB276" s="4">
        <f t="shared" ref="AB276:AB339" si="277">IMARGUMENT(Z276)</f>
        <v>1.4598031878715619E-2</v>
      </c>
      <c r="AC276" s="47" t="str">
        <f t="shared" ref="AC276:AC339" si="278">(IMDIV(IMPRODUCT(P276,T276,W276),IMPRODUCT(Q276,Z276)))</f>
        <v>0,168938624828324-0,269787826267355i</v>
      </c>
      <c r="AD276" s="20">
        <f t="shared" ref="AD276:AD339" si="279">20*LOG(IMABS(AC276))</f>
        <v>-9.9428025801579007</v>
      </c>
      <c r="AE276" s="43">
        <f t="shared" ref="AE276:AE339" si="280">(180/PI())*IMARGUMENT(AC276)</f>
        <v>-57.945584916183016</v>
      </c>
      <c r="AF276" t="str">
        <f t="shared" si="262"/>
        <v>170,937204527894</v>
      </c>
      <c r="AG276" t="str">
        <f t="shared" si="263"/>
        <v>1+270,473855014935i</v>
      </c>
      <c r="AH276">
        <f t="shared" ref="AH276:AH339" si="281">IMABS(AG276)</f>
        <v>270.47570361612901</v>
      </c>
      <c r="AI276">
        <f t="shared" ref="AI276:AI339" si="282">IMARGUMENT(AG276)</f>
        <v>1.5670991286183267</v>
      </c>
      <c r="AJ276" t="str">
        <f t="shared" si="264"/>
        <v>1+0,71664012867205i</v>
      </c>
      <c r="AK276">
        <f t="shared" ref="AK276:AK339" si="283">IMABS(AJ276)</f>
        <v>1.2302735769019393</v>
      </c>
      <c r="AL276">
        <f t="shared" ref="AL276:AL339" si="284">IMARGUMENT(AJ276)</f>
        <v>0.62180675470872004</v>
      </c>
      <c r="AM276" t="str">
        <f t="shared" si="265"/>
        <v>1-0,0210973141454864i</v>
      </c>
      <c r="AN276">
        <f t="shared" ref="AN276:AN339" si="285">IMABS(AM276)</f>
        <v>1.0002225235737063</v>
      </c>
      <c r="AO276">
        <f t="shared" ref="AO276:AO339" si="286">IMARGUMENT(AM276)</f>
        <v>-2.1094184866426651E-2</v>
      </c>
      <c r="AP276" s="41" t="str">
        <f t="shared" ref="AP276:AP339" si="287">(IMDIV(IMPRODUCT(AF276,AJ276,AM276),IMPRODUCT(AG276)))</f>
        <v>0,441943111935225-0,639912837783211i</v>
      </c>
      <c r="AQ276">
        <f t="shared" ref="AQ276:AQ339" si="288">20*LOG(IMABS(AP276))</f>
        <v>-2.1838667066098023</v>
      </c>
      <c r="AR276" s="43">
        <f t="shared" ref="AR276:AR339" si="289">(180/PI())*IMARGUMENT(AP276)</f>
        <v>-55.36987119603809</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-0,362197904339975+1,09363760166954i</v>
      </c>
      <c r="BG276" s="20">
        <f t="shared" ref="BG276:BG339" si="300">20*LOG(IMABS(BF276))</f>
        <v>1.2294636170520317</v>
      </c>
      <c r="BH276" s="43">
        <f t="shared" ref="BH276:BH339" si="301">(180/PI())*IMARGUMENT(BF276)</f>
        <v>108.32416860780691</v>
      </c>
      <c r="BI276" s="41" t="str">
        <f t="shared" si="255"/>
        <v>-1,00407698182344+2,62943390202637i</v>
      </c>
      <c r="BJ276" s="20">
        <f t="shared" ref="BJ276:BJ339" si="302">20*LOG(IMABS(BI276))</f>
        <v>8.9883994906001732</v>
      </c>
      <c r="BK276" s="43">
        <f t="shared" si="256"/>
        <v>110.89988232795181</v>
      </c>
      <c r="BL276">
        <f t="shared" ref="BL276:BL339" si="303">IF($B$31=0,BJ276,BG276)</f>
        <v>1.2294636170520317</v>
      </c>
      <c r="BM276" s="43">
        <f t="shared" ref="BM276:BM339" si="304">IF($B$31=0,BK276,BH276)</f>
        <v>108.32416860780691</v>
      </c>
    </row>
    <row r="277" spans="14:65" x14ac:dyDescent="0.25">
      <c r="N277" s="9">
        <v>59</v>
      </c>
      <c r="O277" s="34">
        <f t="shared" si="254"/>
        <v>3890.451449942811</v>
      </c>
      <c r="P277" s="33" t="str">
        <f t="shared" si="257"/>
        <v>68,0243543984883</v>
      </c>
      <c r="Q277" s="4" t="str">
        <f t="shared" si="258"/>
        <v>1+269,376255463277i</v>
      </c>
      <c r="R277" s="4">
        <f t="shared" si="270"/>
        <v>269.37811159672322</v>
      </c>
      <c r="S277" s="4">
        <f t="shared" si="271"/>
        <v>1.5670840641656434</v>
      </c>
      <c r="T277" s="4" t="str">
        <f t="shared" si="259"/>
        <v>1+0,733332821657287i</v>
      </c>
      <c r="U277" s="4">
        <f t="shared" si="272"/>
        <v>1.2400713799293321</v>
      </c>
      <c r="V277" s="4">
        <f t="shared" si="273"/>
        <v>0.63274850226478863</v>
      </c>
      <c r="W277" t="str">
        <f t="shared" si="260"/>
        <v>1-0,0527999631593246i</v>
      </c>
      <c r="X277" s="4">
        <f t="shared" si="274"/>
        <v>1.0013929479028829</v>
      </c>
      <c r="Y277" s="4">
        <f t="shared" si="275"/>
        <v>-5.2750979187533298E-2</v>
      </c>
      <c r="Z277" t="str">
        <f t="shared" si="261"/>
        <v>0,999939457550063+0,0149382611819076i</v>
      </c>
      <c r="AA277" s="4">
        <f t="shared" si="276"/>
        <v>1.0000510339040969</v>
      </c>
      <c r="AB277" s="4">
        <f t="shared" si="277"/>
        <v>1.4938054416686351E-2</v>
      </c>
      <c r="AC277" s="47" t="str">
        <f t="shared" si="278"/>
        <v>0,168886741736437-0,264200501179372i</v>
      </c>
      <c r="AD277" s="20">
        <f t="shared" si="279"/>
        <v>-10.073376511028176</v>
      </c>
      <c r="AE277" s="43">
        <f t="shared" si="280"/>
        <v>-57.411780290744169</v>
      </c>
      <c r="AF277" t="str">
        <f t="shared" si="262"/>
        <v>170,937204527894</v>
      </c>
      <c r="AG277" t="str">
        <f t="shared" si="263"/>
        <v>1+276,774000431944i</v>
      </c>
      <c r="AH277">
        <f t="shared" si="281"/>
        <v>276.77580695411535</v>
      </c>
      <c r="AI277">
        <f t="shared" si="282"/>
        <v>1.5671832863825677</v>
      </c>
      <c r="AJ277" t="str">
        <f t="shared" si="264"/>
        <v>1+0,733332821657287i</v>
      </c>
      <c r="AK277">
        <f t="shared" si="283"/>
        <v>1.2400713799293321</v>
      </c>
      <c r="AL277">
        <f t="shared" si="284"/>
        <v>0.63274850226478863</v>
      </c>
      <c r="AM277" t="str">
        <f t="shared" si="265"/>
        <v>1-0,0215887337210219i</v>
      </c>
      <c r="AN277">
        <f t="shared" si="285"/>
        <v>1.00023300956511</v>
      </c>
      <c r="AO277">
        <f t="shared" si="286"/>
        <v>-2.1585380680283803E-2</v>
      </c>
      <c r="AP277" s="41" t="str">
        <f t="shared" si="287"/>
        <v>0,441838220477287-0,62578709414907i</v>
      </c>
      <c r="AQ277">
        <f t="shared" si="288"/>
        <v>-2.3148732196197392</v>
      </c>
      <c r="AR277" s="43">
        <f t="shared" si="289"/>
        <v>-54.775920572330385</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-0,366813531802147+1,07316032678817i</v>
      </c>
      <c r="BG277" s="20">
        <f t="shared" si="300"/>
        <v>1.0931703238940642</v>
      </c>
      <c r="BH277" s="43">
        <f t="shared" si="301"/>
        <v>108.87077864776481</v>
      </c>
      <c r="BI277" s="41" t="str">
        <f t="shared" si="255"/>
        <v>-1,01575000053234+2,57775571691554i</v>
      </c>
      <c r="BJ277" s="20">
        <f t="shared" si="302"/>
        <v>8.8516736153024915</v>
      </c>
      <c r="BK277" s="43">
        <f t="shared" si="256"/>
        <v>111.50663836617854</v>
      </c>
      <c r="BL277">
        <f t="shared" si="303"/>
        <v>1.0931703238940642</v>
      </c>
      <c r="BM277" s="43">
        <f t="shared" si="304"/>
        <v>108.87077864776481</v>
      </c>
    </row>
    <row r="278" spans="14:65" x14ac:dyDescent="0.25">
      <c r="N278" s="9">
        <v>60</v>
      </c>
      <c r="O278" s="34">
        <f t="shared" si="254"/>
        <v>3981.0717055349769</v>
      </c>
      <c r="P278" s="33" t="str">
        <f t="shared" si="257"/>
        <v>68,0243543984883</v>
      </c>
      <c r="Q278" s="4" t="str">
        <f t="shared" si="258"/>
        <v>1+275,650834502401i</v>
      </c>
      <c r="R278" s="4">
        <f t="shared" si="270"/>
        <v>275.65264838537297</v>
      </c>
      <c r="S278" s="4">
        <f t="shared" si="271"/>
        <v>1.5671685648295983</v>
      </c>
      <c r="T278" s="4" t="str">
        <f t="shared" si="259"/>
        <v>1+0,750414337411372i</v>
      </c>
      <c r="U278" s="4">
        <f t="shared" si="272"/>
        <v>1.2502486463870091</v>
      </c>
      <c r="V278" s="4">
        <f t="shared" si="273"/>
        <v>0.64376623200212657</v>
      </c>
      <c r="W278" t="str">
        <f t="shared" si="260"/>
        <v>1-0,0540298322936187i</v>
      </c>
      <c r="X278" s="4">
        <f t="shared" si="274"/>
        <v>1.0014585477081299</v>
      </c>
      <c r="Y278" s="4">
        <f t="shared" si="275"/>
        <v>-5.3977349149953391E-2</v>
      </c>
      <c r="Z278" t="str">
        <f t="shared" si="261"/>
        <v>0,999936604272302+0,0152862179843057i</v>
      </c>
      <c r="AA278" s="4">
        <f t="shared" si="276"/>
        <v>1.0000534390840752</v>
      </c>
      <c r="AB278" s="4">
        <f t="shared" si="277"/>
        <v>1.5285996431465934E-2</v>
      </c>
      <c r="AC278" s="47" t="str">
        <f t="shared" si="278"/>
        <v>0,168836473921087-0,258753236120824i</v>
      </c>
      <c r="AD278" s="20">
        <f t="shared" si="279"/>
        <v>-10.201831552942979</v>
      </c>
      <c r="AE278" s="43">
        <f t="shared" si="280"/>
        <v>-56.875553840320165</v>
      </c>
      <c r="AF278" t="str">
        <f t="shared" si="262"/>
        <v>170,937204527894</v>
      </c>
      <c r="AG278" t="str">
        <f t="shared" si="263"/>
        <v>1+283,220895087518i</v>
      </c>
      <c r="AH278">
        <f t="shared" si="281"/>
        <v>283.2226604884836</v>
      </c>
      <c r="AI278">
        <f t="shared" si="282"/>
        <v>1.5672655285316703</v>
      </c>
      <c r="AJ278" t="str">
        <f t="shared" si="264"/>
        <v>1+0,750414337411372i</v>
      </c>
      <c r="AK278">
        <f t="shared" si="283"/>
        <v>1.2502486463870091</v>
      </c>
      <c r="AL278">
        <f t="shared" si="284"/>
        <v>0.64376623200212657</v>
      </c>
      <c r="AM278" t="str">
        <f t="shared" si="265"/>
        <v>1-0,0220915999289369i</v>
      </c>
      <c r="AN278">
        <f t="shared" si="285"/>
        <v>1.0002439896282407</v>
      </c>
      <c r="AO278">
        <f t="shared" si="286"/>
        <v>-2.2088007128386686E-2</v>
      </c>
      <c r="AP278" s="41" t="str">
        <f t="shared" si="287"/>
        <v>0,441738049792139-0,611993116993199i</v>
      </c>
      <c r="AQ278">
        <f t="shared" si="288"/>
        <v>-2.4437811461358065</v>
      </c>
      <c r="AR278" s="43">
        <f t="shared" si="289"/>
        <v>-54.178161660754697</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-0,371171881369603+1,05324784071187i</v>
      </c>
      <c r="BG278" s="20">
        <f t="shared" si="300"/>
        <v>0.95901132783768728</v>
      </c>
      <c r="BH278" s="43">
        <f t="shared" si="301"/>
        <v>109.41281294628553</v>
      </c>
      <c r="BI278" s="41" t="str">
        <f t="shared" si="255"/>
        <v>-1,02681058519448+2,52743801153249i</v>
      </c>
      <c r="BJ278" s="20">
        <f t="shared" si="302"/>
        <v>8.7170617346448882</v>
      </c>
      <c r="BK278" s="43">
        <f t="shared" si="256"/>
        <v>112.11020512585092</v>
      </c>
      <c r="BL278">
        <f t="shared" si="303"/>
        <v>0.95901132783768728</v>
      </c>
      <c r="BM278" s="43">
        <f t="shared" si="304"/>
        <v>109.41281294628553</v>
      </c>
    </row>
    <row r="279" spans="14:65" x14ac:dyDescent="0.25">
      <c r="N279" s="9">
        <v>61</v>
      </c>
      <c r="O279" s="34">
        <f t="shared" si="254"/>
        <v>4073.8027780411317</v>
      </c>
      <c r="P279" s="33" t="str">
        <f t="shared" si="257"/>
        <v>68,0243543984883</v>
      </c>
      <c r="Q279" s="4" t="str">
        <f t="shared" si="258"/>
        <v>1+282,071567262649i</v>
      </c>
      <c r="R279" s="4">
        <f t="shared" si="270"/>
        <v>282.07333985686614</v>
      </c>
      <c r="S279" s="4">
        <f t="shared" si="271"/>
        <v>1.5672511420736714</v>
      </c>
      <c r="T279" s="4" t="str">
        <f t="shared" si="259"/>
        <v>1+0,767893732780063i</v>
      </c>
      <c r="U279" s="4">
        <f t="shared" si="272"/>
        <v>1.2608175065579075</v>
      </c>
      <c r="V279" s="4">
        <f t="shared" si="273"/>
        <v>0.65485508644540102</v>
      </c>
      <c r="W279" t="str">
        <f t="shared" si="260"/>
        <v>1-0,0552883487601645i</v>
      </c>
      <c r="X279" s="4">
        <f t="shared" si="274"/>
        <v>1.0015272345316555</v>
      </c>
      <c r="Y279" s="4">
        <f t="shared" si="275"/>
        <v>-5.5232116689058933E-2</v>
      </c>
      <c r="Z279" t="str">
        <f t="shared" si="261"/>
        <v>0,999933616523702+0,015642279741816i</v>
      </c>
      <c r="AA279" s="4">
        <f t="shared" si="276"/>
        <v>1.0000559576192181</v>
      </c>
      <c r="AB279" s="4">
        <f t="shared" si="277"/>
        <v>1.5642042343768071E-2</v>
      </c>
      <c r="AC279" s="47" t="str">
        <f t="shared" si="278"/>
        <v>0,168787714775225-0,253443143301967i</v>
      </c>
      <c r="AD279" s="20">
        <f t="shared" si="279"/>
        <v>-10.328138390545554</v>
      </c>
      <c r="AE279" s="43">
        <f t="shared" si="280"/>
        <v>-56.337233421003432</v>
      </c>
      <c r="AF279" t="str">
        <f t="shared" si="262"/>
        <v>170,937204527894</v>
      </c>
      <c r="AG279" t="str">
        <f t="shared" si="263"/>
        <v>1+289,81795721054i</v>
      </c>
      <c r="AH279">
        <f t="shared" si="281"/>
        <v>289.81968242631552</v>
      </c>
      <c r="AI279">
        <f t="shared" si="282"/>
        <v>1.5673458986670576</v>
      </c>
      <c r="AJ279" t="str">
        <f t="shared" si="264"/>
        <v>1+0,767893732780063i</v>
      </c>
      <c r="AK279">
        <f t="shared" si="283"/>
        <v>1.2608175065579075</v>
      </c>
      <c r="AL279">
        <f t="shared" si="284"/>
        <v>0.65485508644540102</v>
      </c>
      <c r="AM279" t="str">
        <f t="shared" si="265"/>
        <v>1-0,0226061793955511i</v>
      </c>
      <c r="AN279">
        <f t="shared" si="285"/>
        <v>1.0002554870366189</v>
      </c>
      <c r="AO279">
        <f t="shared" si="286"/>
        <v>-2.2602329693507246E-2</v>
      </c>
      <c r="AP279" s="41" t="str">
        <f t="shared" si="287"/>
        <v>0,441642387420606-0,598523594843781i</v>
      </c>
      <c r="AQ279">
        <f t="shared" si="288"/>
        <v>-2.5705621214338144</v>
      </c>
      <c r="AR279" s="43">
        <f t="shared" si="289"/>
        <v>-53.57689048336654</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-0,375282295682891+1,03388905767865i</v>
      </c>
      <c r="BG279" s="20">
        <f t="shared" si="300"/>
        <v>0.8270043591985845</v>
      </c>
      <c r="BH279" s="43">
        <f t="shared" si="301"/>
        <v>109.94994568763752</v>
      </c>
      <c r="BI279" s="41" t="str">
        <f t="shared" si="255"/>
        <v>-1,03728236765042+2,4784531105398i</v>
      </c>
      <c r="BJ279" s="20">
        <f t="shared" si="302"/>
        <v>8.5845806283103112</v>
      </c>
      <c r="BK279" s="43">
        <f t="shared" si="256"/>
        <v>112.71028862527452</v>
      </c>
      <c r="BL279">
        <f t="shared" si="303"/>
        <v>0.8270043591985845</v>
      </c>
      <c r="BM279" s="43">
        <f t="shared" si="304"/>
        <v>109.94994568763752</v>
      </c>
    </row>
    <row r="280" spans="14:65" x14ac:dyDescent="0.25">
      <c r="N280" s="9">
        <v>62</v>
      </c>
      <c r="O280" s="34">
        <f t="shared" si="254"/>
        <v>4168.6938347033583</v>
      </c>
      <c r="P280" s="33" t="str">
        <f t="shared" si="257"/>
        <v>68,0243543984883</v>
      </c>
      <c r="Q280" s="4" t="str">
        <f t="shared" si="258"/>
        <v>1+288,641858101519i</v>
      </c>
      <c r="R280" s="4">
        <f t="shared" si="270"/>
        <v>288.64359034681058</v>
      </c>
      <c r="S280" s="4">
        <f t="shared" si="271"/>
        <v>1.5673318396769029</v>
      </c>
      <c r="T280" s="4" t="str">
        <f t="shared" si="259"/>
        <v>1+0,78578027557015i</v>
      </c>
      <c r="U280" s="4">
        <f t="shared" si="272"/>
        <v>1.2717903292111876</v>
      </c>
      <c r="V280" s="4">
        <f t="shared" si="273"/>
        <v>0.66601003737000841</v>
      </c>
      <c r="W280" t="str">
        <f t="shared" si="260"/>
        <v>1-0,0565761798410507i</v>
      </c>
      <c r="X280" s="4">
        <f t="shared" si="274"/>
        <v>1.001599153416878</v>
      </c>
      <c r="Y280" s="4">
        <f t="shared" si="275"/>
        <v>-5.6515931285787038E-2</v>
      </c>
      <c r="Z280" t="str">
        <f t="shared" si="261"/>
        <v>0,99993048796685+0,0160066352430956i</v>
      </c>
      <c r="AA280" s="4">
        <f t="shared" si="276"/>
        <v>1.0000585948520357</v>
      </c>
      <c r="AB280" s="4">
        <f t="shared" si="277"/>
        <v>1.6006380866613049E-2</v>
      </c>
      <c r="AC280" s="47" t="str">
        <f t="shared" si="278"/>
        <v>0,16874036089227-0,24826740755788i</v>
      </c>
      <c r="AD280" s="20">
        <f t="shared" si="279"/>
        <v>-10.452269377773558</v>
      </c>
      <c r="AE280" s="43">
        <f t="shared" si="280"/>
        <v>-55.797157662172644</v>
      </c>
      <c r="AF280" t="str">
        <f t="shared" si="262"/>
        <v>170,937204527894</v>
      </c>
      <c r="AG280" t="str">
        <f t="shared" si="263"/>
        <v>1+296,568684650669i</v>
      </c>
      <c r="AH280">
        <f t="shared" si="281"/>
        <v>296.5703705959649</v>
      </c>
      <c r="AI280">
        <f t="shared" si="282"/>
        <v>1.5674244393978838</v>
      </c>
      <c r="AJ280" t="str">
        <f t="shared" si="264"/>
        <v>1+0,78578027557015i</v>
      </c>
      <c r="AK280">
        <f t="shared" si="283"/>
        <v>1.2717903292111876</v>
      </c>
      <c r="AL280">
        <f t="shared" si="284"/>
        <v>0.66601003737000841</v>
      </c>
      <c r="AM280" t="str">
        <f t="shared" si="265"/>
        <v>1-0,0231327449577091i</v>
      </c>
      <c r="AN280">
        <f t="shared" si="285"/>
        <v>1.0002675261595162</v>
      </c>
      <c r="AO280">
        <f t="shared" si="286"/>
        <v>-2.3128619987233118E-2</v>
      </c>
      <c r="AP280" s="41" t="str">
        <f t="shared" si="287"/>
        <v>0,441551030464821-0,585371388107344i</v>
      </c>
      <c r="AQ280">
        <f t="shared" si="288"/>
        <v>-2.6951894942042109</v>
      </c>
      <c r="AR280" s="43">
        <f t="shared" si="289"/>
        <v>-52.972413139736446</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-0,379153600808911+1,01507316510897i</v>
      </c>
      <c r="BG280" s="20">
        <f t="shared" si="300"/>
        <v>0.69716548573843995</v>
      </c>
      <c r="BH280" s="43">
        <f t="shared" si="301"/>
        <v>110.4818378251087</v>
      </c>
      <c r="BI280" s="41" t="str">
        <f t="shared" si="255"/>
        <v>-1,04718774716796+2,43077401445505i</v>
      </c>
      <c r="BJ280" s="20">
        <f t="shared" si="302"/>
        <v>8.4542453693077899</v>
      </c>
      <c r="BK280" s="43">
        <f t="shared" si="256"/>
        <v>113.30658234754488</v>
      </c>
      <c r="BL280">
        <f t="shared" si="303"/>
        <v>0.69716548573843995</v>
      </c>
      <c r="BM280" s="43">
        <f t="shared" si="304"/>
        <v>110.4818378251087</v>
      </c>
    </row>
    <row r="281" spans="14:65" x14ac:dyDescent="0.25">
      <c r="N281" s="9">
        <v>63</v>
      </c>
      <c r="O281" s="34">
        <f t="shared" si="254"/>
        <v>4265.7951880159299</v>
      </c>
      <c r="P281" s="33" t="str">
        <f t="shared" si="257"/>
        <v>68,0243543984883</v>
      </c>
      <c r="Q281" s="4" t="str">
        <f t="shared" si="258"/>
        <v>1+295,36519067418i</v>
      </c>
      <c r="R281" s="4">
        <f t="shared" si="270"/>
        <v>295.36688348898338</v>
      </c>
      <c r="S281" s="4">
        <f t="shared" si="271"/>
        <v>1.5674107004220239</v>
      </c>
      <c r="T281" s="4" t="str">
        <f t="shared" si="259"/>
        <v>1+0,804083449463374i</v>
      </c>
      <c r="U281" s="4">
        <f t="shared" si="272"/>
        <v>1.2831797199538801</v>
      </c>
      <c r="V281" s="4">
        <f t="shared" si="273"/>
        <v>0.67722589546349232</v>
      </c>
      <c r="W281" t="str">
        <f t="shared" si="260"/>
        <v>1-0,0578940083613629i</v>
      </c>
      <c r="X281" s="4">
        <f t="shared" si="274"/>
        <v>1.0016744562002895</v>
      </c>
      <c r="Y281" s="4">
        <f t="shared" si="275"/>
        <v>-5.7829456698385372E-2</v>
      </c>
      <c r="Z281" t="str">
        <f t="shared" si="261"/>
        <v>0,999927211965656+0,0163794776742539i</v>
      </c>
      <c r="AA281" s="4">
        <f t="shared" si="276"/>
        <v>1.0000613563768432</v>
      </c>
      <c r="AB281" s="4">
        <f t="shared" si="277"/>
        <v>1.6379205105064163E-2</v>
      </c>
      <c r="AC281" s="47" t="str">
        <f t="shared" si="278"/>
        <v>0,168694311846924-0,243223284857337i</v>
      </c>
      <c r="AD281" s="20">
        <f t="shared" si="279"/>
        <v>-10.574198635239343</v>
      </c>
      <c r="AE281" s="43">
        <f t="shared" si="280"/>
        <v>-55.255675435451515</v>
      </c>
      <c r="AF281" t="str">
        <f t="shared" si="262"/>
        <v>170,937204527894</v>
      </c>
      <c r="AG281" t="str">
        <f t="shared" si="263"/>
        <v>1+303,476656732951i</v>
      </c>
      <c r="AH281">
        <f t="shared" si="281"/>
        <v>303.47830430165743</v>
      </c>
      <c r="AI281">
        <f t="shared" si="282"/>
        <v>1.567501192363606</v>
      </c>
      <c r="AJ281" t="str">
        <f t="shared" si="264"/>
        <v>1+0,804083449463374i</v>
      </c>
      <c r="AK281">
        <f t="shared" si="283"/>
        <v>1.2831797199538801</v>
      </c>
      <c r="AL281">
        <f t="shared" si="284"/>
        <v>0.67722589546349232</v>
      </c>
      <c r="AM281" t="str">
        <f t="shared" si="265"/>
        <v>1-0,0236715758074417i</v>
      </c>
      <c r="AN281">
        <f t="shared" si="285"/>
        <v>1.0002801325134911</v>
      </c>
      <c r="AO281">
        <f t="shared" si="286"/>
        <v>-2.3667155888794499E-2</v>
      </c>
      <c r="AP281" s="41" t="str">
        <f t="shared" si="287"/>
        <v>0,44146378515797-0,572529525293382i</v>
      </c>
      <c r="AQ281">
        <f t="shared" si="288"/>
        <v>-2.8176384259504572</v>
      </c>
      <c r="AR281" s="43">
        <f t="shared" si="289"/>
        <v>-52.365045262638986</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-0,382794125808175+0,996789615520919i</v>
      </c>
      <c r="BG281" s="20">
        <f t="shared" si="300"/>
        <v>0.56950899487145035</v>
      </c>
      <c r="BH281" s="43">
        <f t="shared" si="301"/>
        <v>111.00813761271181</v>
      </c>
      <c r="BI281" s="41" t="str">
        <f t="shared" si="255"/>
        <v>-1,05654793942939+2,38437438089671i</v>
      </c>
      <c r="BJ281" s="20">
        <f t="shared" si="302"/>
        <v>8.326069204160337</v>
      </c>
      <c r="BK281" s="43">
        <f t="shared" si="256"/>
        <v>113.89876778552443</v>
      </c>
      <c r="BL281">
        <f t="shared" si="303"/>
        <v>0.56950899487145035</v>
      </c>
      <c r="BM281" s="43">
        <f t="shared" si="304"/>
        <v>111.00813761271181</v>
      </c>
    </row>
    <row r="282" spans="14:65" x14ac:dyDescent="0.25">
      <c r="N282" s="9">
        <v>64</v>
      </c>
      <c r="O282" s="34">
        <f t="shared" si="254"/>
        <v>4365.1583224016631</v>
      </c>
      <c r="P282" s="33" t="str">
        <f t="shared" si="257"/>
        <v>68,0243543984883</v>
      </c>
      <c r="Q282" s="4" t="str">
        <f t="shared" si="258"/>
        <v>1+302,245129780556i</v>
      </c>
      <c r="R282" s="4">
        <f t="shared" si="270"/>
        <v>302.24678406240349</v>
      </c>
      <c r="S282" s="4">
        <f t="shared" si="271"/>
        <v>1.5674877661181192</v>
      </c>
      <c r="T282" s="4" t="str">
        <f t="shared" si="259"/>
        <v>1+0,822812959044805i</v>
      </c>
      <c r="U282" s="4">
        <f t="shared" si="272"/>
        <v>1.2949985195250486</v>
      </c>
      <c r="V282" s="4">
        <f t="shared" si="273"/>
        <v>0.68849732090524318</v>
      </c>
      <c r="W282" t="str">
        <f t="shared" si="260"/>
        <v>1-0,0592425330512259i</v>
      </c>
      <c r="X282" s="4">
        <f t="shared" si="274"/>
        <v>1.0017533018275135</v>
      </c>
      <c r="Y282" s="4">
        <f t="shared" si="275"/>
        <v>-5.9173371234836528E-2</v>
      </c>
      <c r="Z282" t="str">
        <f t="shared" si="261"/>
        <v>0,999923781571281+0,016761004721283i</v>
      </c>
      <c r="AA282" s="4">
        <f t="shared" si="276"/>
        <v>1.0000642480516326</v>
      </c>
      <c r="AB282" s="4">
        <f t="shared" si="277"/>
        <v>1.6760712658271219E-2</v>
      </c>
      <c r="AC282" s="47" t="str">
        <f t="shared" si="278"/>
        <v>0,168649469982314-0,238308100848896i</v>
      </c>
      <c r="AD282" s="20">
        <f t="shared" si="279"/>
        <v>-10.693902142348325</v>
      </c>
      <c r="AE282" s="43">
        <f t="shared" si="280"/>
        <v>-54.713145271290351</v>
      </c>
      <c r="AF282" t="str">
        <f t="shared" si="262"/>
        <v>170,937204527894</v>
      </c>
      <c r="AG282" t="str">
        <f t="shared" si="263"/>
        <v>1+310,54553615562i</v>
      </c>
      <c r="AH282">
        <f t="shared" si="281"/>
        <v>310.54714622128068</v>
      </c>
      <c r="AI282">
        <f t="shared" si="282"/>
        <v>1.567576198256043</v>
      </c>
      <c r="AJ282" t="str">
        <f t="shared" si="264"/>
        <v>1+0,822812959044805i</v>
      </c>
      <c r="AK282">
        <f t="shared" si="283"/>
        <v>1.2949985195250486</v>
      </c>
      <c r="AL282">
        <f t="shared" si="284"/>
        <v>0.68849732090524318</v>
      </c>
      <c r="AM282" t="str">
        <f t="shared" si="265"/>
        <v>1-0,0242229576399976i</v>
      </c>
      <c r="AN282">
        <f t="shared" si="285"/>
        <v>1.0002933328163441</v>
      </c>
      <c r="AO282">
        <f t="shared" si="286"/>
        <v>-2.4218221686845225E-2</v>
      </c>
      <c r="AP282" s="41" t="str">
        <f t="shared" si="287"/>
        <v>0,441380466453412-0,559991199327453i</v>
      </c>
      <c r="AQ282">
        <f t="shared" si="288"/>
        <v>-2.9378859852141348</v>
      </c>
      <c r="AR282" s="43">
        <f t="shared" si="289"/>
        <v>-51.755111421267685</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-0,38621172132492+0,979028118508213i</v>
      </c>
      <c r="BG282" s="20">
        <f t="shared" si="300"/>
        <v>0.44404728112429825</v>
      </c>
      <c r="BH282" s="43">
        <f t="shared" si="301"/>
        <v>111.52848119319594</v>
      </c>
      <c r="BI282" s="41" t="str">
        <f t="shared" si="255"/>
        <v>-1,0653830231433+2,33922850606445i</v>
      </c>
      <c r="BJ282" s="20">
        <f t="shared" si="302"/>
        <v>8.2000634382585087</v>
      </c>
      <c r="BK282" s="43">
        <f t="shared" si="256"/>
        <v>114.48651504321863</v>
      </c>
      <c r="BL282">
        <f t="shared" si="303"/>
        <v>0.44404728112429825</v>
      </c>
      <c r="BM282" s="43">
        <f t="shared" si="304"/>
        <v>111.52848119319594</v>
      </c>
    </row>
    <row r="283" spans="14:65" x14ac:dyDescent="0.25">
      <c r="N283" s="9">
        <v>65</v>
      </c>
      <c r="O283" s="34">
        <f t="shared" si="254"/>
        <v>4466.8359215096343</v>
      </c>
      <c r="P283" s="33" t="str">
        <f t="shared" si="257"/>
        <v>68,0243543984883</v>
      </c>
      <c r="Q283" s="4" t="str">
        <f t="shared" si="258"/>
        <v>1+309,28532325543i</v>
      </c>
      <c r="R283" s="4">
        <f t="shared" si="270"/>
        <v>309.28693988142442</v>
      </c>
      <c r="S283" s="4">
        <f t="shared" si="271"/>
        <v>1.5675630776227776</v>
      </c>
      <c r="T283" s="4" t="str">
        <f t="shared" si="259"/>
        <v>1+0,84197873494834i</v>
      </c>
      <c r="U283" s="4">
        <f t="shared" si="272"/>
        <v>1.3072598020688952</v>
      </c>
      <c r="V283" s="4">
        <f t="shared" si="273"/>
        <v>0.69981883482250673</v>
      </c>
      <c r="W283" t="str">
        <f t="shared" si="260"/>
        <v>1-0,0606224689162804i</v>
      </c>
      <c r="X283" s="4">
        <f t="shared" si="274"/>
        <v>1.001835856683871</v>
      </c>
      <c r="Y283" s="4">
        <f t="shared" si="275"/>
        <v>-6.0548368027416789E-2</v>
      </c>
      <c r="Z283" t="str">
        <f t="shared" si="261"/>
        <v>0,999920189507401+0,0171514186748735i</v>
      </c>
      <c r="AA283" s="4">
        <f t="shared" si="276"/>
        <v>1.000067276010508</v>
      </c>
      <c r="AB283" s="4">
        <f t="shared" si="277"/>
        <v>1.7151105723871768E-2</v>
      </c>
      <c r="AC283" s="47" t="str">
        <f t="shared" si="278"/>
        <v>0,168605740203013-0,233519249443451i</v>
      </c>
      <c r="AD283" s="20">
        <f t="shared" si="279"/>
        <v>-10.811357823405928</v>
      </c>
      <c r="AE283" s="43">
        <f t="shared" si="280"/>
        <v>-54.169934725567309</v>
      </c>
      <c r="AF283" t="str">
        <f t="shared" si="262"/>
        <v>170,937204527894</v>
      </c>
      <c r="AG283" t="str">
        <f t="shared" si="263"/>
        <v>1+317,779070932115i</v>
      </c>
      <c r="AH283">
        <f t="shared" si="281"/>
        <v>317.78064434839047</v>
      </c>
      <c r="AI283">
        <f t="shared" si="282"/>
        <v>1.567649496840934</v>
      </c>
      <c r="AJ283" t="str">
        <f t="shared" si="264"/>
        <v>1+0,84197873494834i</v>
      </c>
      <c r="AK283">
        <f t="shared" si="283"/>
        <v>1.3072598020688952</v>
      </c>
      <c r="AL283">
        <f t="shared" si="284"/>
        <v>0.69981883482250673</v>
      </c>
      <c r="AM283" t="str">
        <f t="shared" si="265"/>
        <v>1-0,0247871828053231i</v>
      </c>
      <c r="AN283">
        <f t="shared" si="285"/>
        <v>1.0003071550436018</v>
      </c>
      <c r="AO283">
        <f t="shared" si="286"/>
        <v>-2.478210822424614E-2</v>
      </c>
      <c r="AP283" s="41" t="str">
        <f t="shared" si="287"/>
        <v>0,441300897632263-0,547749763950819i</v>
      </c>
      <c r="AQ283">
        <f t="shared" si="288"/>
        <v>-3.0559112358817631</v>
      </c>
      <c r="AR283" s="43">
        <f t="shared" si="289"/>
        <v>-51.14294447438575</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-0,389413777245926+0,961778632768817i</v>
      </c>
      <c r="BG283" s="20">
        <f t="shared" si="300"/>
        <v>0.32079073958761906</v>
      </c>
      <c r="BH283" s="43">
        <f t="shared" si="301"/>
        <v>112.04249323998283</v>
      </c>
      <c r="BI283" s="41" t="str">
        <f t="shared" si="255"/>
        <v>-1,07371198439096+2,29531130642806i</v>
      </c>
      <c r="BJ283" s="20">
        <f t="shared" si="302"/>
        <v>8.0762373271117944</v>
      </c>
      <c r="BK283" s="43">
        <f t="shared" si="256"/>
        <v>115.06948349116439</v>
      </c>
      <c r="BL283">
        <f t="shared" si="303"/>
        <v>0.32079073958761906</v>
      </c>
      <c r="BM283" s="43">
        <f t="shared" si="304"/>
        <v>112.04249323998283</v>
      </c>
    </row>
    <row r="284" spans="14:65" x14ac:dyDescent="0.25">
      <c r="N284" s="9">
        <v>66</v>
      </c>
      <c r="O284" s="34">
        <f t="shared" ref="O284:O318" si="305">10^(3+(N284/100))</f>
        <v>4570.8818961487532</v>
      </c>
      <c r="P284" s="33" t="str">
        <f t="shared" si="257"/>
        <v>68,0243543984883</v>
      </c>
      <c r="Q284" s="4" t="str">
        <f t="shared" si="258"/>
        <v>1+316,48950390257i</v>
      </c>
      <c r="R284" s="4">
        <f t="shared" si="270"/>
        <v>316.49108372984989</v>
      </c>
      <c r="S284" s="4">
        <f t="shared" si="271"/>
        <v>1.5676366748637365</v>
      </c>
      <c r="T284" s="4" t="str">
        <f t="shared" si="259"/>
        <v>1+0,861590939122051i</v>
      </c>
      <c r="U284" s="4">
        <f t="shared" si="272"/>
        <v>1.3199768734251436</v>
      </c>
      <c r="V284" s="4">
        <f t="shared" si="273"/>
        <v>0.7111848315715914</v>
      </c>
      <c r="W284" t="str">
        <f t="shared" si="260"/>
        <v>1-0,0620345476167876i</v>
      </c>
      <c r="X284" s="4">
        <f t="shared" si="274"/>
        <v>1.0019222949400914</v>
      </c>
      <c r="Y284" s="4">
        <f t="shared" si="275"/>
        <v>-6.195515530914527E-2</v>
      </c>
      <c r="Z284" t="str">
        <f t="shared" si="261"/>
        <v>0,999916428154766+0,0175509265376713i</v>
      </c>
      <c r="AA284" s="4">
        <f t="shared" si="276"/>
        <v>1.000070446676691</v>
      </c>
      <c r="AB284" s="4">
        <f t="shared" si="277"/>
        <v>1.7550591204803848E-2</v>
      </c>
      <c r="AC284" s="47" t="str">
        <f t="shared" si="278"/>
        <v>0,168563029773504-0,228854191432482i</v>
      </c>
      <c r="AD284" s="20">
        <f t="shared" si="279"/>
        <v>-10.926545626993345</v>
      </c>
      <c r="AE284" s="43">
        <f t="shared" si="280"/>
        <v>-53.626419699125876</v>
      </c>
      <c r="AF284" t="str">
        <f t="shared" si="262"/>
        <v>170,937204527894</v>
      </c>
      <c r="AG284" t="str">
        <f t="shared" si="263"/>
        <v>1+325,181096378322i</v>
      </c>
      <c r="AH284">
        <f t="shared" si="281"/>
        <v>325.18263397944168</v>
      </c>
      <c r="AI284">
        <f t="shared" si="282"/>
        <v>1.567721126979007</v>
      </c>
      <c r="AJ284" t="str">
        <f t="shared" si="264"/>
        <v>1+0,861590939122051i</v>
      </c>
      <c r="AK284">
        <f t="shared" si="283"/>
        <v>1.3199768734251436</v>
      </c>
      <c r="AL284">
        <f t="shared" si="284"/>
        <v>0.7111848315715914</v>
      </c>
      <c r="AM284" t="str">
        <f t="shared" si="265"/>
        <v>1-0,0253645504630692i</v>
      </c>
      <c r="AN284">
        <f t="shared" si="285"/>
        <v>1.0003216284876548</v>
      </c>
      <c r="AO284">
        <f t="shared" si="286"/>
        <v>-2.535911304589834E-2</v>
      </c>
      <c r="AP284" s="41" t="str">
        <f t="shared" si="287"/>
        <v>0,441224909928659-0,53579873020475i</v>
      </c>
      <c r="AQ284">
        <f t="shared" si="288"/>
        <v>-3.1716953188567572</v>
      </c>
      <c r="AR284" s="43">
        <f t="shared" si="289"/>
        <v>-50.528884876340712</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-0,392407239472669+0,945031358171905i</v>
      </c>
      <c r="BG284" s="20">
        <f t="shared" si="300"/>
        <v>0.19974766606814798</v>
      </c>
      <c r="BH284" s="43">
        <f t="shared" si="301"/>
        <v>112.54978765015484</v>
      </c>
      <c r="BI284" s="41" t="str">
        <f t="shared" si="255"/>
        <v>-1,08155275881393+2,25259830060029i</v>
      </c>
      <c r="BJ284" s="20">
        <f t="shared" si="302"/>
        <v>7.9545979742047219</v>
      </c>
      <c r="BK284" s="43">
        <f t="shared" si="256"/>
        <v>115.64732247294</v>
      </c>
      <c r="BL284">
        <f t="shared" si="303"/>
        <v>0.19974766606814798</v>
      </c>
      <c r="BM284" s="43">
        <f t="shared" si="304"/>
        <v>112.54978765015484</v>
      </c>
    </row>
    <row r="285" spans="14:65" x14ac:dyDescent="0.25">
      <c r="N285" s="9">
        <v>67</v>
      </c>
      <c r="O285" s="34">
        <f t="shared" si="305"/>
        <v>4677.3514128719844</v>
      </c>
      <c r="P285" s="33" t="str">
        <f t="shared" si="257"/>
        <v>68,0243543984883</v>
      </c>
      <c r="Q285" s="4" t="str">
        <f t="shared" si="258"/>
        <v>1+323,861491473912i</v>
      </c>
      <c r="R285" s="4">
        <f t="shared" si="270"/>
        <v>323.86303534010608</v>
      </c>
      <c r="S285" s="4">
        <f t="shared" si="271"/>
        <v>1.5677085968600359</v>
      </c>
      <c r="T285" s="4" t="str">
        <f t="shared" si="259"/>
        <v>1+0,881659970216188i</v>
      </c>
      <c r="U285" s="4">
        <f t="shared" si="272"/>
        <v>1.3331632694766271</v>
      </c>
      <c r="V285" s="4">
        <f t="shared" si="273"/>
        <v>0.72258959178433457</v>
      </c>
      <c r="W285" t="str">
        <f t="shared" si="260"/>
        <v>1-0,0634795178555655i</v>
      </c>
      <c r="X285" s="4">
        <f t="shared" si="274"/>
        <v>1.0020127989138536</v>
      </c>
      <c r="Y285" s="4">
        <f t="shared" si="275"/>
        <v>-6.3394456691860404E-2</v>
      </c>
      <c r="Z285" t="str">
        <f t="shared" si="261"/>
        <v>0,999912489535042+0,0179597401340334i</v>
      </c>
      <c r="AA285" s="4">
        <f t="shared" si="276"/>
        <v>1.000073766776155</v>
      </c>
      <c r="AB285" s="4">
        <f t="shared" si="277"/>
        <v>1.7959380818585807E-2</v>
      </c>
      <c r="AC285" s="47" t="str">
        <f t="shared" si="278"/>
        <v>0,168521248121649-0,224310453141277i</v>
      </c>
      <c r="AD285" s="20">
        <f t="shared" si="279"/>
        <v>-11.039447597930918</v>
      </c>
      <c r="AE285" s="43">
        <f t="shared" si="280"/>
        <v>-53.082983713674516</v>
      </c>
      <c r="AF285" t="str">
        <f t="shared" si="262"/>
        <v>170,937204527894</v>
      </c>
      <c r="AG285" t="str">
        <f t="shared" si="263"/>
        <v>1+332,755537146109i</v>
      </c>
      <c r="AH285">
        <f t="shared" si="281"/>
        <v>332.75703974731402</v>
      </c>
      <c r="AI285">
        <f t="shared" si="282"/>
        <v>1.5677911266465674</v>
      </c>
      <c r="AJ285" t="str">
        <f t="shared" si="264"/>
        <v>1+0,881659970216188i</v>
      </c>
      <c r="AK285">
        <f t="shared" si="283"/>
        <v>1.3331632694766271</v>
      </c>
      <c r="AL285">
        <f t="shared" si="284"/>
        <v>0.72258959178433457</v>
      </c>
      <c r="AM285" t="str">
        <f t="shared" si="265"/>
        <v>1-0,0259553667412102i</v>
      </c>
      <c r="AN285">
        <f t="shared" si="285"/>
        <v>1.0003367838196646</v>
      </c>
      <c r="AO285">
        <f t="shared" si="286"/>
        <v>-2.5949540549676482E-2</v>
      </c>
      <c r="AP285" s="41" t="str">
        <f t="shared" si="287"/>
        <v>0,441152342171858-0,524131762997686i</v>
      </c>
      <c r="AQ285">
        <f t="shared" si="288"/>
        <v>-3.2852215264192748</v>
      </c>
      <c r="AR285" s="43">
        <f t="shared" si="289"/>
        <v>-49.913279939385198</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-0,395198625849825+0,92877672785077i</v>
      </c>
      <c r="BG285" s="20">
        <f t="shared" si="300"/>
        <v>8.0924164610716554E-2</v>
      </c>
      <c r="BH285" s="43">
        <f t="shared" si="301"/>
        <v>113.04996828512309</v>
      </c>
      <c r="BI285" s="41" t="str">
        <f t="shared" si="255"/>
        <v>-1,08892227174531+2,21106559136816i</v>
      </c>
      <c r="BJ285" s="20">
        <f t="shared" si="302"/>
        <v>7.8351502361223648</v>
      </c>
      <c r="BK285" s="43">
        <f t="shared" si="256"/>
        <v>116.21967205941237</v>
      </c>
      <c r="BL285">
        <f t="shared" si="303"/>
        <v>8.0924164610716554E-2</v>
      </c>
      <c r="BM285" s="43">
        <f t="shared" si="304"/>
        <v>113.04996828512309</v>
      </c>
    </row>
    <row r="286" spans="14:65" x14ac:dyDescent="0.25">
      <c r="N286" s="9">
        <v>68</v>
      </c>
      <c r="O286" s="34">
        <f t="shared" si="305"/>
        <v>4786.3009232263848</v>
      </c>
      <c r="P286" s="33" t="str">
        <f t="shared" si="257"/>
        <v>68,0243543984883</v>
      </c>
      <c r="Q286" s="4" t="str">
        <f t="shared" si="258"/>
        <v>1+331,405194694847i</v>
      </c>
      <c r="R286" s="4">
        <f t="shared" si="270"/>
        <v>331.40670341851791</v>
      </c>
      <c r="S286" s="4">
        <f t="shared" si="271"/>
        <v>1.5677788817426928</v>
      </c>
      <c r="T286" s="4" t="str">
        <f t="shared" si="259"/>
        <v>1+0,902196469096684i</v>
      </c>
      <c r="U286" s="4">
        <f t="shared" si="272"/>
        <v>1.346832754595211</v>
      </c>
      <c r="V286" s="4">
        <f t="shared" si="273"/>
        <v>0.7340272961114821</v>
      </c>
      <c r="W286" t="str">
        <f t="shared" si="260"/>
        <v>1-0,0649581457749612i</v>
      </c>
      <c r="X286" s="4">
        <f t="shared" si="274"/>
        <v>1.0021075594478475</v>
      </c>
      <c r="Y286" s="4">
        <f t="shared" si="275"/>
        <v>-6.4867011445629175E-2</v>
      </c>
      <c r="Z286" t="str">
        <f t="shared" si="261"/>
        <v>0,999908365293889+0,0183780762223398i</v>
      </c>
      <c r="AA286" s="4">
        <f t="shared" si="276"/>
        <v>1.0000772433518983</v>
      </c>
      <c r="AB286" s="4">
        <f t="shared" si="277"/>
        <v>1.837769120911821E-2</v>
      </c>
      <c r="AC286" s="47" t="str">
        <f t="shared" si="278"/>
        <v>0,16848030664677-0,219885625116409i</v>
      </c>
      <c r="AD286" s="20">
        <f t="shared" si="279"/>
        <v>-11.150047941195425</v>
      </c>
      <c r="AE286" s="43">
        <f t="shared" si="280"/>
        <v>-52.540017147947161</v>
      </c>
      <c r="AF286" t="str">
        <f t="shared" si="262"/>
        <v>170,937204527894</v>
      </c>
      <c r="AG286" t="str">
        <f t="shared" si="263"/>
        <v>1+340,506409304232i</v>
      </c>
      <c r="AH286">
        <f t="shared" si="281"/>
        <v>340.507877702207</v>
      </c>
      <c r="AI286">
        <f t="shared" si="282"/>
        <v>1.5678595329556195</v>
      </c>
      <c r="AJ286" t="str">
        <f t="shared" si="264"/>
        <v>1+0,902196469096684i</v>
      </c>
      <c r="AK286">
        <f t="shared" si="283"/>
        <v>1.346832754595211</v>
      </c>
      <c r="AL286">
        <f t="shared" si="284"/>
        <v>0.7340272961114821</v>
      </c>
      <c r="AM286" t="str">
        <f t="shared" si="265"/>
        <v>1-0,0265599448983574i</v>
      </c>
      <c r="AN286">
        <f t="shared" si="285"/>
        <v>1.0003526531543783</v>
      </c>
      <c r="AO286">
        <f t="shared" si="286"/>
        <v>-2.6553702140509311E-2</v>
      </c>
      <c r="AP286" s="41" t="str">
        <f t="shared" si="287"/>
        <v>0,441083040444463-0,512742677753483i</v>
      </c>
      <c r="AQ286">
        <f t="shared" si="288"/>
        <v>-3.3964753686442188</v>
      </c>
      <c r="AR286" s="43">
        <f t="shared" si="289"/>
        <v>-49.296483056220488</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-0,397794041292278+0,913005400309527i</v>
      </c>
      <c r="BG286" s="20">
        <f t="shared" si="300"/>
        <v>-3.5675936985268837E-2</v>
      </c>
      <c r="BH286" s="43">
        <f t="shared" si="301"/>
        <v>113.54262975515371</v>
      </c>
      <c r="BI286" s="41" t="str">
        <f t="shared" si="255"/>
        <v>-1,09583647638433+2,17068984785827i</v>
      </c>
      <c r="BJ286" s="20">
        <f t="shared" si="302"/>
        <v>7.7178966355659533</v>
      </c>
      <c r="BK286" s="43">
        <f t="shared" si="256"/>
        <v>116.78616384688033</v>
      </c>
      <c r="BL286">
        <f t="shared" si="303"/>
        <v>-3.5675936985268837E-2</v>
      </c>
      <c r="BM286" s="43">
        <f t="shared" si="304"/>
        <v>113.54262975515371</v>
      </c>
    </row>
    <row r="287" spans="14:65" x14ac:dyDescent="0.25">
      <c r="N287" s="9">
        <v>69</v>
      </c>
      <c r="O287" s="34">
        <f t="shared" si="305"/>
        <v>4897.7881936844633</v>
      </c>
      <c r="P287" s="33" t="str">
        <f t="shared" si="257"/>
        <v>68,0243543984883</v>
      </c>
      <c r="Q287" s="4" t="str">
        <f t="shared" si="258"/>
        <v>1+339,124613336677i</v>
      </c>
      <c r="R287" s="4">
        <f t="shared" si="270"/>
        <v>339.12608771775535</v>
      </c>
      <c r="S287" s="4">
        <f t="shared" si="271"/>
        <v>1.5678475667749026</v>
      </c>
      <c r="T287" s="4" t="str">
        <f t="shared" si="259"/>
        <v>1+0,923211324487078i</v>
      </c>
      <c r="U287" s="4">
        <f t="shared" si="272"/>
        <v>1.3609993202280393</v>
      </c>
      <c r="V287" s="4">
        <f t="shared" si="273"/>
        <v>0.74549203958683852</v>
      </c>
      <c r="W287" t="str">
        <f t="shared" si="260"/>
        <v>1-0,0664712153630695i</v>
      </c>
      <c r="X287" s="4">
        <f t="shared" si="274"/>
        <v>1.0022067763050915</v>
      </c>
      <c r="Y287" s="4">
        <f t="shared" si="275"/>
        <v>-6.6373574779167166E-2</v>
      </c>
      <c r="Z287" t="str">
        <f t="shared" si="261"/>
        <v>0,999904046683239+0,0188061566099219i</v>
      </c>
      <c r="AA287" s="4">
        <f t="shared" si="276"/>
        <v>1.0000808837788842</v>
      </c>
      <c r="AB287" s="4">
        <f t="shared" si="277"/>
        <v>1.8805744061065881E-2</v>
      </c>
      <c r="AC287" s="47" t="str">
        <f t="shared" si="278"/>
        <v>0,168440118531913-0,215577360846767i</v>
      </c>
      <c r="AD287" s="20">
        <f t="shared" si="279"/>
        <v>-11.258333077215196</v>
      </c>
      <c r="AE287" s="43">
        <f t="shared" si="280"/>
        <v>-51.997916438476473</v>
      </c>
      <c r="AF287" t="str">
        <f t="shared" si="262"/>
        <v>170,937204527894</v>
      </c>
      <c r="AG287" t="str">
        <f t="shared" si="263"/>
        <v>1+348,437822467703i</v>
      </c>
      <c r="AH287">
        <f t="shared" si="281"/>
        <v>348.43925744099857</v>
      </c>
      <c r="AI287">
        <f t="shared" si="282"/>
        <v>1.5679263821735323</v>
      </c>
      <c r="AJ287" t="str">
        <f t="shared" si="264"/>
        <v>1+0,923211324487078i</v>
      </c>
      <c r="AK287">
        <f t="shared" si="283"/>
        <v>1.3609993202280393</v>
      </c>
      <c r="AL287">
        <f t="shared" si="284"/>
        <v>0.74549203958683852</v>
      </c>
      <c r="AM287" t="str">
        <f t="shared" si="265"/>
        <v>1-0,0271786054898521i</v>
      </c>
      <c r="AN287">
        <f t="shared" si="285"/>
        <v>1.0003692701179765</v>
      </c>
      <c r="AO287">
        <f t="shared" si="286"/>
        <v>-2.717191638765273E-2</v>
      </c>
      <c r="AP287" s="41" t="str">
        <f t="shared" si="287"/>
        <v>0,44101685775601-0,501625437138963i</v>
      </c>
      <c r="AQ287">
        <f t="shared" si="288"/>
        <v>-3.5054446313056156</v>
      </c>
      <c r="AR287" s="43">
        <f t="shared" si="289"/>
        <v>-48.678852887128905</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-0,400199192151354+0,897708251531174i</v>
      </c>
      <c r="BG287" s="20">
        <f t="shared" si="300"/>
        <v>-0.15005116308965039</v>
      </c>
      <c r="BH287" s="43">
        <f t="shared" si="301"/>
        <v>114.027358243492</v>
      </c>
      <c r="BI287" s="41" t="str">
        <f t="shared" si="255"/>
        <v>-1,10231039011043+2,131448287811i</v>
      </c>
      <c r="BJ287" s="20">
        <f t="shared" si="302"/>
        <v>7.6028372828199515</v>
      </c>
      <c r="BK287" s="43">
        <f t="shared" si="256"/>
        <v>117.3464217948396</v>
      </c>
      <c r="BL287">
        <f t="shared" si="303"/>
        <v>-0.15005116308965039</v>
      </c>
      <c r="BM287" s="43">
        <f t="shared" si="304"/>
        <v>114.027358243492</v>
      </c>
    </row>
    <row r="288" spans="14:65" x14ac:dyDescent="0.25">
      <c r="N288" s="9">
        <v>70</v>
      </c>
      <c r="O288" s="34">
        <f t="shared" si="305"/>
        <v>5011.8723362727324</v>
      </c>
      <c r="P288" s="33" t="str">
        <f t="shared" si="257"/>
        <v>68,0243543984883</v>
      </c>
      <c r="Q288" s="4" t="str">
        <f t="shared" si="258"/>
        <v>1+347,023840337342i</v>
      </c>
      <c r="R288" s="4">
        <f t="shared" si="270"/>
        <v>347.02528115755052</v>
      </c>
      <c r="S288" s="4">
        <f t="shared" si="271"/>
        <v>1.5679146883717852</v>
      </c>
      <c r="T288" s="4" t="str">
        <f t="shared" si="259"/>
        <v>1+0,944715678741862i</v>
      </c>
      <c r="U288" s="4">
        <f t="shared" si="272"/>
        <v>1.3756771836665378</v>
      </c>
      <c r="V288" s="4">
        <f t="shared" si="273"/>
        <v>0.75697784652898403</v>
      </c>
      <c r="W288" t="str">
        <f t="shared" si="260"/>
        <v>1-0,068019528869414i</v>
      </c>
      <c r="X288" s="4">
        <f t="shared" si="274"/>
        <v>1.0023106585822665</v>
      </c>
      <c r="Y288" s="4">
        <f t="shared" si="275"/>
        <v>-6.7914918120917253E-2</v>
      </c>
      <c r="Z288" t="str">
        <f t="shared" si="261"/>
        <v>0,99989952454274+0,0192442082706675i</v>
      </c>
      <c r="AA288" s="4">
        <f t="shared" si="276"/>
        <v>1.0000846957796936</v>
      </c>
      <c r="AB288" s="4">
        <f t="shared" si="277"/>
        <v>1.9243766216877328E-2</v>
      </c>
      <c r="AC288" s="47" t="str">
        <f t="shared" si="278"/>
        <v>0,168400598559916-0,211383375517463i</v>
      </c>
      <c r="AD288" s="20">
        <f t="shared" si="279"/>
        <v>-11.364291688031262</v>
      </c>
      <c r="AE288" s="43">
        <f t="shared" si="280"/>
        <v>-51.457083249729131</v>
      </c>
      <c r="AF288" t="str">
        <f t="shared" si="262"/>
        <v>170,937204527894</v>
      </c>
      <c r="AG288" t="str">
        <f t="shared" si="263"/>
        <v>1+356,553981976767i</v>
      </c>
      <c r="AH288">
        <f t="shared" si="281"/>
        <v>356.55538428621247</v>
      </c>
      <c r="AI288">
        <f t="shared" si="282"/>
        <v>1.567991709742254</v>
      </c>
      <c r="AJ288" t="str">
        <f t="shared" si="264"/>
        <v>1+0,944715678741862i</v>
      </c>
      <c r="AK288">
        <f t="shared" si="283"/>
        <v>1.3756771836665378</v>
      </c>
      <c r="AL288">
        <f t="shared" si="284"/>
        <v>0.75697784652898403</v>
      </c>
      <c r="AM288" t="str">
        <f t="shared" si="265"/>
        <v>1-0,027811676537729i</v>
      </c>
      <c r="AN288">
        <f t="shared" si="285"/>
        <v>1.0003866699191064</v>
      </c>
      <c r="AO288">
        <f t="shared" si="286"/>
        <v>-2.780450918520468E-2</v>
      </c>
      <c r="AP288" s="41" t="str">
        <f t="shared" si="287"/>
        <v>0,440953653731248-0,490774147869087i</v>
      </c>
      <c r="AQ288">
        <f t="shared" si="288"/>
        <v>-3.6121194247598605</v>
      </c>
      <c r="AR288" s="43">
        <f t="shared" si="289"/>
        <v>-48.060752516465648</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-0,402419399860423+0,882876367074935i</v>
      </c>
      <c r="BG288" s="20">
        <f t="shared" si="300"/>
        <v>-0.26220245710065787</v>
      </c>
      <c r="BH288" s="43">
        <f t="shared" si="301"/>
        <v>114.5037323654479</v>
      </c>
      <c r="BI288" s="41" t="str">
        <f t="shared" si="255"/>
        <v>-1,10835812903065+2,09331865993938i</v>
      </c>
      <c r="BJ288" s="20">
        <f t="shared" si="302"/>
        <v>7.4899698061707509</v>
      </c>
      <c r="BK288" s="43">
        <f t="shared" si="256"/>
        <v>117.90006309871126</v>
      </c>
      <c r="BL288">
        <f t="shared" si="303"/>
        <v>-0.26220245710065787</v>
      </c>
      <c r="BM288" s="43">
        <f t="shared" si="304"/>
        <v>114.5037323654479</v>
      </c>
    </row>
    <row r="289" spans="14:65" x14ac:dyDescent="0.25">
      <c r="N289" s="9">
        <v>71</v>
      </c>
      <c r="O289" s="34">
        <f t="shared" si="305"/>
        <v>5128.6138399136489</v>
      </c>
      <c r="P289" s="33" t="str">
        <f t="shared" si="257"/>
        <v>68,0243543984883</v>
      </c>
      <c r="Q289" s="4" t="str">
        <f t="shared" si="258"/>
        <v>1+355,107063971556i</v>
      </c>
      <c r="R289" s="4">
        <f t="shared" si="270"/>
        <v>355.10847199482413</v>
      </c>
      <c r="S289" s="4">
        <f t="shared" si="271"/>
        <v>1.5679802821196787</v>
      </c>
      <c r="T289" s="4" t="str">
        <f t="shared" si="259"/>
        <v>1+0,9667209337543i</v>
      </c>
      <c r="U289" s="4">
        <f t="shared" si="272"/>
        <v>1.3908807870406386</v>
      </c>
      <c r="V289" s="4">
        <f t="shared" si="273"/>
        <v>0.76847868589112478</v>
      </c>
      <c r="W289" t="str">
        <f t="shared" si="260"/>
        <v>1-0,0696039072303095i</v>
      </c>
      <c r="X289" s="4">
        <f t="shared" si="274"/>
        <v>1.0024194251418541</v>
      </c>
      <c r="Y289" s="4">
        <f t="shared" si="275"/>
        <v>-6.9491829400399621E-2</v>
      </c>
      <c r="Z289" t="str">
        <f t="shared" si="261"/>
        <v>0,999894789280324+0,0196924634653653i</v>
      </c>
      <c r="AA289" s="4">
        <f t="shared" si="276"/>
        <v>1.0000886874409081</v>
      </c>
      <c r="AB289" s="4">
        <f t="shared" si="277"/>
        <v>1.9691989796501972E-2</v>
      </c>
      <c r="AC289" s="47" t="str">
        <f t="shared" si="278"/>
        <v>0,168361662932881-0,20730144479593i</v>
      </c>
      <c r="AD289" s="20">
        <f t="shared" si="279"/>
        <v>-11.467914753886044</v>
      </c>
      <c r="AE289" s="43">
        <f t="shared" si="280"/>
        <v>-50.917923618708897</v>
      </c>
      <c r="AF289" t="str">
        <f t="shared" si="262"/>
        <v>170,937204527894</v>
      </c>
      <c r="AG289" t="str">
        <f t="shared" si="263"/>
        <v>1+364,859191126623i</v>
      </c>
      <c r="AH289">
        <f t="shared" si="281"/>
        <v>364.86056151572973</v>
      </c>
      <c r="AI289">
        <f t="shared" si="282"/>
        <v>1.5680555502970948</v>
      </c>
      <c r="AJ289" t="str">
        <f t="shared" si="264"/>
        <v>1+0,9667209337543i</v>
      </c>
      <c r="AK289">
        <f t="shared" si="283"/>
        <v>1.3908807870406386</v>
      </c>
      <c r="AL289">
        <f t="shared" si="284"/>
        <v>0.76847868589112478</v>
      </c>
      <c r="AM289" t="str">
        <f t="shared" si="265"/>
        <v>1-0,028459493704637i</v>
      </c>
      <c r="AN289">
        <f t="shared" si="285"/>
        <v>1.0004048894232396</v>
      </c>
      <c r="AO289">
        <f t="shared" si="286"/>
        <v>-2.8451813915904255E-2</v>
      </c>
      <c r="AP289" s="41" t="str">
        <f t="shared" si="287"/>
        <v>0,440893294312454-0,480183057588121i</v>
      </c>
      <c r="AQ289">
        <f t="shared" si="288"/>
        <v>-3.7164922233728359</v>
      </c>
      <c r="AR289" s="43">
        <f t="shared" si="289"/>
        <v>-47.442548583638981</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-0,404459613898858+0,868501034150438i</v>
      </c>
      <c r="BG289" s="20">
        <f t="shared" si="300"/>
        <v>-0.37213323880988131</v>
      </c>
      <c r="BH289" s="43">
        <f t="shared" si="301"/>
        <v>114.97132405746331</v>
      </c>
      <c r="BI289" s="41" t="str">
        <f t="shared" si="255"/>
        <v>-1,11399294085126+2,05627922634802i</v>
      </c>
      <c r="BJ289" s="20">
        <f t="shared" si="302"/>
        <v>7.3792892917033281</v>
      </c>
      <c r="BK289" s="43">
        <f t="shared" si="256"/>
        <v>118.44669909253308</v>
      </c>
      <c r="BL289">
        <f t="shared" si="303"/>
        <v>-0.37213323880988131</v>
      </c>
      <c r="BM289" s="43">
        <f t="shared" si="304"/>
        <v>114.97132405746331</v>
      </c>
    </row>
    <row r="290" spans="14:65" x14ac:dyDescent="0.25">
      <c r="N290" s="9">
        <v>72</v>
      </c>
      <c r="O290" s="34">
        <f t="shared" si="305"/>
        <v>5248.0746024977261</v>
      </c>
      <c r="P290" s="33" t="str">
        <f t="shared" si="257"/>
        <v>68,0243543984883</v>
      </c>
      <c r="Q290" s="4" t="str">
        <f t="shared" si="258"/>
        <v>1+363,378570071488i</v>
      </c>
      <c r="R290" s="4">
        <f t="shared" si="270"/>
        <v>363.37994604435636</v>
      </c>
      <c r="S290" s="4">
        <f t="shared" si="271"/>
        <v>1.5680443827949975</v>
      </c>
      <c r="T290" s="4" t="str">
        <f t="shared" si="259"/>
        <v>1+0,989238757001884i</v>
      </c>
      <c r="U290" s="4">
        <f t="shared" si="272"/>
        <v>1.406624796580322</v>
      </c>
      <c r="V290" s="4">
        <f t="shared" si="273"/>
        <v>0.77998848696441792</v>
      </c>
      <c r="W290" t="str">
        <f t="shared" si="260"/>
        <v>1-0,0712251905041356i</v>
      </c>
      <c r="X290" s="4">
        <f t="shared" si="274"/>
        <v>1.0025333050639018</v>
      </c>
      <c r="Y290" s="4">
        <f t="shared" si="275"/>
        <v>-7.1105113329415631E-2</v>
      </c>
      <c r="Z290" t="str">
        <f t="shared" si="261"/>
        <v>0,999889830851866+0,0201511598648531i</v>
      </c>
      <c r="AA290" s="4">
        <f t="shared" si="276"/>
        <v>1.0000928672302747</v>
      </c>
      <c r="AB290" s="4">
        <f t="shared" si="277"/>
        <v>2.0150652319865986E-2</v>
      </c>
      <c r="AC290" s="47" t="str">
        <f t="shared" si="278"/>
        <v>0,168323229094674-0,203329403649566i</v>
      </c>
      <c r="AD290" s="20">
        <f t="shared" si="279"/>
        <v>-11.569195579879397</v>
      </c>
      <c r="AE290" s="43">
        <f t="shared" si="280"/>
        <v>-50.380847079432321</v>
      </c>
      <c r="AF290" t="str">
        <f t="shared" si="262"/>
        <v>170,937204527894</v>
      </c>
      <c r="AG290" t="str">
        <f t="shared" si="263"/>
        <v>1+373,357853449098i</v>
      </c>
      <c r="AH290">
        <f t="shared" si="281"/>
        <v>373.35919264445351</v>
      </c>
      <c r="AI290">
        <f t="shared" si="282"/>
        <v>1.5681179376850793</v>
      </c>
      <c r="AJ290" t="str">
        <f t="shared" si="264"/>
        <v>1+0,989238757001884i</v>
      </c>
      <c r="AK290">
        <f t="shared" si="283"/>
        <v>1.406624796580322</v>
      </c>
      <c r="AL290">
        <f t="shared" si="284"/>
        <v>0.77998848696441792</v>
      </c>
      <c r="AM290" t="str">
        <f t="shared" si="265"/>
        <v>1-0,0291224004718133i</v>
      </c>
      <c r="AN290">
        <f t="shared" si="285"/>
        <v>1.000423967230514</v>
      </c>
      <c r="AO290">
        <f t="shared" si="286"/>
        <v>-2.911417161826306E-2</v>
      </c>
      <c r="AP290" s="41" t="str">
        <f t="shared" si="287"/>
        <v>0,440835651475111-0,469846551825079i</v>
      </c>
      <c r="AQ290">
        <f t="shared" si="288"/>
        <v>-3.8185578951366246</v>
      </c>
      <c r="AR290" s="43">
        <f t="shared" si="289"/>
        <v>-46.824610394003749</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-0,40632442411296+0,8545737336568i</v>
      </c>
      <c r="BG290" s="20">
        <f t="shared" si="300"/>
        <v>-0.47984945191635342</v>
      </c>
      <c r="BH290" s="43">
        <f t="shared" si="301"/>
        <v>115.42969949090482</v>
      </c>
      <c r="BI290" s="41" t="str">
        <f t="shared" si="255"/>
        <v>-1,11922723616258+2,02030874498812i</v>
      </c>
      <c r="BJ290" s="20">
        <f t="shared" si="302"/>
        <v>7.2707882328264128</v>
      </c>
      <c r="BK290" s="43">
        <f t="shared" si="256"/>
        <v>118.98593617633338</v>
      </c>
      <c r="BL290">
        <f t="shared" si="303"/>
        <v>-0.47984945191635342</v>
      </c>
      <c r="BM290" s="43">
        <f t="shared" si="304"/>
        <v>115.42969949090482</v>
      </c>
    </row>
    <row r="291" spans="14:65" x14ac:dyDescent="0.25">
      <c r="N291" s="9">
        <v>73</v>
      </c>
      <c r="O291" s="34">
        <f t="shared" si="305"/>
        <v>5370.3179637025269</v>
      </c>
      <c r="P291" s="33" t="str">
        <f t="shared" si="257"/>
        <v>68,0243543984883</v>
      </c>
      <c r="Q291" s="4" t="str">
        <f t="shared" si="258"/>
        <v>1+371,842744299154i</v>
      </c>
      <c r="R291" s="4">
        <f t="shared" si="270"/>
        <v>371.84408895117053</v>
      </c>
      <c r="S291" s="4">
        <f t="shared" si="271"/>
        <v>1.56810702438266</v>
      </c>
      <c r="T291" s="4" t="str">
        <f t="shared" si="259"/>
        <v>1+1,01228108773255i</v>
      </c>
      <c r="U291" s="4">
        <f t="shared" si="272"/>
        <v>1.4229241021857051</v>
      </c>
      <c r="V291" s="4">
        <f t="shared" si="273"/>
        <v>0.79150115533587651</v>
      </c>
      <c r="W291" t="str">
        <f t="shared" si="260"/>
        <v>1-0,0728842383167435i</v>
      </c>
      <c r="X291" s="4">
        <f t="shared" si="274"/>
        <v>1.0026525381182716</v>
      </c>
      <c r="Y291" s="4">
        <f t="shared" si="275"/>
        <v>-7.2755591682637885E-2</v>
      </c>
      <c r="Z291" t="str">
        <f t="shared" si="261"/>
        <v>0,999884638739875+0,0206205406760334i</v>
      </c>
      <c r="AA291" s="4">
        <f t="shared" si="276"/>
        <v>1.0000972440146718</v>
      </c>
      <c r="AB291" s="4">
        <f t="shared" si="277"/>
        <v>2.0619996832167656E-2</v>
      </c>
      <c r="AC291" s="47" t="str">
        <f t="shared" si="278"/>
        <v>0,168285215556087-0,199465145194294i</v>
      </c>
      <c r="AD291" s="20">
        <f t="shared" si="279"/>
        <v>-11.668129812415717</v>
      </c>
      <c r="AE291" s="43">
        <f t="shared" si="280"/>
        <v>-49.846265772918791</v>
      </c>
      <c r="AF291" t="str">
        <f t="shared" si="262"/>
        <v>170,937204527894</v>
      </c>
      <c r="AG291" t="str">
        <f t="shared" si="263"/>
        <v>1+382,054475047446i</v>
      </c>
      <c r="AH291">
        <f t="shared" si="281"/>
        <v>382.05578375909914</v>
      </c>
      <c r="AI291">
        <f t="shared" si="282"/>
        <v>1.5681789049828829</v>
      </c>
      <c r="AJ291" t="str">
        <f t="shared" si="264"/>
        <v>1+1,01228108773255i</v>
      </c>
      <c r="AK291">
        <f t="shared" si="283"/>
        <v>1.4229241021857051</v>
      </c>
      <c r="AL291">
        <f t="shared" si="284"/>
        <v>0.79150115533587651</v>
      </c>
      <c r="AM291" t="str">
        <f t="shared" si="265"/>
        <v>1-0,0298007483212003i</v>
      </c>
      <c r="AN291">
        <f t="shared" si="285"/>
        <v>1.0004439437572219</v>
      </c>
      <c r="AO291">
        <f t="shared" si="286"/>
        <v>-2.97919311570671E-2</v>
      </c>
      <c r="AP291" s="41" t="str">
        <f t="shared" si="287"/>
        <v>0,440780602956428-0,459759151021963i</v>
      </c>
      <c r="AQ291">
        <f t="shared" si="288"/>
        <v>-3.9183137212028645</v>
      </c>
      <c r="AR291" s="43">
        <f t="shared" si="289"/>
        <v>-46.20730901533603</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-0,408018072431618+0,841086132174359i</v>
      </c>
      <c r="BG291" s="20">
        <f t="shared" si="300"/>
        <v>-0.58535960141984733</v>
      </c>
      <c r="BH291" s="43">
        <f t="shared" si="301"/>
        <v>115.8784200051021</v>
      </c>
      <c r="BI291" s="41" t="str">
        <f t="shared" si="255"/>
        <v>-1,12407261822393+1,98538645212456i</v>
      </c>
      <c r="BJ291" s="20">
        <f t="shared" si="302"/>
        <v>7.1644564897930074</v>
      </c>
      <c r="BK291" s="43">
        <f t="shared" si="256"/>
        <v>119.517376762685</v>
      </c>
      <c r="BL291">
        <f t="shared" si="303"/>
        <v>-0.58535960141984733</v>
      </c>
      <c r="BM291" s="43">
        <f t="shared" si="304"/>
        <v>115.8784200051021</v>
      </c>
    </row>
    <row r="292" spans="14:65" x14ac:dyDescent="0.25">
      <c r="N292" s="9">
        <v>74</v>
      </c>
      <c r="O292" s="34">
        <f t="shared" si="305"/>
        <v>5495.4087385762541</v>
      </c>
      <c r="P292" s="33" t="str">
        <f t="shared" si="257"/>
        <v>68,0243543984883</v>
      </c>
      <c r="Q292" s="4" t="str">
        <f t="shared" si="258"/>
        <v>1+380,504074471769i</v>
      </c>
      <c r="R292" s="4">
        <f t="shared" si="270"/>
        <v>380.50538851587572</v>
      </c>
      <c r="S292" s="4">
        <f t="shared" si="271"/>
        <v>1.5681682400940977</v>
      </c>
      <c r="T292" s="4" t="str">
        <f t="shared" si="259"/>
        <v>1+1,03586014329506i</v>
      </c>
      <c r="U292" s="4">
        <f t="shared" si="272"/>
        <v>1.4397938173458249</v>
      </c>
      <c r="V292" s="4">
        <f t="shared" si="273"/>
        <v>0.80301058899903521</v>
      </c>
      <c r="W292" t="str">
        <f t="shared" si="260"/>
        <v>1-0,0745819303172442i</v>
      </c>
      <c r="X292" s="4">
        <f t="shared" si="274"/>
        <v>1.0027773752582605</v>
      </c>
      <c r="Y292" s="4">
        <f t="shared" si="275"/>
        <v>-7.4444103577098422E-2</v>
      </c>
      <c r="Z292" t="str">
        <f t="shared" si="261"/>
        <v>0,999879201931184+0,0211008547708252i</v>
      </c>
      <c r="AA292" s="4">
        <f t="shared" si="276"/>
        <v>1.0001018270789235</v>
      </c>
      <c r="AB292" s="4">
        <f t="shared" si="277"/>
        <v>2.1100272032057398E-2</v>
      </c>
      <c r="AC292" s="47" t="str">
        <f t="shared" si="278"/>
        <v>0,168247541722268-0,195706619573379i</v>
      </c>
      <c r="AD292" s="20">
        <f t="shared" si="279"/>
        <v>-11.764715445256115</v>
      </c>
      <c r="AE292" s="43">
        <f t="shared" si="280"/>
        <v>-49.314593548508093</v>
      </c>
      <c r="AF292" t="str">
        <f t="shared" si="262"/>
        <v>170,937204527894</v>
      </c>
      <c r="AG292" t="str">
        <f t="shared" si="263"/>
        <v>1+390,953666985554i</v>
      </c>
      <c r="AH292">
        <f t="shared" si="281"/>
        <v>390.9549459073915</v>
      </c>
      <c r="AI292">
        <f t="shared" si="282"/>
        <v>1.5682384845143595</v>
      </c>
      <c r="AJ292" t="str">
        <f t="shared" si="264"/>
        <v>1+1,03586014329506i</v>
      </c>
      <c r="AK292">
        <f t="shared" si="283"/>
        <v>1.4397938173458249</v>
      </c>
      <c r="AL292">
        <f t="shared" si="284"/>
        <v>0.80301058899903521</v>
      </c>
      <c r="AM292" t="str">
        <f t="shared" si="265"/>
        <v>1-0,0304948969218067i</v>
      </c>
      <c r="AN292">
        <f t="shared" si="285"/>
        <v>1.0004648613211118</v>
      </c>
      <c r="AO292">
        <f t="shared" si="286"/>
        <v>-3.048544939729575E-2</v>
      </c>
      <c r="AP292" s="41" t="str">
        <f t="shared" si="287"/>
        <v>0,440728031996029-0,449915507633163i</v>
      </c>
      <c r="AQ292">
        <f t="shared" si="288"/>
        <v>-4.0157594051517735</v>
      </c>
      <c r="AR292" s="43">
        <f t="shared" si="289"/>
        <v>-45.591016365730816</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-0,409544464014172+0,828030073897107i</v>
      </c>
      <c r="BG292" s="20">
        <f t="shared" si="300"/>
        <v>-0.68867478070792754</v>
      </c>
      <c r="BH292" s="43">
        <f t="shared" si="301"/>
        <v>116.31704305400071</v>
      </c>
      <c r="BI292" s="41" t="str">
        <f t="shared" si="255"/>
        <v>-1,12853991133373+1,95149204479144i</v>
      </c>
      <c r="BJ292" s="20">
        <f t="shared" si="302"/>
        <v>7.0602812593964224</v>
      </c>
      <c r="BK292" s="43">
        <f t="shared" si="256"/>
        <v>120.04062023677803</v>
      </c>
      <c r="BL292">
        <f t="shared" si="303"/>
        <v>-0.68867478070792754</v>
      </c>
      <c r="BM292" s="43">
        <f t="shared" si="304"/>
        <v>116.31704305400071</v>
      </c>
    </row>
    <row r="293" spans="14:65" x14ac:dyDescent="0.25">
      <c r="N293" s="9">
        <v>75</v>
      </c>
      <c r="O293" s="34">
        <f t="shared" si="305"/>
        <v>5623.4132519034993</v>
      </c>
      <c r="P293" s="33" t="str">
        <f t="shared" si="257"/>
        <v>68,0243543984883</v>
      </c>
      <c r="Q293" s="4" t="str">
        <f t="shared" si="258"/>
        <v>1+389,367152941235i</v>
      </c>
      <c r="R293" s="4">
        <f t="shared" si="270"/>
        <v>389.3684370741459</v>
      </c>
      <c r="S293" s="4">
        <f t="shared" si="271"/>
        <v>1.5682280623848546</v>
      </c>
      <c r="T293" s="4" t="str">
        <f t="shared" si="259"/>
        <v>1+1,05998842561677i</v>
      </c>
      <c r="U293" s="4">
        <f t="shared" si="272"/>
        <v>1.4572492794445013</v>
      </c>
      <c r="V293" s="4">
        <f t="shared" si="273"/>
        <v>0.81451069451359437</v>
      </c>
      <c r="W293" t="str">
        <f t="shared" si="260"/>
        <v>1-0,0763191666444074i</v>
      </c>
      <c r="X293" s="4">
        <f t="shared" si="274"/>
        <v>1.0029080791365164</v>
      </c>
      <c r="Y293" s="4">
        <f t="shared" si="275"/>
        <v>-7.6171505750019616E-2</v>
      </c>
      <c r="Z293" t="str">
        <f t="shared" si="261"/>
        <v>0,999873508893593+0,0215923568181193i</v>
      </c>
      <c r="AA293" s="4">
        <f t="shared" si="276"/>
        <v>1.0001066261455061</v>
      </c>
      <c r="AB293" s="4">
        <f t="shared" si="277"/>
        <v>2.1591732402765955E-2</v>
      </c>
      <c r="AC293" s="47" t="str">
        <f t="shared" si="278"/>
        <v>0,168210127722091-0,192051832865922i</v>
      </c>
      <c r="AD293" s="20">
        <f t="shared" si="279"/>
        <v>-11.858952815077881</v>
      </c>
      <c r="AE293" s="43">
        <f t="shared" si="280"/>
        <v>-48.786245062419376</v>
      </c>
      <c r="AF293" t="str">
        <f t="shared" si="262"/>
        <v>170,937204527894</v>
      </c>
      <c r="AG293" t="str">
        <f t="shared" si="263"/>
        <v>1+400,060147732781i</v>
      </c>
      <c r="AH293">
        <f t="shared" si="281"/>
        <v>400.06139754289541</v>
      </c>
      <c r="AI293">
        <f t="shared" si="282"/>
        <v>1.5682967078676726</v>
      </c>
      <c r="AJ293" t="str">
        <f t="shared" si="264"/>
        <v>1+1,05998842561677i</v>
      </c>
      <c r="AK293">
        <f t="shared" si="283"/>
        <v>1.4572492794445013</v>
      </c>
      <c r="AL293">
        <f t="shared" si="284"/>
        <v>0.81451069451359437</v>
      </c>
      <c r="AM293" t="str">
        <f t="shared" si="265"/>
        <v>1-0,0312052143204087i</v>
      </c>
      <c r="AN293">
        <f t="shared" si="285"/>
        <v>1.0004867642306832</v>
      </c>
      <c r="AO293">
        <f t="shared" si="286"/>
        <v>-3.1195091381495021E-2</v>
      </c>
      <c r="AP293" s="41" t="str">
        <f t="shared" si="287"/>
        <v>0,440677827088346-0,440310403294552i</v>
      </c>
      <c r="AQ293">
        <f t="shared" si="288"/>
        <v>-4.11089707190418</v>
      </c>
      <c r="AR293" s="43">
        <f t="shared" si="289"/>
        <v>-44.976104298865202</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-0,410907177867614+0,81539757249405i</v>
      </c>
      <c r="BG293" s="20">
        <f t="shared" si="300"/>
        <v>-0.7898086882401103</v>
      </c>
      <c r="BH293" s="43">
        <f t="shared" si="301"/>
        <v>116.74512316071171</v>
      </c>
      <c r="BI293" s="41" t="str">
        <f t="shared" si="255"/>
        <v>-1,13263918786862+1,9186056632129i</v>
      </c>
      <c r="BJ293" s="20">
        <f t="shared" si="302"/>
        <v>6.9582470549336097</v>
      </c>
      <c r="BK293" s="43">
        <f t="shared" si="256"/>
        <v>120.55526392426594</v>
      </c>
      <c r="BL293">
        <f t="shared" si="303"/>
        <v>-0.7898086882401103</v>
      </c>
      <c r="BM293" s="43">
        <f t="shared" si="304"/>
        <v>116.74512316071171</v>
      </c>
    </row>
    <row r="294" spans="14:65" x14ac:dyDescent="0.25">
      <c r="N294" s="9">
        <v>76</v>
      </c>
      <c r="O294" s="34">
        <f t="shared" si="305"/>
        <v>5754.399373371567</v>
      </c>
      <c r="P294" s="33" t="str">
        <f t="shared" si="257"/>
        <v>68,0243543984883</v>
      </c>
      <c r="Q294" s="4" t="str">
        <f t="shared" si="258"/>
        <v>1+398,436679029073i</v>
      </c>
      <c r="R294" s="4">
        <f t="shared" si="270"/>
        <v>398.43793393164327</v>
      </c>
      <c r="S294" s="4">
        <f t="shared" si="271"/>
        <v>1.5682865229717875</v>
      </c>
      <c r="T294" s="4" t="str">
        <f t="shared" si="259"/>
        <v>1+1,08467872783235i</v>
      </c>
      <c r="U294" s="4">
        <f t="shared" si="272"/>
        <v>1.4753060504898654</v>
      </c>
      <c r="V294" s="4">
        <f t="shared" si="273"/>
        <v>0.82599540310980835</v>
      </c>
      <c r="W294" t="str">
        <f t="shared" si="260"/>
        <v>1-0,0780968684039291i</v>
      </c>
      <c r="X294" s="4">
        <f t="shared" si="274"/>
        <v>1.0030449246442059</v>
      </c>
      <c r="Y294" s="4">
        <f t="shared" si="275"/>
        <v>-7.7938672834409486E-2</v>
      </c>
      <c r="Z294" t="str">
        <f t="shared" si="261"/>
        <v>0,999867547551407+0,022095307418807i</v>
      </c>
      <c r="AA294" s="4">
        <f t="shared" si="276"/>
        <v>1.0001116513951815</v>
      </c>
      <c r="AB294" s="4">
        <f t="shared" si="277"/>
        <v>2.2094638346247007E-2</v>
      </c>
      <c r="AC294" s="47" t="str">
        <f t="shared" si="278"/>
        <v>0,168172894239075-0,188498846024414i</v>
      </c>
      <c r="AD294" s="20">
        <f t="shared" si="279"/>
        <v>-11.95084458653864</v>
      </c>
      <c r="AE294" s="43">
        <f t="shared" si="280"/>
        <v>-48.261634879501365</v>
      </c>
      <c r="AF294" t="str">
        <f t="shared" si="262"/>
        <v>170,937204527894</v>
      </c>
      <c r="AG294" t="str">
        <f t="shared" si="263"/>
        <v>1+409,378745665757i</v>
      </c>
      <c r="AH294">
        <f t="shared" si="281"/>
        <v>409.37996702680573</v>
      </c>
      <c r="AI294">
        <f t="shared" si="282"/>
        <v>1.5683536059120351</v>
      </c>
      <c r="AJ294" t="str">
        <f t="shared" si="264"/>
        <v>1+1,08467872783235i</v>
      </c>
      <c r="AK294">
        <f t="shared" si="283"/>
        <v>1.4753060504898654</v>
      </c>
      <c r="AL294">
        <f t="shared" si="284"/>
        <v>0.82599540310980835</v>
      </c>
      <c r="AM294" t="str">
        <f t="shared" si="265"/>
        <v>1-0,0319320771366932i</v>
      </c>
      <c r="AN294">
        <f t="shared" si="285"/>
        <v>1.0005096988786584</v>
      </c>
      <c r="AO294">
        <f t="shared" si="286"/>
        <v>-3.1921230510644119E-2</v>
      </c>
      <c r="AP294" s="41" t="str">
        <f t="shared" si="287"/>
        <v>0,440629881746126-0,430938746060772i</v>
      </c>
      <c r="AQ294">
        <f t="shared" si="288"/>
        <v>-4.2037312562786076</v>
      </c>
      <c r="AR294" s="43">
        <f t="shared" si="289"/>
        <v>-44.362943692608617</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-0,412109476969977+0,803180802887836i</v>
      </c>
      <c r="BG294" s="20">
        <f t="shared" si="300"/>
        <v>-0.88877763382373209</v>
      </c>
      <c r="BH294" s="43">
        <f t="shared" si="301"/>
        <v>117.1622128742254</v>
      </c>
      <c r="BI294" s="41" t="str">
        <f t="shared" si="255"/>
        <v>-1,13637979407389+1,88670787316638i</v>
      </c>
      <c r="BJ294" s="20">
        <f t="shared" si="302"/>
        <v>6.8583356964363151</v>
      </c>
      <c r="BK294" s="43">
        <f t="shared" si="256"/>
        <v>121.06090406111821</v>
      </c>
      <c r="BL294">
        <f t="shared" si="303"/>
        <v>-0.88877763382373209</v>
      </c>
      <c r="BM294" s="43">
        <f t="shared" si="304"/>
        <v>117.1622128742254</v>
      </c>
    </row>
    <row r="295" spans="14:65" x14ac:dyDescent="0.25">
      <c r="N295" s="9">
        <v>77</v>
      </c>
      <c r="O295" s="34">
        <f t="shared" si="305"/>
        <v>5888.4365535558973</v>
      </c>
      <c r="P295" s="33" t="str">
        <f t="shared" si="257"/>
        <v>68,0243543984883</v>
      </c>
      <c r="Q295" s="4" t="str">
        <f t="shared" si="258"/>
        <v>1+407,717461518068i</v>
      </c>
      <c r="R295" s="4">
        <f t="shared" si="270"/>
        <v>407.71868785565528</v>
      </c>
      <c r="S295" s="4">
        <f t="shared" si="271"/>
        <v>1.5683436528498742</v>
      </c>
      <c r="T295" s="4" t="str">
        <f t="shared" si="259"/>
        <v>1+1,10994414106685i</v>
      </c>
      <c r="U295" s="4">
        <f t="shared" si="272"/>
        <v>1.4939799183016576</v>
      </c>
      <c r="V295" s="4">
        <f t="shared" si="273"/>
        <v>0.83745868663392231</v>
      </c>
      <c r="W295" t="str">
        <f t="shared" si="260"/>
        <v>1-0,079915978156813i</v>
      </c>
      <c r="X295" s="4">
        <f t="shared" si="274"/>
        <v>1.0031881994744356</v>
      </c>
      <c r="Y295" s="4">
        <f t="shared" si="275"/>
        <v>-7.9746497631774702E-2</v>
      </c>
      <c r="Z295" t="str">
        <f t="shared" si="261"/>
        <v>0,999861305259819+0,0226099732439543i</v>
      </c>
      <c r="AA295" s="4">
        <f t="shared" si="276"/>
        <v>1.0001169134885985</v>
      </c>
      <c r="AB295" s="4">
        <f t="shared" si="277"/>
        <v>2.2609256320401859E-2</v>
      </c>
      <c r="AC295" s="47" t="str">
        <f t="shared" si="278"/>
        <v>0,16813576234351-0,185045773840749i</v>
      </c>
      <c r="AD295" s="20">
        <f t="shared" si="279"/>
        <v>-12.040395726934101</v>
      </c>
      <c r="AE295" s="43">
        <f t="shared" si="280"/>
        <v>-47.741176584075056</v>
      </c>
      <c r="AF295" t="str">
        <f t="shared" si="262"/>
        <v>170,937204527894</v>
      </c>
      <c r="AG295" t="str">
        <f t="shared" si="263"/>
        <v>1+418,914401628456i</v>
      </c>
      <c r="AH295">
        <f t="shared" si="281"/>
        <v>418.91559518801324</v>
      </c>
      <c r="AI295">
        <f t="shared" si="282"/>
        <v>1.5684092088140684</v>
      </c>
      <c r="AJ295" t="str">
        <f t="shared" si="264"/>
        <v>1+1,10994414106685i</v>
      </c>
      <c r="AK295">
        <f t="shared" si="283"/>
        <v>1.4939799183016576</v>
      </c>
      <c r="AL295">
        <f t="shared" si="284"/>
        <v>0.83745868663392231</v>
      </c>
      <c r="AM295" t="str">
        <f t="shared" si="265"/>
        <v>1-0,0326758707629468i</v>
      </c>
      <c r="AN295">
        <f t="shared" si="285"/>
        <v>1.0005337138398269</v>
      </c>
      <c r="AO295">
        <f t="shared" si="286"/>
        <v>-3.2664248728551802E-2</v>
      </c>
      <c r="AP295" s="41" t="str">
        <f t="shared" si="287"/>
        <v>0,440584094274598-0,421795567709267i</v>
      </c>
      <c r="AQ295">
        <f t="shared" si="288"/>
        <v>-4.2942688812867482</v>
      </c>
      <c r="AR295" s="43">
        <f t="shared" si="289"/>
        <v>-43.751903546917539</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-0,413154317936749+0,791372092939276i</v>
      </c>
      <c r="BG295" s="20">
        <f t="shared" si="300"/>
        <v>-0.985600534565511</v>
      </c>
      <c r="BH295" s="43">
        <f t="shared" si="301"/>
        <v>117.56786372261489</v>
      </c>
      <c r="BI295" s="41" t="str">
        <f t="shared" si="255"/>
        <v>-1,13977037468694+1,85577964826618i</v>
      </c>
      <c r="BJ295" s="20">
        <f t="shared" si="302"/>
        <v>6.7605263110818488</v>
      </c>
      <c r="BK295" s="43">
        <f t="shared" si="256"/>
        <v>121.55713675977232</v>
      </c>
      <c r="BL295">
        <f t="shared" si="303"/>
        <v>-0.985600534565511</v>
      </c>
      <c r="BM295" s="43">
        <f t="shared" si="304"/>
        <v>117.56786372261489</v>
      </c>
    </row>
    <row r="296" spans="14:65" x14ac:dyDescent="0.25">
      <c r="N296" s="9">
        <v>78</v>
      </c>
      <c r="O296" s="34">
        <f t="shared" si="305"/>
        <v>6025.595860743585</v>
      </c>
      <c r="P296" s="33" t="str">
        <f t="shared" si="257"/>
        <v>68,0243543984883</v>
      </c>
      <c r="Q296" s="4" t="str">
        <f t="shared" si="258"/>
        <v>1+417,214421201937i</v>
      </c>
      <c r="R296" s="4">
        <f t="shared" si="270"/>
        <v>417.21561962475386</v>
      </c>
      <c r="S296" s="4">
        <f t="shared" si="271"/>
        <v>1.5683994823086396</v>
      </c>
      <c r="T296" s="4" t="str">
        <f t="shared" si="259"/>
        <v>1+1,13579806137679i</v>
      </c>
      <c r="U296" s="4">
        <f t="shared" si="272"/>
        <v>1.5132868981879393</v>
      </c>
      <c r="V296" s="4">
        <f t="shared" si="273"/>
        <v>0.8488945732329618</v>
      </c>
      <c r="W296" t="str">
        <f t="shared" si="260"/>
        <v>1-0,0817774604191286i</v>
      </c>
      <c r="X296" s="4">
        <f t="shared" si="274"/>
        <v>1.0033382047109549</v>
      </c>
      <c r="Y296" s="4">
        <f t="shared" si="275"/>
        <v>-8.1595891381264926E-2</v>
      </c>
      <c r="Z296" t="str">
        <f t="shared" si="261"/>
        <v>0,999854768778092+0,0231366271761937i</v>
      </c>
      <c r="AA296" s="4">
        <f t="shared" si="276"/>
        <v>1.0001224235889234</v>
      </c>
      <c r="AB296" s="4">
        <f t="shared" si="277"/>
        <v>2.3135858979453791E-2</v>
      </c>
      <c r="AC296" s="47" t="str">
        <f t="shared" si="278"/>
        <v>0,168098653325449-0,181690783940162i</v>
      </c>
      <c r="AD296" s="20">
        <f t="shared" si="279"/>
        <v>-12.127613470627903</v>
      </c>
      <c r="AE296" s="43">
        <f t="shared" si="280"/>
        <v>-47.225281905667288</v>
      </c>
      <c r="AF296" t="str">
        <f t="shared" si="262"/>
        <v>170,937204527894</v>
      </c>
      <c r="AG296" t="str">
        <f t="shared" si="263"/>
        <v>1+428,672171551884i</v>
      </c>
      <c r="AH296">
        <f t="shared" si="281"/>
        <v>428.67333794278352</v>
      </c>
      <c r="AI296">
        <f t="shared" si="282"/>
        <v>1.5684635460537912</v>
      </c>
      <c r="AJ296" t="str">
        <f t="shared" si="264"/>
        <v>1+1,13579806137679i</v>
      </c>
      <c r="AK296">
        <f t="shared" si="283"/>
        <v>1.5132868981879393</v>
      </c>
      <c r="AL296">
        <f t="shared" si="284"/>
        <v>0.8488945732329618</v>
      </c>
      <c r="AM296" t="str">
        <f t="shared" si="265"/>
        <v>1-0,033436989568395i</v>
      </c>
      <c r="AN296">
        <f t="shared" si="285"/>
        <v>1.0005588599734636</v>
      </c>
      <c r="AO296">
        <f t="shared" si="286"/>
        <v>-3.3424536709814941E-2</v>
      </c>
      <c r="AP296" s="41" t="str">
        <f t="shared" si="287"/>
        <v>0,440540367555799-0,412876021109687i</v>
      </c>
      <c r="AQ296">
        <f t="shared" si="288"/>
        <v>-4.3825192263521862</v>
      </c>
      <c r="AR296" s="43">
        <f t="shared" si="289"/>
        <v>-43.143350096849879</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-0,414044360267103+0,779963915026752i</v>
      </c>
      <c r="BG296" s="20">
        <f t="shared" si="300"/>
        <v>-1.0802989006708379</v>
      </c>
      <c r="BH296" s="43">
        <f t="shared" si="301"/>
        <v>117.96162715718046</v>
      </c>
      <c r="BI296" s="41" t="str">
        <f t="shared" si="255"/>
        <v>-1,14281889647427+1,82580235214548i</v>
      </c>
      <c r="BJ296" s="20">
        <f t="shared" si="302"/>
        <v>6.6647953436048883</v>
      </c>
      <c r="BK296" s="43">
        <f t="shared" si="256"/>
        <v>122.04355896599797</v>
      </c>
      <c r="BL296">
        <f t="shared" si="303"/>
        <v>-1.0802989006708379</v>
      </c>
      <c r="BM296" s="43">
        <f t="shared" si="304"/>
        <v>117.96162715718046</v>
      </c>
    </row>
    <row r="297" spans="14:65" x14ac:dyDescent="0.25">
      <c r="N297" s="9">
        <v>79</v>
      </c>
      <c r="O297" s="34">
        <f t="shared" si="305"/>
        <v>6165.9500186148289</v>
      </c>
      <c r="P297" s="33" t="str">
        <f t="shared" si="257"/>
        <v>68,0243543984883</v>
      </c>
      <c r="Q297" s="4" t="str">
        <f t="shared" si="258"/>
        <v>1+426,932593494413i</v>
      </c>
      <c r="R297" s="4">
        <f t="shared" si="270"/>
        <v>426.93376463787177</v>
      </c>
      <c r="S297" s="4">
        <f t="shared" si="271"/>
        <v>1.5684540409482088</v>
      </c>
      <c r="T297" s="4" t="str">
        <f t="shared" si="259"/>
        <v>1+1,16225419685293i</v>
      </c>
      <c r="U297" s="4">
        <f t="shared" si="272"/>
        <v>1.5332432351398944</v>
      </c>
      <c r="V297" s="4">
        <f t="shared" si="273"/>
        <v>0.86029716268022949</v>
      </c>
      <c r="W297" t="str">
        <f t="shared" si="260"/>
        <v>1-0,0836823021734111i</v>
      </c>
      <c r="X297" s="4">
        <f t="shared" si="274"/>
        <v>1.0034952554432144</v>
      </c>
      <c r="Y297" s="4">
        <f t="shared" si="275"/>
        <v>-8.3487784024501424E-2</v>
      </c>
      <c r="Z297" t="str">
        <f t="shared" si="261"/>
        <v>0,999847924241472+0,0236755484544115i</v>
      </c>
      <c r="AA297" s="4">
        <f t="shared" si="276"/>
        <v>1.0001281933855266</v>
      </c>
      <c r="AB297" s="4">
        <f t="shared" si="277"/>
        <v>2.3674725317545216E-2</v>
      </c>
      <c r="AC297" s="47" t="str">
        <f t="shared" si="278"/>
        <v>0,168061488528181-0,178432095802471i</v>
      </c>
      <c r="AD297" s="20">
        <f t="shared" si="279"/>
        <v>-12.212507273523915</v>
      </c>
      <c r="AE297" s="43">
        <f t="shared" si="280"/>
        <v>-46.714359865245335</v>
      </c>
      <c r="AF297" t="str">
        <f t="shared" si="262"/>
        <v>170,937204527894</v>
      </c>
      <c r="AG297" t="str">
        <f t="shared" si="263"/>
        <v>1+438,657229134816i</v>
      </c>
      <c r="AH297">
        <f t="shared" si="281"/>
        <v>438.65836897548695</v>
      </c>
      <c r="AI297">
        <f t="shared" si="282"/>
        <v>1.5685166464402434</v>
      </c>
      <c r="AJ297" t="str">
        <f t="shared" si="264"/>
        <v>1+1,16225419685293i</v>
      </c>
      <c r="AK297">
        <f t="shared" si="283"/>
        <v>1.5332432351398944</v>
      </c>
      <c r="AL297">
        <f t="shared" si="284"/>
        <v>0.86029716268022949</v>
      </c>
      <c r="AM297" t="str">
        <f t="shared" si="265"/>
        <v>1-0,0342158371083033i</v>
      </c>
      <c r="AN297">
        <f t="shared" si="285"/>
        <v>1.0005851905305325</v>
      </c>
      <c r="AO297">
        <f t="shared" si="286"/>
        <v>-3.4202494051373766E-2</v>
      </c>
      <c r="AP297" s="41" t="str">
        <f t="shared" si="287"/>
        <v>0,440498608842596-0,404175377657207i</v>
      </c>
      <c r="AQ297">
        <f t="shared" si="288"/>
        <v>-4.4684938857263248</v>
      </c>
      <c r="AR297" s="43">
        <f t="shared" si="289"/>
        <v>-42.537645946347766</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-0,414781975206907+0,768948877509803i</v>
      </c>
      <c r="BG297" s="20">
        <f t="shared" si="300"/>
        <v>-1.1728968113486598</v>
      </c>
      <c r="BH297" s="43">
        <f t="shared" si="301"/>
        <v>118.34305548218441</v>
      </c>
      <c r="BI297" s="41" t="str">
        <f t="shared" si="255"/>
        <v>-1,14553267076242+1,79675772051622i</v>
      </c>
      <c r="BJ297" s="20">
        <f t="shared" si="302"/>
        <v>6.5711165764489365</v>
      </c>
      <c r="BK297" s="43">
        <f t="shared" si="256"/>
        <v>122.51976940108186</v>
      </c>
      <c r="BL297">
        <f t="shared" si="303"/>
        <v>-1.1728968113486598</v>
      </c>
      <c r="BM297" s="43">
        <f t="shared" si="304"/>
        <v>118.34305548218441</v>
      </c>
    </row>
    <row r="298" spans="14:65" x14ac:dyDescent="0.25">
      <c r="N298" s="9">
        <v>80</v>
      </c>
      <c r="O298" s="34">
        <f t="shared" si="305"/>
        <v>6309.5734448019384</v>
      </c>
      <c r="P298" s="33" t="str">
        <f t="shared" si="257"/>
        <v>68,0243543984883</v>
      </c>
      <c r="Q298" s="4" t="str">
        <f t="shared" si="258"/>
        <v>1+436,87713109908i</v>
      </c>
      <c r="R298" s="4">
        <f t="shared" si="270"/>
        <v>436.87827558412965</v>
      </c>
      <c r="S298" s="4">
        <f t="shared" si="271"/>
        <v>1.5685073576949948</v>
      </c>
      <c r="T298" s="4" t="str">
        <f t="shared" si="259"/>
        <v>1+1,1893265748885i</v>
      </c>
      <c r="U298" s="4">
        <f t="shared" si="272"/>
        <v>1.553865406570341</v>
      </c>
      <c r="V298" s="4">
        <f t="shared" si="273"/>
        <v>0.87166064124712828</v>
      </c>
      <c r="W298" t="str">
        <f t="shared" si="260"/>
        <v>1-0,085631513391972i</v>
      </c>
      <c r="X298" s="4">
        <f t="shared" si="274"/>
        <v>1.0036596814088925</v>
      </c>
      <c r="Y298" s="4">
        <f t="shared" si="275"/>
        <v>-8.542312446528208E-2</v>
      </c>
      <c r="Z298" t="str">
        <f t="shared" si="261"/>
        <v>0,999840757131779+0,0242270228218027i</v>
      </c>
      <c r="AA298" s="4">
        <f t="shared" si="276"/>
        <v>1.0001342351187952</v>
      </c>
      <c r="AB298" s="4">
        <f t="shared" si="277"/>
        <v>2.4226140815624436E-2</v>
      </c>
      <c r="AC298" s="47" t="str">
        <f t="shared" si="278"/>
        <v>0,16802418918188-0,175267979810118i</v>
      </c>
      <c r="AD298" s="20">
        <f t="shared" si="279"/>
        <v>-12.295088757930774</v>
      </c>
      <c r="AE298" s="43">
        <f t="shared" si="280"/>
        <v>-46.208815947318655</v>
      </c>
      <c r="AF298" t="str">
        <f t="shared" si="262"/>
        <v>170,937204527894</v>
      </c>
      <c r="AG298" t="str">
        <f t="shared" si="263"/>
        <v>1+448,87486858695i</v>
      </c>
      <c r="AH298">
        <f t="shared" si="281"/>
        <v>448.8759824817447</v>
      </c>
      <c r="AI298">
        <f t="shared" si="282"/>
        <v>1.568568538126754</v>
      </c>
      <c r="AJ298" t="str">
        <f t="shared" si="264"/>
        <v>1+1,1893265748885i</v>
      </c>
      <c r="AK298">
        <f t="shared" si="283"/>
        <v>1.553865406570341</v>
      </c>
      <c r="AL298">
        <f t="shared" si="284"/>
        <v>0.87166064124712828</v>
      </c>
      <c r="AM298" t="str">
        <f t="shared" si="265"/>
        <v>1-0,0350128263379465i</v>
      </c>
      <c r="AN298">
        <f t="shared" si="285"/>
        <v>1.000612761265901</v>
      </c>
      <c r="AO298">
        <f t="shared" si="286"/>
        <v>-3.4998529467687604E-2</v>
      </c>
      <c r="AP298" s="41" t="str">
        <f t="shared" si="287"/>
        <v>0,440458729561993-0,395689024768514i</v>
      </c>
      <c r="AQ298">
        <f t="shared" si="288"/>
        <v>-4.5522067174576124</v>
      </c>
      <c r="AR298" s="43">
        <f t="shared" si="289"/>
        <v>-41.935149228203755</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-0,415369254265744+0,758319716066776i</v>
      </c>
      <c r="BG298" s="20">
        <f t="shared" si="300"/>
        <v>-1.2634208811593248</v>
      </c>
      <c r="BH298" s="43">
        <f t="shared" si="301"/>
        <v>118.71170276508646</v>
      </c>
      <c r="BI298" s="41" t="str">
        <f t="shared" si="255"/>
        <v>-1,14791837504281+1,76862784308678i</v>
      </c>
      <c r="BJ298" s="20">
        <f t="shared" si="302"/>
        <v>6.4794611593138294</v>
      </c>
      <c r="BK298" s="43">
        <f t="shared" si="256"/>
        <v>122.98536948420136</v>
      </c>
      <c r="BL298">
        <f t="shared" si="303"/>
        <v>-1.2634208811593248</v>
      </c>
      <c r="BM298" s="43">
        <f t="shared" si="304"/>
        <v>118.71170276508646</v>
      </c>
    </row>
    <row r="299" spans="14:65" x14ac:dyDescent="0.25">
      <c r="N299" s="9">
        <v>81</v>
      </c>
      <c r="O299" s="34">
        <f t="shared" si="305"/>
        <v>6456.5422903465615</v>
      </c>
      <c r="P299" s="33" t="str">
        <f t="shared" si="257"/>
        <v>68,0243543984883</v>
      </c>
      <c r="Q299" s="4" t="str">
        <f t="shared" si="258"/>
        <v>1+447,05330674141i</v>
      </c>
      <c r="R299" s="4">
        <f t="shared" si="270"/>
        <v>447.05442517486523</v>
      </c>
      <c r="S299" s="4">
        <f t="shared" si="271"/>
        <v>1.5685594608170292</v>
      </c>
      <c r="T299" s="4" t="str">
        <f t="shared" si="259"/>
        <v>1+1,21702954961668i</v>
      </c>
      <c r="U299" s="4">
        <f t="shared" si="272"/>
        <v>1.5751701256182391</v>
      </c>
      <c r="V299" s="4">
        <f t="shared" si="273"/>
        <v>0.88297929603220282</v>
      </c>
      <c r="W299" t="str">
        <f t="shared" si="260"/>
        <v>1-0,0876261275724007i</v>
      </c>
      <c r="X299" s="4">
        <f t="shared" si="274"/>
        <v>1.0038318276650402</v>
      </c>
      <c r="Y299" s="4">
        <f t="shared" si="275"/>
        <v>-8.7402880823296406E-2</v>
      </c>
      <c r="Z299" t="str">
        <f t="shared" si="261"/>
        <v>0,999833252246612+0,0247913426773767i</v>
      </c>
      <c r="AA299" s="4">
        <f t="shared" si="276"/>
        <v>1.0001405616061096</v>
      </c>
      <c r="AB299" s="4">
        <f t="shared" si="277"/>
        <v>2.4790397591699726E-2</v>
      </c>
      <c r="AC299" s="47" t="str">
        <f t="shared" si="278"/>
        <v>0,167986676237038-0,172196756322438i</v>
      </c>
      <c r="AD299" s="20">
        <f t="shared" si="279"/>
        <v>-12.375371648251104</v>
      </c>
      <c r="AE299" s="43">
        <f t="shared" si="280"/>
        <v>-45.709051302969478</v>
      </c>
      <c r="AF299" t="str">
        <f t="shared" si="262"/>
        <v>170,937204527894</v>
      </c>
      <c r="AG299" t="str">
        <f t="shared" si="263"/>
        <v>1+459,330507435971i</v>
      </c>
      <c r="AH299">
        <f t="shared" si="281"/>
        <v>459.33159597548547</v>
      </c>
      <c r="AI299">
        <f t="shared" si="282"/>
        <v>1.5686192486258637</v>
      </c>
      <c r="AJ299" t="str">
        <f t="shared" si="264"/>
        <v>1+1,21702954961668i</v>
      </c>
      <c r="AK299">
        <f t="shared" si="283"/>
        <v>1.5751701256182391</v>
      </c>
      <c r="AL299">
        <f t="shared" si="284"/>
        <v>0.88297929603220282</v>
      </c>
      <c r="AM299" t="str">
        <f t="shared" si="265"/>
        <v>1-0,0358283798315637i</v>
      </c>
      <c r="AN299">
        <f t="shared" si="285"/>
        <v>1.0006416305557924</v>
      </c>
      <c r="AO299">
        <f t="shared" si="286"/>
        <v>-3.5813060989560282E-2</v>
      </c>
      <c r="AP299" s="41" t="str">
        <f t="shared" si="287"/>
        <v>0,440420645127267-0,387412463439066i</v>
      </c>
      <c r="AQ299">
        <f t="shared" si="288"/>
        <v>-4.6336737833512052</v>
      </c>
      <c r="AR299" s="43">
        <f t="shared" si="289"/>
        <v>-41.336212795313017</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-0,415808017425441+0,748069284896969i</v>
      </c>
      <c r="BG299" s="20">
        <f t="shared" si="300"/>
        <v>-1.3519002172184322</v>
      </c>
      <c r="BH299" s="43">
        <f t="shared" si="301"/>
        <v>119.0671257225073</v>
      </c>
      <c r="BI299" s="41" t="str">
        <f t="shared" si="255"/>
        <v>-1,14998207373021+1,74139514531885i</v>
      </c>
      <c r="BJ299" s="20">
        <f t="shared" si="302"/>
        <v>6.389797647681462</v>
      </c>
      <c r="BK299" s="43">
        <f t="shared" si="256"/>
        <v>123.43996423016381</v>
      </c>
      <c r="BL299">
        <f t="shared" si="303"/>
        <v>-1.3519002172184322</v>
      </c>
      <c r="BM299" s="43">
        <f t="shared" si="304"/>
        <v>119.0671257225073</v>
      </c>
    </row>
    <row r="300" spans="14:65" x14ac:dyDescent="0.25">
      <c r="N300" s="9">
        <v>82</v>
      </c>
      <c r="O300" s="34">
        <f t="shared" si="305"/>
        <v>6606.9344800759654</v>
      </c>
      <c r="P300" s="33" t="str">
        <f t="shared" si="257"/>
        <v>68,0243543984883</v>
      </c>
      <c r="Q300" s="4" t="str">
        <f t="shared" si="258"/>
        <v>1+457,466515964423i</v>
      </c>
      <c r="R300" s="4">
        <f t="shared" si="270"/>
        <v>457.46760893928621</v>
      </c>
      <c r="S300" s="4">
        <f t="shared" si="271"/>
        <v>1.5686103779389449</v>
      </c>
      <c r="T300" s="4" t="str">
        <f t="shared" si="259"/>
        <v>1+1,24537780952135i</v>
      </c>
      <c r="U300" s="4">
        <f t="shared" si="272"/>
        <v>1.5971743450381977</v>
      </c>
      <c r="V300" s="4">
        <f t="shared" si="273"/>
        <v>0.89424752866462676</v>
      </c>
      <c r="W300" t="str">
        <f t="shared" si="260"/>
        <v>1-0,0896672022855368i</v>
      </c>
      <c r="X300" s="4">
        <f t="shared" si="274"/>
        <v>1.0040120552890366</v>
      </c>
      <c r="Y300" s="4">
        <f t="shared" si="275"/>
        <v>-8.942804068090994E-2</v>
      </c>
      <c r="Z300" t="str">
        <f t="shared" si="261"/>
        <v>0,999825393667104+0,0253688072309903i</v>
      </c>
      <c r="AA300" s="4">
        <f t="shared" si="276"/>
        <v>1.0001471862690523</v>
      </c>
      <c r="AB300" s="4">
        <f t="shared" si="277"/>
        <v>2.5367794554531125E-2</v>
      </c>
      <c r="AC300" s="47" t="str">
        <f t="shared" si="278"/>
        <v>0,167948870197367-0,169216794775643i</v>
      </c>
      <c r="AD300" s="20">
        <f t="shared" si="279"/>
        <v>-12.453371697996996</v>
      </c>
      <c r="AE300" s="43">
        <f t="shared" si="280"/>
        <v>-45.215461988505226</v>
      </c>
      <c r="AF300" t="str">
        <f t="shared" si="262"/>
        <v>170,937204527894</v>
      </c>
      <c r="AG300" t="str">
        <f t="shared" si="263"/>
        <v>1+470,029689399992i</v>
      </c>
      <c r="AH300">
        <f t="shared" si="281"/>
        <v>470.0307531613787</v>
      </c>
      <c r="AI300">
        <f t="shared" si="282"/>
        <v>1.5686688048239061</v>
      </c>
      <c r="AJ300" t="str">
        <f t="shared" si="264"/>
        <v>1+1,24537780952135i</v>
      </c>
      <c r="AK300">
        <f t="shared" si="283"/>
        <v>1.5971743450381977</v>
      </c>
      <c r="AL300">
        <f t="shared" si="284"/>
        <v>0.89424752866462676</v>
      </c>
      <c r="AM300" t="str">
        <f t="shared" si="265"/>
        <v>1-0,0366629300064122i</v>
      </c>
      <c r="AN300">
        <f t="shared" si="285"/>
        <v>1.0006718595207198</v>
      </c>
      <c r="AO300">
        <f t="shared" si="286"/>
        <v>-3.6646516166633662E-2</v>
      </c>
      <c r="AP300" s="41" t="str">
        <f t="shared" si="287"/>
        <v>0,440384274758576-0,379341305860407i</v>
      </c>
      <c r="AQ300">
        <f t="shared" si="288"/>
        <v>-4.7129132804260596</v>
      </c>
      <c r="AR300" s="43">
        <f t="shared" si="289"/>
        <v>-40.741183447959671</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-0,416099821078141+0,738190547778336i</v>
      </c>
      <c r="BG300" s="20">
        <f t="shared" si="300"/>
        <v>-1.4383663677379102</v>
      </c>
      <c r="BH300" s="43">
        <f t="shared" si="301"/>
        <v>119.40888457752988</v>
      </c>
      <c r="BI300" s="41" t="str">
        <f t="shared" si="255"/>
        <v>-1,15172923815505+1,7150423700057i</v>
      </c>
      <c r="BJ300" s="20">
        <f t="shared" si="302"/>
        <v>6.3020920498330337</v>
      </c>
      <c r="BK300" s="43">
        <f t="shared" si="256"/>
        <v>123.88316311807554</v>
      </c>
      <c r="BL300">
        <f t="shared" si="303"/>
        <v>-1.4383663677379102</v>
      </c>
      <c r="BM300" s="43">
        <f t="shared" si="304"/>
        <v>119.40888457752988</v>
      </c>
    </row>
    <row r="301" spans="14:65" x14ac:dyDescent="0.25">
      <c r="N301" s="9">
        <v>83</v>
      </c>
      <c r="O301" s="34">
        <f t="shared" si="305"/>
        <v>6760.8297539198229</v>
      </c>
      <c r="P301" s="33" t="str">
        <f t="shared" si="257"/>
        <v>68,0243543984883</v>
      </c>
      <c r="Q301" s="4" t="str">
        <f t="shared" si="258"/>
        <v>1+468,122279989486i</v>
      </c>
      <c r="R301" s="4">
        <f t="shared" si="270"/>
        <v>468.12334808526134</v>
      </c>
      <c r="S301" s="4">
        <f t="shared" si="271"/>
        <v>1.568660136056617</v>
      </c>
      <c r="T301" s="4" t="str">
        <f t="shared" si="259"/>
        <v>1+1,27438638522515i</v>
      </c>
      <c r="U301" s="4">
        <f t="shared" si="272"/>
        <v>1.6198952616904663</v>
      </c>
      <c r="V301" s="4">
        <f t="shared" si="273"/>
        <v>0.9054598683064442</v>
      </c>
      <c r="W301" t="str">
        <f t="shared" si="260"/>
        <v>1-0,0917558197362107i</v>
      </c>
      <c r="X301" s="4">
        <f t="shared" si="274"/>
        <v>1.0042007421105921</v>
      </c>
      <c r="Y301" s="4">
        <f t="shared" si="275"/>
        <v>-9.1499611322017838E-2</v>
      </c>
      <c r="Z301" t="str">
        <f t="shared" si="261"/>
        <v>0,999817164724154+0,0259597226619937i</v>
      </c>
      <c r="AA301" s="4">
        <f t="shared" si="276"/>
        <v>1.0001541231618922</v>
      </c>
      <c r="AB301" s="4">
        <f t="shared" si="277"/>
        <v>2.5958637560839434E-2</v>
      </c>
      <c r="AC301" s="47" t="str">
        <f t="shared" si="278"/>
        <v>0,167910690951801-0,166326512807976i</v>
      </c>
      <c r="AD301" s="20">
        <f t="shared" si="279"/>
        <v>-12.529106608700198</v>
      </c>
      <c r="AE301" s="43">
        <f t="shared" si="280"/>
        <v>-44.728438244015948</v>
      </c>
      <c r="AF301" t="str">
        <f t="shared" si="262"/>
        <v>170,937204527894</v>
      </c>
      <c r="AG301" t="str">
        <f t="shared" si="263"/>
        <v>1+480,978087326911i</v>
      </c>
      <c r="AH301">
        <f t="shared" si="281"/>
        <v>480.97912687418528</v>
      </c>
      <c r="AI301">
        <f t="shared" si="282"/>
        <v>1.5687172329952597</v>
      </c>
      <c r="AJ301" t="str">
        <f t="shared" si="264"/>
        <v>1+1,27438638522515i</v>
      </c>
      <c r="AK301">
        <f t="shared" si="283"/>
        <v>1.6198952616904663</v>
      </c>
      <c r="AL301">
        <f t="shared" si="284"/>
        <v>0.9054598683064442</v>
      </c>
      <c r="AM301" t="str">
        <f t="shared" si="265"/>
        <v>1-0,0375169193520414i</v>
      </c>
      <c r="AN301">
        <f t="shared" si="285"/>
        <v>1.0007035121541583</v>
      </c>
      <c r="AO301">
        <f t="shared" si="286"/>
        <v>-3.7499332273569386E-2</v>
      </c>
      <c r="AP301" s="41" t="str">
        <f t="shared" si="287"/>
        <v>0,44034954131164-0,37147127309623i</v>
      </c>
      <c r="AQ301">
        <f t="shared" si="288"/>
        <v>-4.7899454644429742</v>
      </c>
      <c r="AR301" s="43">
        <f t="shared" si="289"/>
        <v>-40.150401201472619</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-0,416245965732453+0,72867656897268i</v>
      </c>
      <c r="BG301" s="20">
        <f t="shared" si="300"/>
        <v>-1.5228532624456734</v>
      </c>
      <c r="BH301" s="43">
        <f t="shared" si="301"/>
        <v>119.73654388436773</v>
      </c>
      <c r="BI301" s="41" t="str">
        <f t="shared" si="255"/>
        <v>-1,15316476586983+1,68955255865598i</v>
      </c>
      <c r="BJ301" s="20">
        <f t="shared" si="302"/>
        <v>6.2163078818115576</v>
      </c>
      <c r="BK301" s="43">
        <f t="shared" si="256"/>
        <v>124.31458092691113</v>
      </c>
      <c r="BL301">
        <f t="shared" si="303"/>
        <v>-1.5228532624456734</v>
      </c>
      <c r="BM301" s="43">
        <f t="shared" si="304"/>
        <v>119.73654388436773</v>
      </c>
    </row>
    <row r="302" spans="14:65" x14ac:dyDescent="0.25">
      <c r="N302" s="9">
        <v>84</v>
      </c>
      <c r="O302" s="34">
        <f t="shared" si="305"/>
        <v>6918.3097091893687</v>
      </c>
      <c r="P302" s="33" t="str">
        <f t="shared" si="257"/>
        <v>68,0243543984883</v>
      </c>
      <c r="Q302" s="4" t="str">
        <f t="shared" si="258"/>
        <v>1+479,02624864373i</v>
      </c>
      <c r="R302" s="4">
        <f t="shared" si="270"/>
        <v>479.02729242673081</v>
      </c>
      <c r="S302" s="4">
        <f t="shared" si="271"/>
        <v>1.5687087615514721</v>
      </c>
      <c r="T302" s="4" t="str">
        <f t="shared" si="259"/>
        <v>1+1,3040706574589i</v>
      </c>
      <c r="U302" s="4">
        <f t="shared" si="272"/>
        <v>1.6433503216433456</v>
      </c>
      <c r="V302" s="4">
        <f t="shared" si="273"/>
        <v>0.91661098388568674</v>
      </c>
      <c r="W302" t="str">
        <f t="shared" si="260"/>
        <v>1-0,0938930873370404i</v>
      </c>
      <c r="X302" s="4">
        <f t="shared" si="274"/>
        <v>1.0043982834760725</v>
      </c>
      <c r="Y302" s="4">
        <f t="shared" si="275"/>
        <v>-9.3618619961875482E-2</v>
      </c>
      <c r="Z302" t="str">
        <f t="shared" si="261"/>
        <v>0,999808547963071+0,02656440228157i</v>
      </c>
      <c r="AA302" s="4">
        <f t="shared" si="276"/>
        <v>1.0001613870014185</v>
      </c>
      <c r="AB302" s="4">
        <f t="shared" si="277"/>
        <v>2.6563239576105881E-2</v>
      </c>
      <c r="AC302" s="47" t="str">
        <f t="shared" si="278"/>
        <v>0,167872057605253-0,163524375409548i</v>
      </c>
      <c r="AD302" s="20">
        <f t="shared" si="279"/>
        <v>-12.602595941340143</v>
      </c>
      <c r="AE302" s="43">
        <f t="shared" si="280"/>
        <v>-44.24836381567026</v>
      </c>
      <c r="AF302" t="str">
        <f t="shared" si="262"/>
        <v>170,937204527894</v>
      </c>
      <c r="AG302" t="str">
        <f t="shared" si="263"/>
        <v>1+492,181506202228i</v>
      </c>
      <c r="AH302">
        <f t="shared" si="281"/>
        <v>492.18252208656673</v>
      </c>
      <c r="AI302">
        <f t="shared" si="282"/>
        <v>1.5687645588162726</v>
      </c>
      <c r="AJ302" t="str">
        <f t="shared" si="264"/>
        <v>1+1,3040706574589i</v>
      </c>
      <c r="AK302">
        <f t="shared" si="283"/>
        <v>1.6433503216433456</v>
      </c>
      <c r="AL302">
        <f t="shared" si="284"/>
        <v>0.91661098388568674</v>
      </c>
      <c r="AM302" t="str">
        <f t="shared" si="265"/>
        <v>1-0,0383908006649062i</v>
      </c>
      <c r="AN302">
        <f t="shared" si="285"/>
        <v>1.000736655457215</v>
      </c>
      <c r="AO302">
        <f t="shared" si="286"/>
        <v>-3.8371956519929785E-2</v>
      </c>
      <c r="AP302" s="41" t="str">
        <f t="shared" si="287"/>
        <v>0,44031637111412-0,363798192816007i</v>
      </c>
      <c r="AQ302">
        <f t="shared" si="288"/>
        <v>-4.8647925661324667</v>
      </c>
      <c r="AR302" s="43">
        <f t="shared" si="289"/>
        <v>-39.564198598142752</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-0,416247503526829+0,719520503971252i</v>
      </c>
      <c r="BG302" s="20">
        <f t="shared" si="300"/>
        <v>-1.6053971454767355</v>
      </c>
      <c r="BH302" s="43">
        <f t="shared" si="301"/>
        <v>120.0496733168912</v>
      </c>
      <c r="BI302" s="41" t="str">
        <f t="shared" si="255"/>
        <v>-1,15429299935046+1,66490903266867i</v>
      </c>
      <c r="BJ302" s="20">
        <f t="shared" si="302"/>
        <v>6.1324062297309281</v>
      </c>
      <c r="BK302" s="43">
        <f t="shared" si="256"/>
        <v>124.73383853441874</v>
      </c>
      <c r="BL302">
        <f t="shared" si="303"/>
        <v>-1.6053971454767355</v>
      </c>
      <c r="BM302" s="43">
        <f t="shared" si="304"/>
        <v>120.0496733168912</v>
      </c>
    </row>
    <row r="303" spans="14:65" x14ac:dyDescent="0.25">
      <c r="N303" s="9">
        <v>85</v>
      </c>
      <c r="O303" s="34">
        <f t="shared" si="305"/>
        <v>7079.4578438413828</v>
      </c>
      <c r="P303" s="33" t="str">
        <f t="shared" si="257"/>
        <v>68,0243543984883</v>
      </c>
      <c r="Q303" s="4" t="str">
        <f t="shared" si="258"/>
        <v>1+490,184203355666i</v>
      </c>
      <c r="R303" s="4">
        <f t="shared" si="270"/>
        <v>490.185223379315</v>
      </c>
      <c r="S303" s="4">
        <f t="shared" si="271"/>
        <v>1.568756280204471</v>
      </c>
      <c r="T303" s="4" t="str">
        <f t="shared" si="259"/>
        <v>1+1,33444636521664i</v>
      </c>
      <c r="U303" s="4">
        <f t="shared" si="272"/>
        <v>1.6675572258965814</v>
      </c>
      <c r="V303" s="4">
        <f t="shared" si="273"/>
        <v>0.92769569550095321</v>
      </c>
      <c r="W303" t="str">
        <f t="shared" si="260"/>
        <v>1-0,0960801382955982i</v>
      </c>
      <c r="X303" s="4">
        <f t="shared" si="274"/>
        <v>1.0046050930464674</v>
      </c>
      <c r="Y303" s="4">
        <f t="shared" si="275"/>
        <v>-9.578611396675249E-2</v>
      </c>
      <c r="Z303" t="str">
        <f t="shared" si="261"/>
        <v>0,999799525106549+0,0271831666988575i</v>
      </c>
      <c r="AA303" s="4">
        <f t="shared" si="276"/>
        <v>1.0001689931981788</v>
      </c>
      <c r="AB303" s="4">
        <f t="shared" si="277"/>
        <v>2.718192083904452E-2</v>
      </c>
      <c r="AC303" s="47" t="str">
        <f t="shared" si="278"/>
        <v>0,167832888307773-0,160808894096337i</v>
      </c>
      <c r="AD303" s="20">
        <f t="shared" si="279"/>
        <v>-12.673861020961663</v>
      </c>
      <c r="AE303" s="43">
        <f t="shared" si="280"/>
        <v>-43.775615325090371</v>
      </c>
      <c r="AF303" t="str">
        <f t="shared" si="262"/>
        <v>170,937204527894</v>
      </c>
      <c r="AG303" t="str">
        <f t="shared" si="263"/>
        <v>1+503,645886226926i</v>
      </c>
      <c r="AH303">
        <f t="shared" si="281"/>
        <v>503.64687898696013</v>
      </c>
      <c r="AI303">
        <f t="shared" si="282"/>
        <v>1.5688108073788731</v>
      </c>
      <c r="AJ303" t="str">
        <f t="shared" si="264"/>
        <v>1+1,33444636521664i</v>
      </c>
      <c r="AK303">
        <f t="shared" si="283"/>
        <v>1.6675572258965814</v>
      </c>
      <c r="AL303">
        <f t="shared" si="284"/>
        <v>0.92769569550095321</v>
      </c>
      <c r="AM303" t="str">
        <f t="shared" si="265"/>
        <v>1-0,0392850372884458i</v>
      </c>
      <c r="AN303">
        <f t="shared" si="285"/>
        <v>1.0007713595795769</v>
      </c>
      <c r="AO303">
        <f t="shared" si="286"/>
        <v>-3.9264846263768104E-2</v>
      </c>
      <c r="AP303" s="41" t="str">
        <f t="shared" si="287"/>
        <v>0,44028469380936-0,356317997084987i</v>
      </c>
      <c r="AQ303">
        <f t="shared" si="288"/>
        <v>-4.9374787007991188</v>
      </c>
      <c r="AR303" s="43">
        <f t="shared" si="289"/>
        <v>-38.98290006680628</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-0,416105245590082+0,710715590074718i</v>
      </c>
      <c r="BG303" s="20">
        <f t="shared" si="300"/>
        <v>-1.6860365013714924</v>
      </c>
      <c r="BH303" s="43">
        <f t="shared" si="301"/>
        <v>120.34784841800276</v>
      </c>
      <c r="BI303" s="41" t="str">
        <f t="shared" si="255"/>
        <v>-1,15511774417411+1,64109537428696i</v>
      </c>
      <c r="BJ303" s="20">
        <f t="shared" si="302"/>
        <v>6.0503458187910519</v>
      </c>
      <c r="BK303" s="43">
        <f t="shared" si="256"/>
        <v>125.14056367628687</v>
      </c>
      <c r="BL303">
        <f t="shared" si="303"/>
        <v>-1.6860365013714924</v>
      </c>
      <c r="BM303" s="43">
        <f t="shared" si="304"/>
        <v>120.34784841800276</v>
      </c>
    </row>
    <row r="304" spans="14:65" x14ac:dyDescent="0.25">
      <c r="N304" s="9">
        <v>86</v>
      </c>
      <c r="O304" s="34">
        <f t="shared" si="305"/>
        <v>7244.3596007499036</v>
      </c>
      <c r="P304" s="33" t="str">
        <f t="shared" si="257"/>
        <v>68,0243543984883</v>
      </c>
      <c r="Q304" s="4" t="str">
        <f t="shared" si="258"/>
        <v>1+501,602060220578i</v>
      </c>
      <c r="R304" s="4">
        <f t="shared" si="270"/>
        <v>501.60305702570065</v>
      </c>
      <c r="S304" s="4">
        <f t="shared" si="271"/>
        <v>1.5688027172097734</v>
      </c>
      <c r="T304" s="4" t="str">
        <f t="shared" si="259"/>
        <v>1+1,36552961410072i</v>
      </c>
      <c r="U304" s="4">
        <f t="shared" si="272"/>
        <v>1.6925339367309777</v>
      </c>
      <c r="V304" s="4">
        <f t="shared" si="273"/>
        <v>0.93870898494692456</v>
      </c>
      <c r="W304" t="str">
        <f t="shared" si="260"/>
        <v>1-0,0983181322152515i</v>
      </c>
      <c r="X304" s="4">
        <f t="shared" si="274"/>
        <v>1.0048216036303637</v>
      </c>
      <c r="Y304" s="4">
        <f t="shared" si="275"/>
        <v>-9.8003161062155397E-2</v>
      </c>
      <c r="Z304" t="str">
        <f t="shared" si="261"/>
        <v>0,9997900770159+0,0278163439909404i</v>
      </c>
      <c r="AA304" s="4">
        <f t="shared" si="276"/>
        <v>1.0001769578891935</v>
      </c>
      <c r="AB304" s="4">
        <f t="shared" si="277"/>
        <v>2.781500902982504E-2</v>
      </c>
      <c r="AC304" s="47" t="str">
        <f t="shared" si="278"/>
        <v>0,167793100081754-0,158178626107856i</v>
      </c>
      <c r="AD304" s="20">
        <f t="shared" si="279"/>
        <v>-12.742924835191975</v>
      </c>
      <c r="AE304" s="43">
        <f t="shared" si="280"/>
        <v>-43.310561688636923</v>
      </c>
      <c r="AF304" t="str">
        <f t="shared" si="262"/>
        <v>170,937204527894</v>
      </c>
      <c r="AG304" t="str">
        <f t="shared" si="263"/>
        <v>1+515,377305967045i</v>
      </c>
      <c r="AH304">
        <f t="shared" si="281"/>
        <v>515.37827612914487</v>
      </c>
      <c r="AI304">
        <f t="shared" si="282"/>
        <v>1.5688560032038696</v>
      </c>
      <c r="AJ304" t="str">
        <f t="shared" si="264"/>
        <v>1+1,36552961410072i</v>
      </c>
      <c r="AK304">
        <f t="shared" si="283"/>
        <v>1.6925339367309777</v>
      </c>
      <c r="AL304">
        <f t="shared" si="284"/>
        <v>0.93870898494692456</v>
      </c>
      <c r="AM304" t="str">
        <f t="shared" si="265"/>
        <v>1-0,0402001033587547i</v>
      </c>
      <c r="AN304">
        <f t="shared" si="285"/>
        <v>1.0008076979670242</v>
      </c>
      <c r="AO304">
        <f t="shared" si="286"/>
        <v>-4.0178469228930667E-2</v>
      </c>
      <c r="AP304" s="41" t="str">
        <f t="shared" si="287"/>
        <v>0,440254442207184-0,349026720209397i</v>
      </c>
      <c r="AQ304">
        <f t="shared" si="288"/>
        <v>-5.0080297720170561</v>
      </c>
      <c r="AR304" s="43">
        <f t="shared" si="289"/>
        <v>-38.406821332990177</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-0,415819769289655+0,702255136802644i</v>
      </c>
      <c r="BG304" s="20">
        <f t="shared" si="300"/>
        <v>-1.7648119748508702</v>
      </c>
      <c r="BH304" s="43">
        <f t="shared" si="301"/>
        <v>120.63065130737029</v>
      </c>
      <c r="BI304" s="41" t="str">
        <f t="shared" si="255"/>
        <v>-1,15564228675585+1,61809540732072i</v>
      </c>
      <c r="BJ304" s="20">
        <f t="shared" si="302"/>
        <v>5.970083088324035</v>
      </c>
      <c r="BK304" s="43">
        <f t="shared" si="256"/>
        <v>125.53439166301696</v>
      </c>
      <c r="BL304">
        <f t="shared" si="303"/>
        <v>-1.7648119748508702</v>
      </c>
      <c r="BM304" s="43">
        <f t="shared" si="304"/>
        <v>120.63065130737029</v>
      </c>
    </row>
    <row r="305" spans="14:65" x14ac:dyDescent="0.25">
      <c r="N305" s="9">
        <v>87</v>
      </c>
      <c r="O305" s="34">
        <f t="shared" si="305"/>
        <v>7413.1024130091773</v>
      </c>
      <c r="P305" s="33" t="str">
        <f t="shared" si="257"/>
        <v>68,0243543984883</v>
      </c>
      <c r="Q305" s="4" t="str">
        <f t="shared" si="258"/>
        <v>1+513,285873137306i</v>
      </c>
      <c r="R305" s="4">
        <f t="shared" si="270"/>
        <v>513.28684725241749</v>
      </c>
      <c r="S305" s="4">
        <f t="shared" si="271"/>
        <v>1.5688480971880929</v>
      </c>
      <c r="T305" s="4" t="str">
        <f t="shared" si="259"/>
        <v>1+1,39733688486111i</v>
      </c>
      <c r="U305" s="4">
        <f t="shared" si="272"/>
        <v>1.7182986846859167</v>
      </c>
      <c r="V305" s="4">
        <f t="shared" si="273"/>
        <v>0.94964600531930254</v>
      </c>
      <c r="W305" t="str">
        <f t="shared" si="260"/>
        <v>1-0,100608255709999i</v>
      </c>
      <c r="X305" s="4">
        <f t="shared" si="274"/>
        <v>1.005048268053335</v>
      </c>
      <c r="Y305" s="4">
        <f t="shared" si="275"/>
        <v>-0.10027084952828495</v>
      </c>
      <c r="Z305" t="str">
        <f t="shared" si="261"/>
        <v>0,999780183650457+0,0284642698768002i</v>
      </c>
      <c r="AA305" s="4">
        <f t="shared" si="276"/>
        <v>1.0001852979722112</v>
      </c>
      <c r="AB305" s="4">
        <f t="shared" si="277"/>
        <v>2.8462839442129875E-2</v>
      </c>
      <c r="AC305" s="47" t="str">
        <f t="shared" si="278"/>
        <v>0,167752608646821-0,155632173628016i</v>
      </c>
      <c r="AD305" s="20">
        <f t="shared" si="279"/>
        <v>-12.809811927395145</v>
      </c>
      <c r="AE305" s="43">
        <f t="shared" si="280"/>
        <v>-42.853563588908251</v>
      </c>
      <c r="AF305" t="str">
        <f t="shared" si="262"/>
        <v>170,937204527894</v>
      </c>
      <c r="AG305" t="str">
        <f t="shared" si="263"/>
        <v>1+527,38198557661i</v>
      </c>
      <c r="AH305">
        <f t="shared" si="281"/>
        <v>527.38293365516449</v>
      </c>
      <c r="AI305">
        <f t="shared" si="282"/>
        <v>1.5689001702539476</v>
      </c>
      <c r="AJ305" t="str">
        <f t="shared" si="264"/>
        <v>1+1,39733688486111i</v>
      </c>
      <c r="AK305">
        <f t="shared" si="283"/>
        <v>1.7182986846859167</v>
      </c>
      <c r="AL305">
        <f t="shared" si="284"/>
        <v>0.94964600531930254</v>
      </c>
      <c r="AM305" t="str">
        <f t="shared" si="265"/>
        <v>1-0,0411364840559757i</v>
      </c>
      <c r="AN305">
        <f t="shared" si="285"/>
        <v>1.0008457475158135</v>
      </c>
      <c r="AO305">
        <f t="shared" si="286"/>
        <v>-4.1113303726068022E-2</v>
      </c>
      <c r="AP305" s="41" t="str">
        <f t="shared" si="287"/>
        <v>0,440225552141369-0,341920496635709i</v>
      </c>
      <c r="AQ305">
        <f t="shared" si="288"/>
        <v>-5.0764733701608833</v>
      </c>
      <c r="AR305" s="43">
        <f t="shared" si="289"/>
        <v>-37.836268881996617</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-0,415391425409164+0,694132516129363i</v>
      </c>
      <c r="BG305" s="20">
        <f t="shared" si="300"/>
        <v>-1.8417662850584295</v>
      </c>
      <c r="BH305" s="43">
        <f t="shared" si="301"/>
        <v>120.89767134555657</v>
      </c>
      <c r="BI305" s="41" t="str">
        <f t="shared" si="255"/>
        <v>-1,15586941172741+1,59589317763043i</v>
      </c>
      <c r="BJ305" s="20">
        <f t="shared" si="302"/>
        <v>5.891572272175817</v>
      </c>
      <c r="BK305" s="43">
        <f t="shared" si="256"/>
        <v>125.91496605246826</v>
      </c>
      <c r="BL305">
        <f t="shared" si="303"/>
        <v>-1.8417662850584295</v>
      </c>
      <c r="BM305" s="43">
        <f t="shared" si="304"/>
        <v>120.89767134555657</v>
      </c>
    </row>
    <row r="306" spans="14:65" x14ac:dyDescent="0.25">
      <c r="N306" s="9">
        <v>88</v>
      </c>
      <c r="O306" s="34">
        <f t="shared" si="305"/>
        <v>7585.7757502918394</v>
      </c>
      <c r="P306" s="33" t="str">
        <f t="shared" si="257"/>
        <v>68,0243543984883</v>
      </c>
      <c r="Q306" s="4" t="str">
        <f t="shared" si="258"/>
        <v>1+525,241837018114i</v>
      </c>
      <c r="R306" s="4">
        <f t="shared" si="270"/>
        <v>525.24278895969906</v>
      </c>
      <c r="S306" s="4">
        <f t="shared" si="271"/>
        <v>1.5688924441997467</v>
      </c>
      <c r="T306" s="4" t="str">
        <f t="shared" si="259"/>
        <v>1+1,42988504213379i</v>
      </c>
      <c r="U306" s="4">
        <f t="shared" si="272"/>
        <v>1.7448699761638258</v>
      </c>
      <c r="V306" s="4">
        <f t="shared" si="273"/>
        <v>0.96050208966717532</v>
      </c>
      <c r="W306" t="str">
        <f t="shared" si="260"/>
        <v>1-0,102951723033633i</v>
      </c>
      <c r="X306" s="4">
        <f t="shared" si="274"/>
        <v>1.0052855600651955</v>
      </c>
      <c r="Y306" s="4">
        <f t="shared" si="275"/>
        <v>-0.10259028838130066</v>
      </c>
      <c r="Z306" t="str">
        <f t="shared" si="261"/>
        <v>0,999769824025065+0,0291272878953178i</v>
      </c>
      <c r="AA306" s="4">
        <f t="shared" si="276"/>
        <v>1.0001940311415811</v>
      </c>
      <c r="AB306" s="4">
        <f t="shared" si="277"/>
        <v>2.912575515912658E-2</v>
      </c>
      <c r="AC306" s="47" t="str">
        <f t="shared" si="278"/>
        <v>0,16771132824204-0,153168183028673i</v>
      </c>
      <c r="AD306" s="20">
        <f t="shared" si="279"/>
        <v>-12.874548285222449</v>
      </c>
      <c r="AE306" s="43">
        <f t="shared" si="280"/>
        <v>-42.404973000212159</v>
      </c>
      <c r="AF306" t="str">
        <f t="shared" si="262"/>
        <v>170,937204527894</v>
      </c>
      <c r="AG306" t="str">
        <f t="shared" si="263"/>
        <v>1+539,666290095655i</v>
      </c>
      <c r="AH306">
        <f t="shared" si="281"/>
        <v>539.66721659334428</v>
      </c>
      <c r="AI306">
        <f t="shared" si="282"/>
        <v>1.5689433319463717</v>
      </c>
      <c r="AJ306" t="str">
        <f t="shared" si="264"/>
        <v>1+1,42988504213379i</v>
      </c>
      <c r="AK306">
        <f t="shared" si="283"/>
        <v>1.7448699761638258</v>
      </c>
      <c r="AL306">
        <f t="shared" si="284"/>
        <v>0.96050208966717532</v>
      </c>
      <c r="AM306" t="str">
        <f t="shared" si="265"/>
        <v>1-0,0420946758615489i</v>
      </c>
      <c r="AN306">
        <f t="shared" si="285"/>
        <v>1.0008855887342414</v>
      </c>
      <c r="AO306">
        <f t="shared" si="286"/>
        <v>-4.2069838877347186E-2</v>
      </c>
      <c r="AP306" s="41" t="str">
        <f t="shared" si="287"/>
        <v>0,440197962333565-0,33499555890287i</v>
      </c>
      <c r="AQ306">
        <f t="shared" si="288"/>
        <v>-5.1428386665338017</v>
      </c>
      <c r="AR306" s="43">
        <f t="shared" si="289"/>
        <v>-37.271539476762037</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-0,414820345297569+0,686341152544347i</v>
      </c>
      <c r="BG306" s="20">
        <f t="shared" si="300"/>
        <v>-1.9169441349761984</v>
      </c>
      <c r="BH306" s="43">
        <f t="shared" si="301"/>
        <v>121.14850575313483</v>
      </c>
      <c r="BI306" s="41" t="str">
        <f t="shared" ref="BI306:BI369" si="306">IMPRODUCT(AP306,BC306)</f>
        <v>-1,15580141904237+1,57447293336778i</v>
      </c>
      <c r="BJ306" s="20">
        <f t="shared" si="302"/>
        <v>5.8147654837124518</v>
      </c>
      <c r="BK306" s="43">
        <f t="shared" ref="BK306:BK369" si="307">(180/PI())*IMARGUMENT(BI306)</f>
        <v>126.28193927658502</v>
      </c>
      <c r="BL306">
        <f t="shared" si="303"/>
        <v>-1.9169441349761984</v>
      </c>
      <c r="BM306" s="43">
        <f t="shared" si="304"/>
        <v>121.14850575313483</v>
      </c>
    </row>
    <row r="307" spans="14:65" x14ac:dyDescent="0.25">
      <c r="N307" s="9">
        <v>89</v>
      </c>
      <c r="O307" s="34">
        <f t="shared" si="305"/>
        <v>7762.4711662869322</v>
      </c>
      <c r="P307" s="33" t="str">
        <f t="shared" si="257"/>
        <v>68,0243543984883</v>
      </c>
      <c r="Q307" s="4" t="str">
        <f t="shared" si="258"/>
        <v>1+537,476291073306i</v>
      </c>
      <c r="R307" s="4">
        <f t="shared" si="270"/>
        <v>537.47722134609307</v>
      </c>
      <c r="S307" s="4">
        <f t="shared" si="271"/>
        <v>1.5689357817574088</v>
      </c>
      <c r="T307" s="4" t="str">
        <f t="shared" si="259"/>
        <v>1+1,46319134338258i</v>
      </c>
      <c r="U307" s="4">
        <f t="shared" si="272"/>
        <v>1.7722666016572448</v>
      </c>
      <c r="V307" s="4">
        <f t="shared" si="273"/>
        <v>0.97127275866988649</v>
      </c>
      <c r="W307" t="str">
        <f t="shared" si="260"/>
        <v>1-0,105349776723545i</v>
      </c>
      <c r="X307" s="4">
        <f t="shared" si="274"/>
        <v>1.0055339752866139</v>
      </c>
      <c r="Y307" s="4">
        <f t="shared" si="275"/>
        <v>-0.10496260753884495</v>
      </c>
      <c r="Z307" t="str">
        <f t="shared" si="261"/>
        <v>0,99975897616557+0,0298057495874228i</v>
      </c>
      <c r="AA307" s="4">
        <f t="shared" si="276"/>
        <v>1.0002031759258201</v>
      </c>
      <c r="AB307" s="4">
        <f t="shared" si="277"/>
        <v>2.980410723344221E-2</v>
      </c>
      <c r="AC307" s="47" t="str">
        <f t="shared" si="278"/>
        <v>0,167669171445091-0,150785344135427i</v>
      </c>
      <c r="AD307" s="20">
        <f t="shared" si="279"/>
        <v>-12.937161225324523</v>
      </c>
      <c r="AE307" s="43">
        <f t="shared" si="280"/>
        <v>-41.965132769240412</v>
      </c>
      <c r="AF307" t="str">
        <f t="shared" si="262"/>
        <v>170,937204527894</v>
      </c>
      <c r="AG307" t="str">
        <f t="shared" si="263"/>
        <v>1+552,236732825037i</v>
      </c>
      <c r="AH307">
        <f t="shared" si="281"/>
        <v>552.23763823309923</v>
      </c>
      <c r="AI307">
        <f t="shared" si="282"/>
        <v>1.5689855111653994</v>
      </c>
      <c r="AJ307" t="str">
        <f t="shared" si="264"/>
        <v>1+1,46319134338258i</v>
      </c>
      <c r="AK307">
        <f t="shared" si="283"/>
        <v>1.7722666016572448</v>
      </c>
      <c r="AL307">
        <f t="shared" si="284"/>
        <v>0.97127275866988649</v>
      </c>
      <c r="AM307" t="str">
        <f t="shared" si="265"/>
        <v>1-0,0430751868214529i</v>
      </c>
      <c r="AN307">
        <f t="shared" si="285"/>
        <v>1.0009273059117245</v>
      </c>
      <c r="AO307">
        <f t="shared" si="286"/>
        <v>-4.3048574844849023E-2</v>
      </c>
      <c r="AP307" s="41" t="str">
        <f t="shared" si="287"/>
        <v>0,440171614263327-0,328248235646447i</v>
      </c>
      <c r="AQ307">
        <f t="shared" si="288"/>
        <v>-5.2071563038654691</v>
      </c>
      <c r="AR307" s="43">
        <f t="shared" si="289"/>
        <v>-36.712919731803382</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-0,414106448033157+0,678874512937356i</v>
      </c>
      <c r="BG307" s="20">
        <f t="shared" si="300"/>
        <v>-1.9903921167222629</v>
      </c>
      <c r="BH307" s="43">
        <f t="shared" si="301"/>
        <v>121.38276018390425</v>
      </c>
      <c r="BI307" s="41" t="str">
        <f t="shared" si="306"/>
        <v>-1,15544014089295+1,55381910497158i</v>
      </c>
      <c r="BJ307" s="20">
        <f t="shared" si="302"/>
        <v>5.7396128047368036</v>
      </c>
      <c r="BK307" s="43">
        <f t="shared" si="307"/>
        <v>126.6349732213413</v>
      </c>
      <c r="BL307">
        <f t="shared" si="303"/>
        <v>-1.9903921167222629</v>
      </c>
      <c r="BM307" s="43">
        <f t="shared" si="304"/>
        <v>121.38276018390425</v>
      </c>
    </row>
    <row r="308" spans="14:65" x14ac:dyDescent="0.25">
      <c r="N308" s="9">
        <v>90</v>
      </c>
      <c r="O308" s="34">
        <f t="shared" si="305"/>
        <v>7943.2823472428154</v>
      </c>
      <c r="P308" s="33" t="str">
        <f t="shared" si="257"/>
        <v>68,0243543984883</v>
      </c>
      <c r="Q308" s="4" t="str">
        <f t="shared" si="258"/>
        <v>1+549,995722172364i</v>
      </c>
      <c r="R308" s="4">
        <f t="shared" si="270"/>
        <v>549.99663126959263</v>
      </c>
      <c r="S308" s="4">
        <f t="shared" si="271"/>
        <v>1.5689781328385748</v>
      </c>
      <c r="T308" s="4" t="str">
        <f t="shared" si="259"/>
        <v>1+1,49727344804925i</v>
      </c>
      <c r="U308" s="4">
        <f t="shared" si="272"/>
        <v>1.8005076445917385</v>
      </c>
      <c r="V308" s="4">
        <f t="shared" si="273"/>
        <v>0.98195372732478969</v>
      </c>
      <c r="W308" t="str">
        <f t="shared" si="260"/>
        <v>1-0,107803688259546i</v>
      </c>
      <c r="X308" s="4">
        <f t="shared" si="274"/>
        <v>1.005794032196633</v>
      </c>
      <c r="Y308" s="4">
        <f t="shared" si="275"/>
        <v>-0.10738895796821968</v>
      </c>
      <c r="Z308" t="str">
        <f t="shared" si="261"/>
        <v>0,999747617062208+0,0305000146824847i</v>
      </c>
      <c r="AA308" s="4">
        <f t="shared" si="276"/>
        <v>1.0002127517269488</v>
      </c>
      <c r="AB308" s="4">
        <f t="shared" si="277"/>
        <v>3.0498254871224206E-2</v>
      </c>
      <c r="AC308" s="47" t="str">
        <f t="shared" si="278"/>
        <v>0,167626048988-0,148482389515167i</v>
      </c>
      <c r="AD308" s="20">
        <f t="shared" si="279"/>
        <v>-12.997679274995138</v>
      </c>
      <c r="AE308" s="43">
        <f t="shared" si="280"/>
        <v>-41.534376251638385</v>
      </c>
      <c r="AF308" t="str">
        <f t="shared" si="262"/>
        <v>170,937204527894</v>
      </c>
      <c r="AG308" t="str">
        <f t="shared" si="263"/>
        <v>1+565,099978779878i</v>
      </c>
      <c r="AH308">
        <f t="shared" si="281"/>
        <v>565.10086357836929</v>
      </c>
      <c r="AI308">
        <f t="shared" si="282"/>
        <v>1.5690267302744101</v>
      </c>
      <c r="AJ308" t="str">
        <f t="shared" si="264"/>
        <v>1+1,49727344804925i</v>
      </c>
      <c r="AK308">
        <f t="shared" si="283"/>
        <v>1.8005076445917385</v>
      </c>
      <c r="AL308">
        <f t="shared" si="284"/>
        <v>0.98195372732478969</v>
      </c>
      <c r="AM308" t="str">
        <f t="shared" si="265"/>
        <v>1-0,0440785368155769i</v>
      </c>
      <c r="AN308">
        <f t="shared" si="285"/>
        <v>1.0009709872957369</v>
      </c>
      <c r="AO308">
        <f t="shared" si="286"/>
        <v>-4.4050023062627078E-2</v>
      </c>
      <c r="AP308" s="41" t="str">
        <f t="shared" si="287"/>
        <v>0,440146452043992-0,32167494965357i</v>
      </c>
      <c r="AQ308">
        <f t="shared" si="288"/>
        <v>-5.2694582839526474</v>
      </c>
      <c r="AR308" s="43">
        <f t="shared" si="289"/>
        <v>-36.160685744027006</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-0,413249447646633+0,67172609631066i</v>
      </c>
      <c r="BG308" s="20">
        <f t="shared" si="300"/>
        <v>-2.0621586134311847</v>
      </c>
      <c r="BH308" s="43">
        <f t="shared" si="301"/>
        <v>121.60004925186129</v>
      </c>
      <c r="BI308" s="41" t="str">
        <f t="shared" si="306"/>
        <v>-1,15478695852546+1,53391628492174i</v>
      </c>
      <c r="BJ308" s="20">
        <f t="shared" si="302"/>
        <v>5.6660623776113219</v>
      </c>
      <c r="BK308" s="43">
        <f t="shared" si="307"/>
        <v>126.97373975947271</v>
      </c>
      <c r="BL308">
        <f t="shared" si="303"/>
        <v>-2.0621586134311847</v>
      </c>
      <c r="BM308" s="43">
        <f t="shared" si="304"/>
        <v>121.60004925186129</v>
      </c>
    </row>
    <row r="309" spans="14:65" x14ac:dyDescent="0.25">
      <c r="N309" s="9">
        <v>91</v>
      </c>
      <c r="O309" s="34">
        <f t="shared" si="305"/>
        <v>8128.3051616410066</v>
      </c>
      <c r="P309" s="33" t="str">
        <f t="shared" si="257"/>
        <v>68,0243543984883</v>
      </c>
      <c r="Q309" s="4" t="str">
        <f t="shared" si="258"/>
        <v>1+562,806768283374i</v>
      </c>
      <c r="R309" s="4">
        <f t="shared" si="270"/>
        <v>562.80765668705635</v>
      </c>
      <c r="S309" s="4">
        <f t="shared" si="271"/>
        <v>1.5690195198977401</v>
      </c>
      <c r="T309" s="4" t="str">
        <f t="shared" si="259"/>
        <v>1+1,53214942691685i</v>
      </c>
      <c r="U309" s="4">
        <f t="shared" si="272"/>
        <v>1.8296124907754736</v>
      </c>
      <c r="V309" s="4">
        <f t="shared" si="273"/>
        <v>0.99254091064116312</v>
      </c>
      <c r="W309" t="str">
        <f t="shared" si="260"/>
        <v>1-0,110314758738013i</v>
      </c>
      <c r="X309" s="4">
        <f t="shared" si="274"/>
        <v>1.0060662731626708</v>
      </c>
      <c r="Y309" s="4">
        <f t="shared" si="275"/>
        <v>-0.10987051181542991</v>
      </c>
      <c r="Z309" t="str">
        <f t="shared" si="261"/>
        <v>0,999735722620797+0,0312104512890468i</v>
      </c>
      <c r="AA309" s="4">
        <f t="shared" si="276"/>
        <v>1.000222778861686</v>
      </c>
      <c r="AB309" s="4">
        <f t="shared" si="277"/>
        <v>3.1208565620377313E-2</v>
      </c>
      <c r="AC309" s="47" t="str">
        <f t="shared" si="278"/>
        <v>0,167581869569094-0,146258093784926i</v>
      </c>
      <c r="AD309" s="20">
        <f t="shared" si="279"/>
        <v>-13.056132051504488</v>
      </c>
      <c r="AE309" s="43">
        <f t="shared" si="280"/>
        <v>-41.11302700464428</v>
      </c>
      <c r="AF309" t="str">
        <f t="shared" si="262"/>
        <v>170,937204527894</v>
      </c>
      <c r="AG309" t="str">
        <f t="shared" si="263"/>
        <v>1+578,262848223454i</v>
      </c>
      <c r="AH309">
        <f t="shared" si="281"/>
        <v>578.26371288150301</v>
      </c>
      <c r="AI309">
        <f t="shared" si="282"/>
        <v>1.5690670111277605</v>
      </c>
      <c r="AJ309" t="str">
        <f t="shared" si="264"/>
        <v>1+1,53214942691685i</v>
      </c>
      <c r="AK309">
        <f t="shared" si="283"/>
        <v>1.8296124907754736</v>
      </c>
      <c r="AL309">
        <f t="shared" si="284"/>
        <v>0.99254091064116312</v>
      </c>
      <c r="AM309" t="str">
        <f t="shared" si="265"/>
        <v>1-0,0451052578333692i</v>
      </c>
      <c r="AN309">
        <f t="shared" si="285"/>
        <v>1.0010167252769631</v>
      </c>
      <c r="AO309">
        <f t="shared" si="286"/>
        <v>-4.5074706472399383E-2</v>
      </c>
      <c r="AP309" s="41" t="str">
        <f t="shared" si="287"/>
        <v>0,440122422304148-0,315272215967727i</v>
      </c>
      <c r="AQ309">
        <f t="shared" si="288"/>
        <v>-5.3297778532061564</v>
      </c>
      <c r="AR309" s="43">
        <f t="shared" si="289"/>
        <v>-35.615102780676686</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-0,41224886044819+0,664889423322702i</v>
      </c>
      <c r="BG309" s="20">
        <f t="shared" si="300"/>
        <v>-2.1322936984073553</v>
      </c>
      <c r="BH309" s="43">
        <f t="shared" si="301"/>
        <v>121.79999701208422</v>
      </c>
      <c r="BI309" s="41" t="str">
        <f t="shared" si="306"/>
        <v>-1,15384281904122+1,51474920725724i</v>
      </c>
      <c r="BJ309" s="20">
        <f t="shared" si="302"/>
        <v>5.5940604998909471</v>
      </c>
      <c r="BK309" s="43">
        <f t="shared" si="307"/>
        <v>127.29792123605181</v>
      </c>
      <c r="BL309">
        <f t="shared" si="303"/>
        <v>-2.1322936984073553</v>
      </c>
      <c r="BM309" s="43">
        <f t="shared" si="304"/>
        <v>121.79999701208422</v>
      </c>
    </row>
    <row r="310" spans="14:65" x14ac:dyDescent="0.25">
      <c r="N310" s="9">
        <v>92</v>
      </c>
      <c r="O310" s="34">
        <f t="shared" si="305"/>
        <v>8317.6377110267094</v>
      </c>
      <c r="P310" s="33" t="str">
        <f t="shared" si="257"/>
        <v>68,0243543984883</v>
      </c>
      <c r="Q310" s="4" t="str">
        <f t="shared" si="258"/>
        <v>1+575,916221992554i</v>
      </c>
      <c r="R310" s="4">
        <f t="shared" si="270"/>
        <v>575.91709017373046</v>
      </c>
      <c r="S310" s="4">
        <f t="shared" si="271"/>
        <v>1.5690599648783043</v>
      </c>
      <c r="T310" s="4" t="str">
        <f t="shared" si="259"/>
        <v>1+1,56783777169098i</v>
      </c>
      <c r="U310" s="4">
        <f t="shared" si="272"/>
        <v>1.8596008384438143</v>
      </c>
      <c r="V310" s="4">
        <f t="shared" si="273"/>
        <v>1.0030304283439899</v>
      </c>
      <c r="W310" t="str">
        <f t="shared" si="260"/>
        <v>1-0,11288431956175i</v>
      </c>
      <c r="X310" s="4">
        <f t="shared" si="274"/>
        <v>1.0063512655146409</v>
      </c>
      <c r="Y310" s="4">
        <f t="shared" si="275"/>
        <v>-0.11240846251326132</v>
      </c>
      <c r="Z310" t="str">
        <f t="shared" si="261"/>
        <v>0,999723267611632+0,0319374360900013i</v>
      </c>
      <c r="AA310" s="4">
        <f t="shared" si="276"/>
        <v>1.0002332786045873</v>
      </c>
      <c r="AB310" s="4">
        <f t="shared" si="277"/>
        <v>3.1935415563063098E-2</v>
      </c>
      <c r="AC310" s="47" t="str">
        <f t="shared" si="278"/>
        <v>0,167536539660738-0,144111272941575i</v>
      </c>
      <c r="AD310" s="20">
        <f t="shared" si="279"/>
        <v>-13.112550139867416</v>
      </c>
      <c r="AE310" s="43">
        <f t="shared" si="280"/>
        <v>-40.701398535486575</v>
      </c>
      <c r="AF310" t="str">
        <f t="shared" si="262"/>
        <v>170,937204527894</v>
      </c>
      <c r="AG310" t="str">
        <f t="shared" si="263"/>
        <v>1+591,732320283369i</v>
      </c>
      <c r="AH310">
        <f t="shared" si="281"/>
        <v>591.7331652594263</v>
      </c>
      <c r="AI310">
        <f t="shared" si="282"/>
        <v>1.5691063750823688</v>
      </c>
      <c r="AJ310" t="str">
        <f t="shared" si="264"/>
        <v>1+1,56783777169098i</v>
      </c>
      <c r="AK310">
        <f t="shared" si="283"/>
        <v>1.8596008384438143</v>
      </c>
      <c r="AL310">
        <f t="shared" si="284"/>
        <v>1.0030304283439899</v>
      </c>
      <c r="AM310" t="str">
        <f t="shared" si="265"/>
        <v>1-0,0461558942559032i</v>
      </c>
      <c r="AN310">
        <f t="shared" si="285"/>
        <v>1.0010646165830466</v>
      </c>
      <c r="AO310">
        <f t="shared" si="286"/>
        <v>-4.6123159762828339E-2</v>
      </c>
      <c r="AP310" s="41" t="str">
        <f t="shared" si="287"/>
        <v>0,440099474074428-0,309036640042363i</v>
      </c>
      <c r="AQ310">
        <f t="shared" si="288"/>
        <v>-5.3881493868525183</v>
      </c>
      <c r="AR310" s="43">
        <f t="shared" si="289"/>
        <v>-35.07642502419926</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-0,411104012504585+0,658358025670569i</v>
      </c>
      <c r="BG310" s="20">
        <f t="shared" si="300"/>
        <v>-2.2008490322120018</v>
      </c>
      <c r="BH310" s="43">
        <f t="shared" si="301"/>
        <v>121.98223739617626</v>
      </c>
      <c r="BI310" s="41" t="str">
        <f t="shared" si="306"/>
        <v>-1,15260825227253+1,49630272686977i</v>
      </c>
      <c r="BJ310" s="20">
        <f t="shared" si="302"/>
        <v>5.5235517208028799</v>
      </c>
      <c r="BK310" s="43">
        <f t="shared" si="307"/>
        <v>127.60721090746354</v>
      </c>
      <c r="BL310">
        <f t="shared" si="303"/>
        <v>-2.2008490322120018</v>
      </c>
      <c r="BM310" s="43">
        <f t="shared" si="304"/>
        <v>121.98223739617626</v>
      </c>
    </row>
    <row r="311" spans="14:65" x14ac:dyDescent="0.25">
      <c r="N311" s="9">
        <v>93</v>
      </c>
      <c r="O311" s="34">
        <f t="shared" si="305"/>
        <v>8511.3803820237772</v>
      </c>
      <c r="P311" s="33" t="str">
        <f t="shared" si="257"/>
        <v>68,0243543984883</v>
      </c>
      <c r="Q311" s="4" t="str">
        <f t="shared" si="258"/>
        <v>1+589,331034105788i</v>
      </c>
      <c r="R311" s="4">
        <f t="shared" si="270"/>
        <v>589.33188252477703</v>
      </c>
      <c r="S311" s="4">
        <f t="shared" si="271"/>
        <v>1.5690994892242016</v>
      </c>
      <c r="T311" s="4" t="str">
        <f t="shared" si="259"/>
        <v>1+1,60435740480445i</v>
      </c>
      <c r="U311" s="4">
        <f t="shared" si="272"/>
        <v>1.890492708885932</v>
      </c>
      <c r="V311" s="4">
        <f t="shared" si="273"/>
        <v>1.0134186085995587</v>
      </c>
      <c r="W311" t="str">
        <f t="shared" si="260"/>
        <v>1-0,115513733145921i</v>
      </c>
      <c r="X311" s="4">
        <f t="shared" si="274"/>
        <v>1.0066496026648533</v>
      </c>
      <c r="Y311" s="4">
        <f t="shared" si="275"/>
        <v>-0.11500402486639597</v>
      </c>
      <c r="Z311" t="str">
        <f t="shared" si="261"/>
        <v>0,99971022561597+0,0326813545423128i</v>
      </c>
      <c r="AA311" s="4">
        <f t="shared" si="276"/>
        <v>1.0002442732332208</v>
      </c>
      <c r="AB311" s="4">
        <f t="shared" si="277"/>
        <v>3.2679189512556661E-2</v>
      </c>
      <c r="AC311" s="47" t="str">
        <f t="shared" si="278"/>
        <v>0,167489963312511-0,142040783711908i</v>
      </c>
      <c r="AD311" s="20">
        <f t="shared" si="279"/>
        <v>-13.166964969764956</v>
      </c>
      <c r="AE311" s="43">
        <f t="shared" si="280"/>
        <v>-40.299794104744748</v>
      </c>
      <c r="AF311" t="str">
        <f t="shared" si="262"/>
        <v>170,937204527894</v>
      </c>
      <c r="AG311" t="str">
        <f t="shared" si="263"/>
        <v>1+605,515536652003i</v>
      </c>
      <c r="AH311">
        <f t="shared" si="281"/>
        <v>605.51636239408356</v>
      </c>
      <c r="AI311">
        <f t="shared" si="282"/>
        <v>1.5691448430090369</v>
      </c>
      <c r="AJ311" t="str">
        <f t="shared" si="264"/>
        <v>1+1,60435740480445i</v>
      </c>
      <c r="AK311">
        <f t="shared" si="283"/>
        <v>1.890492708885932</v>
      </c>
      <c r="AL311">
        <f t="shared" si="284"/>
        <v>1.0134186085995587</v>
      </c>
      <c r="AM311" t="str">
        <f t="shared" si="265"/>
        <v>1-0,0472310031445174i</v>
      </c>
      <c r="AN311">
        <f t="shared" si="285"/>
        <v>1.0011147624813237</v>
      </c>
      <c r="AO311">
        <f t="shared" si="286"/>
        <v>-4.7195929612346338E-2</v>
      </c>
      <c r="AP311" s="41" t="str">
        <f t="shared" si="287"/>
        <v>0,440077558679417-0,30296491594231i</v>
      </c>
      <c r="AQ311">
        <f t="shared" si="288"/>
        <v>-5.4446082725137117</v>
      </c>
      <c r="AR311" s="43">
        <f t="shared" si="289"/>
        <v>-34.544895373344914</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-0,4098140473128+0,652125435321014i</v>
      </c>
      <c r="BG311" s="20">
        <f t="shared" si="300"/>
        <v>-2.2678777583189453</v>
      </c>
      <c r="BH311" s="43">
        <f t="shared" si="301"/>
        <v>122.14641460337204</v>
      </c>
      <c r="BI311" s="41" t="str">
        <f t="shared" si="306"/>
        <v>-1,15108338782262+1,47856179858834i</v>
      </c>
      <c r="BJ311" s="20">
        <f t="shared" si="302"/>
        <v>5.4544789389323025</v>
      </c>
      <c r="BK311" s="43">
        <f t="shared" si="307"/>
        <v>127.90131333477197</v>
      </c>
      <c r="BL311">
        <f t="shared" si="303"/>
        <v>-2.2678777583189453</v>
      </c>
      <c r="BM311" s="43">
        <f t="shared" si="304"/>
        <v>122.14641460337204</v>
      </c>
    </row>
    <row r="312" spans="14:65" x14ac:dyDescent="0.25">
      <c r="N312" s="9">
        <v>94</v>
      </c>
      <c r="O312" s="34">
        <f t="shared" si="305"/>
        <v>8709.6358995608189</v>
      </c>
      <c r="P312" s="33" t="str">
        <f t="shared" si="257"/>
        <v>68,0243543984883</v>
      </c>
      <c r="Q312" s="4" t="str">
        <f t="shared" si="258"/>
        <v>1+603,058317334023i</v>
      </c>
      <c r="R312" s="4">
        <f t="shared" si="270"/>
        <v>603.05914644066479</v>
      </c>
      <c r="S312" s="4">
        <f t="shared" si="271"/>
        <v>1.5691381138912692</v>
      </c>
      <c r="T312" s="4" t="str">
        <f t="shared" si="259"/>
        <v>1+1,64172768945013i</v>
      </c>
      <c r="U312" s="4">
        <f t="shared" si="272"/>
        <v>1.9223084576381757</v>
      </c>
      <c r="V312" s="4">
        <f t="shared" si="273"/>
        <v>1.023701990782097</v>
      </c>
      <c r="W312" t="str">
        <f t="shared" si="260"/>
        <v>1-0,11820439364041i</v>
      </c>
      <c r="X312" s="4">
        <f t="shared" si="274"/>
        <v>1.0069619052754164</v>
      </c>
      <c r="Y312" s="4">
        <f t="shared" si="275"/>
        <v>-0.11765843511143245</v>
      </c>
      <c r="Z312" t="str">
        <f t="shared" si="261"/>
        <v>0,999696568969988+0,0334426010813915i</v>
      </c>
      <c r="AA312" s="4">
        <f t="shared" si="276"/>
        <v>1.0002557860754695</v>
      </c>
      <c r="AB312" s="4">
        <f t="shared" si="277"/>
        <v>3.3440281214548104E-2</v>
      </c>
      <c r="AC312" s="47" t="str">
        <f t="shared" si="278"/>
        <v>0,167442041949381-0,140045522922672i</v>
      </c>
      <c r="AD312" s="20">
        <f t="shared" si="279"/>
        <v>-13.219408692309656</v>
      </c>
      <c r="AE312" s="43">
        <f t="shared" si="280"/>
        <v>-39.908506583456692</v>
      </c>
      <c r="AF312" t="str">
        <f t="shared" si="262"/>
        <v>170,937204527894</v>
      </c>
      <c r="AG312" t="str">
        <f t="shared" si="263"/>
        <v>1+619,619805373115i</v>
      </c>
      <c r="AH312">
        <f t="shared" si="281"/>
        <v>619.6206123190359</v>
      </c>
      <c r="AI312">
        <f t="shared" si="282"/>
        <v>1.5691824353035126</v>
      </c>
      <c r="AJ312" t="str">
        <f t="shared" si="264"/>
        <v>1+1,64172768945013i</v>
      </c>
      <c r="AK312">
        <f t="shared" si="283"/>
        <v>1.9223084576381757</v>
      </c>
      <c r="AL312">
        <f t="shared" si="284"/>
        <v>1.023701990782097</v>
      </c>
      <c r="AM312" t="str">
        <f t="shared" si="265"/>
        <v>1-0,0483311545361749i</v>
      </c>
      <c r="AN312">
        <f t="shared" si="285"/>
        <v>1.0011672689909512</v>
      </c>
      <c r="AO312">
        <f t="shared" si="286"/>
        <v>-4.8293574935459681E-2</v>
      </c>
      <c r="AP312" s="41" t="str">
        <f t="shared" si="287"/>
        <v>0,4400566296344-0,297053824592147i</v>
      </c>
      <c r="AQ312">
        <f t="shared" si="288"/>
        <v>-5.4991907938582294</v>
      </c>
      <c r="AR312" s="43">
        <f t="shared" si="289"/>
        <v>-34.020745299397916</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-0,408377933717716+0,646185173603261i</v>
      </c>
      <c r="BG312" s="20">
        <f t="shared" si="300"/>
        <v>-2.3334343979314602</v>
      </c>
      <c r="BH312" s="43">
        <f t="shared" si="301"/>
        <v>122.29218344882729</v>
      </c>
      <c r="BI312" s="41" t="str">
        <f t="shared" si="306"/>
        <v>-1,14926797236052+1,46151145607701i</v>
      </c>
      <c r="BJ312" s="20">
        <f t="shared" si="302"/>
        <v>5.3867835005199431</v>
      </c>
      <c r="BK312" s="43">
        <f t="shared" si="307"/>
        <v>128.1799447328861</v>
      </c>
      <c r="BL312">
        <f t="shared" si="303"/>
        <v>-2.3334343979314602</v>
      </c>
      <c r="BM312" s="43">
        <f t="shared" si="304"/>
        <v>122.29218344882729</v>
      </c>
    </row>
    <row r="313" spans="14:65" x14ac:dyDescent="0.25">
      <c r="N313" s="9">
        <v>95</v>
      </c>
      <c r="O313" s="34">
        <f t="shared" si="305"/>
        <v>8912.5093813374679</v>
      </c>
      <c r="P313" s="33" t="str">
        <f t="shared" si="257"/>
        <v>68,0243543984883</v>
      </c>
      <c r="Q313" s="4" t="str">
        <f t="shared" si="258"/>
        <v>1+617,105350064529i</v>
      </c>
      <c r="R313" s="4">
        <f t="shared" si="270"/>
        <v>617.10616029842458</v>
      </c>
      <c r="S313" s="4">
        <f t="shared" si="271"/>
        <v>1.5691758593583554</v>
      </c>
      <c r="T313" s="4" t="str">
        <f t="shared" si="259"/>
        <v>1+1,6799684398476i</v>
      </c>
      <c r="U313" s="4">
        <f t="shared" si="272"/>
        <v>1.9550687862282443</v>
      </c>
      <c r="V313" s="4">
        <f t="shared" si="273"/>
        <v>1.033877327307734</v>
      </c>
      <c r="W313" t="str">
        <f t="shared" si="260"/>
        <v>1-0,120957727669027i</v>
      </c>
      <c r="X313" s="4">
        <f t="shared" si="274"/>
        <v>1.0072888224748919</v>
      </c>
      <c r="Y313" s="4">
        <f t="shared" si="275"/>
        <v>-0.12037295094959613</v>
      </c>
      <c r="Z313" t="str">
        <f t="shared" si="261"/>
        <v>0,99968226870611+0,0342215793302287i</v>
      </c>
      <c r="AA313" s="4">
        <f t="shared" si="276"/>
        <v>1.0002678415590749</v>
      </c>
      <c r="AB313" s="4">
        <f t="shared" si="277"/>
        <v>3.4219093552986551E-2</v>
      </c>
      <c r="AC313" s="47" t="str">
        <f t="shared" si="278"/>
        <v>0,167392674164467-0,138124426890084i</v>
      </c>
      <c r="AD313" s="20">
        <f t="shared" si="279"/>
        <v>-13.26991405730848</v>
      </c>
      <c r="AE313" s="43">
        <f t="shared" si="280"/>
        <v>-39.527818362345606</v>
      </c>
      <c r="AF313" t="str">
        <f t="shared" si="262"/>
        <v>170,937204527894</v>
      </c>
      <c r="AG313" t="str">
        <f t="shared" si="263"/>
        <v>1+634,052604716673i</v>
      </c>
      <c r="AH313">
        <f t="shared" si="281"/>
        <v>634.05339329428523</v>
      </c>
      <c r="AI313">
        <f t="shared" si="282"/>
        <v>1.5692191718973034</v>
      </c>
      <c r="AJ313" t="str">
        <f t="shared" si="264"/>
        <v>1+1,6799684398476i</v>
      </c>
      <c r="AK313">
        <f t="shared" si="283"/>
        <v>1.9550687862282443</v>
      </c>
      <c r="AL313">
        <f t="shared" si="284"/>
        <v>1.033877327307734</v>
      </c>
      <c r="AM313" t="str">
        <f t="shared" si="265"/>
        <v>1-0,0494569317457059i</v>
      </c>
      <c r="AN313">
        <f t="shared" si="285"/>
        <v>1.0012222471048571</v>
      </c>
      <c r="AO313">
        <f t="shared" si="286"/>
        <v>-4.9416667132467104E-2</v>
      </c>
      <c r="AP313" s="41" t="str">
        <f t="shared" si="287"/>
        <v>0,440036642546785-0,291300232070504i</v>
      </c>
      <c r="AQ313">
        <f t="shared" si="288"/>
        <v>-5.5519340149798069</v>
      </c>
      <c r="AR313" s="43">
        <f t="shared" si="289"/>
        <v>-33.504194756023999</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-0,406794474121544+0,640530740179947i</v>
      </c>
      <c r="BG313" s="20">
        <f t="shared" si="300"/>
        <v>-2.3975747445124287</v>
      </c>
      <c r="BH313" s="43">
        <f t="shared" si="301"/>
        <v>122.41920967098679</v>
      </c>
      <c r="BI313" s="41" t="str">
        <f t="shared" si="306"/>
        <v>-1,14716138726173+1,44513679057279i</v>
      </c>
      <c r="BJ313" s="20">
        <f t="shared" si="302"/>
        <v>5.3204052978162322</v>
      </c>
      <c r="BK313" s="43">
        <f t="shared" si="307"/>
        <v>128.44283327730838</v>
      </c>
      <c r="BL313">
        <f t="shared" si="303"/>
        <v>-2.3975747445124287</v>
      </c>
      <c r="BM313" s="43">
        <f t="shared" si="304"/>
        <v>122.41920967098679</v>
      </c>
    </row>
    <row r="314" spans="14:65" x14ac:dyDescent="0.25">
      <c r="N314" s="9">
        <v>96</v>
      </c>
      <c r="O314" s="34">
        <f t="shared" si="305"/>
        <v>9120.1083935591087</v>
      </c>
      <c r="P314" s="33" t="str">
        <f t="shared" si="257"/>
        <v>68,0243543984883</v>
      </c>
      <c r="Q314" s="4" t="str">
        <f t="shared" si="258"/>
        <v>1+631,479580219994i</v>
      </c>
      <c r="R314" s="4">
        <f t="shared" si="270"/>
        <v>631.48037201073782</v>
      </c>
      <c r="S314" s="4">
        <f t="shared" si="271"/>
        <v>1.5692127456381761</v>
      </c>
      <c r="T314" s="4" t="str">
        <f t="shared" si="259"/>
        <v>1+1,71909993174888i</v>
      </c>
      <c r="U314" s="4">
        <f t="shared" si="272"/>
        <v>1.988794754452808</v>
      </c>
      <c r="V314" s="4">
        <f t="shared" si="273"/>
        <v>1.0439415845681268</v>
      </c>
      <c r="W314" t="str">
        <f t="shared" si="260"/>
        <v>1-0,123775195085919i</v>
      </c>
      <c r="X314" s="4">
        <f t="shared" si="274"/>
        <v>1.0076310331259937</v>
      </c>
      <c r="Y314" s="4">
        <f t="shared" si="275"/>
        <v>-0.12314885154971653</v>
      </c>
      <c r="Z314" t="str">
        <f t="shared" si="261"/>
        <v>0,999667294491559+0,0350187023134029i</v>
      </c>
      <c r="AA314" s="4">
        <f t="shared" si="276"/>
        <v>1.000280465263512</v>
      </c>
      <c r="AB314" s="4">
        <f t="shared" si="277"/>
        <v>3.5016038760559601E-2</v>
      </c>
      <c r="AC314" s="47" t="str">
        <f t="shared" si="278"/>
        <v>0,167341755505986-0,136276470828405i</v>
      </c>
      <c r="AD314" s="20">
        <f t="shared" si="279"/>
        <v>-13.318514291634704</v>
      </c>
      <c r="AE314" s="43">
        <f t="shared" si="280"/>
        <v>-39.158001311178879</v>
      </c>
      <c r="AF314" t="str">
        <f t="shared" si="262"/>
        <v>170,937204527894</v>
      </c>
      <c r="AG314" t="str">
        <f t="shared" si="263"/>
        <v>1+648,82158714393i</v>
      </c>
      <c r="AH314">
        <f t="shared" si="281"/>
        <v>648.82235777134576</v>
      </c>
      <c r="AI314">
        <f t="shared" si="282"/>
        <v>1.5692550722682401</v>
      </c>
      <c r="AJ314" t="str">
        <f t="shared" si="264"/>
        <v>1+1,71909993174888i</v>
      </c>
      <c r="AK314">
        <f t="shared" si="283"/>
        <v>1.988794754452808</v>
      </c>
      <c r="AL314">
        <f t="shared" si="284"/>
        <v>1.0439415845681268</v>
      </c>
      <c r="AM314" t="str">
        <f t="shared" si="265"/>
        <v>1-0,0506089316750884i</v>
      </c>
      <c r="AN314">
        <f t="shared" si="285"/>
        <v>1.0012798130219613</v>
      </c>
      <c r="AO314">
        <f t="shared" si="286"/>
        <v>-5.0565790342504538E-2</v>
      </c>
      <c r="AP314" s="41" t="str">
        <f t="shared" si="287"/>
        <v>0,44001755502192-0,285701087949458i</v>
      </c>
      <c r="AQ314">
        <f t="shared" si="288"/>
        <v>-5.6028756661192292</v>
      </c>
      <c r="AR314" s="43">
        <f t="shared" si="289"/>
        <v>-32.995452140882783</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-0,405062313033434+0,635155601916483i</v>
      </c>
      <c r="BG314" s="20">
        <f t="shared" si="300"/>
        <v>-2.4603557585265885</v>
      </c>
      <c r="BH314" s="43">
        <f t="shared" si="301"/>
        <v>122.52717020027065</v>
      </c>
      <c r="BI314" s="41" t="str">
        <f t="shared" si="306"/>
        <v>-1,14476266668588+1,42942292949784i</v>
      </c>
      <c r="BJ314" s="20">
        <f t="shared" si="302"/>
        <v>5.255282866988896</v>
      </c>
      <c r="BK314" s="43">
        <f t="shared" si="307"/>
        <v>128.68971937056676</v>
      </c>
      <c r="BL314">
        <f t="shared" si="303"/>
        <v>-2.4603557585265885</v>
      </c>
      <c r="BM314" s="43">
        <f t="shared" si="304"/>
        <v>122.52717020027065</v>
      </c>
    </row>
    <row r="315" spans="14:65" x14ac:dyDescent="0.25">
      <c r="N315" s="9">
        <v>97</v>
      </c>
      <c r="O315" s="34">
        <f t="shared" si="305"/>
        <v>9332.5430079699217</v>
      </c>
      <c r="P315" s="33" t="str">
        <f t="shared" si="257"/>
        <v>68,0243543984883</v>
      </c>
      <c r="Q315" s="4" t="str">
        <f t="shared" si="258"/>
        <v>1+646,188629207512i</v>
      </c>
      <c r="R315" s="4">
        <f t="shared" si="270"/>
        <v>646.18940297491997</v>
      </c>
      <c r="S315" s="4">
        <f t="shared" si="271"/>
        <v>1.5692487922879237</v>
      </c>
      <c r="T315" s="4" t="str">
        <f t="shared" si="259"/>
        <v>1+1,75914291318895i</v>
      </c>
      <c r="U315" s="4">
        <f t="shared" si="272"/>
        <v>2.0235077931707863</v>
      </c>
      <c r="V315" s="4">
        <f t="shared" si="273"/>
        <v>1.0538919430016314</v>
      </c>
      <c r="W315" t="str">
        <f t="shared" si="260"/>
        <v>1-0,126658289749604i</v>
      </c>
      <c r="X315" s="4">
        <f t="shared" si="274"/>
        <v>1.0079892471461662</v>
      </c>
      <c r="Y315" s="4">
        <f t="shared" si="275"/>
        <v>-0.12598743751895153</v>
      </c>
      <c r="Z315" t="str">
        <f t="shared" si="261"/>
        <v>0,999651614564018+0,035834392676071i</v>
      </c>
      <c r="AA315" s="4">
        <f t="shared" si="276"/>
        <v>1.0002936839743171</v>
      </c>
      <c r="AB315" s="4">
        <f t="shared" si="277"/>
        <v>3.5831538633905674E-2</v>
      </c>
      <c r="AC315" s="47" t="str">
        <f t="shared" si="278"/>
        <v>0,167289178257942-0,134500668277119i</v>
      </c>
      <c r="AD315" s="20">
        <f t="shared" si="279"/>
        <v>-13.365242979276605</v>
      </c>
      <c r="AE315" s="43">
        <f t="shared" si="280"/>
        <v>-38.799316785951049</v>
      </c>
      <c r="AF315" t="str">
        <f t="shared" si="262"/>
        <v>170,937204527894</v>
      </c>
      <c r="AG315" t="str">
        <f t="shared" si="263"/>
        <v>1+663,93458336486i</v>
      </c>
      <c r="AH315">
        <f t="shared" si="281"/>
        <v>663.93533645067453</v>
      </c>
      <c r="AI315">
        <f t="shared" si="282"/>
        <v>1.5692901554508045</v>
      </c>
      <c r="AJ315" t="str">
        <f t="shared" si="264"/>
        <v>1+1,75914291318895i</v>
      </c>
      <c r="AK315">
        <f t="shared" si="283"/>
        <v>2.0235077931707863</v>
      </c>
      <c r="AL315">
        <f t="shared" si="284"/>
        <v>1.0538919430016314</v>
      </c>
      <c r="AM315" t="str">
        <f t="shared" si="265"/>
        <v>1-0,0517877651299335i</v>
      </c>
      <c r="AN315">
        <f t="shared" si="285"/>
        <v>1.00134008839013</v>
      </c>
      <c r="AO315">
        <f t="shared" si="286"/>
        <v>-5.1741541699822743E-2</v>
      </c>
      <c r="AP315" s="41" t="str">
        <f t="shared" si="287"/>
        <v>0,439999326573198-0,280253423678124i</v>
      </c>
      <c r="AQ315">
        <f t="shared" si="288"/>
        <v>-5.6520540312974692</v>
      </c>
      <c r="AR315" s="43">
        <f t="shared" si="289"/>
        <v>-32.494714306824513</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-0,403179946007632+0,630053181672947i</v>
      </c>
      <c r="BG315" s="20">
        <f t="shared" si="300"/>
        <v>-2.5218354628430291</v>
      </c>
      <c r="BH315" s="43">
        <f t="shared" si="301"/>
        <v>122.6157533915996</v>
      </c>
      <c r="BI315" s="41" t="str">
        <f t="shared" si="306"/>
        <v>-1,14207051618307+1,41435501498704i</v>
      </c>
      <c r="BJ315" s="20">
        <f t="shared" si="302"/>
        <v>5.1913534851361254</v>
      </c>
      <c r="BK315" s="43">
        <f t="shared" si="307"/>
        <v>128.92035587072613</v>
      </c>
      <c r="BL315">
        <f t="shared" si="303"/>
        <v>-2.5218354628430291</v>
      </c>
      <c r="BM315" s="43">
        <f t="shared" si="304"/>
        <v>122.6157533915996</v>
      </c>
    </row>
    <row r="316" spans="14:65" x14ac:dyDescent="0.25">
      <c r="N316" s="9">
        <v>98</v>
      </c>
      <c r="O316" s="34">
        <f t="shared" si="305"/>
        <v>9549.9258602143691</v>
      </c>
      <c r="P316" s="33" t="str">
        <f t="shared" si="257"/>
        <v>68,0243543984883</v>
      </c>
      <c r="Q316" s="4" t="str">
        <f t="shared" si="258"/>
        <v>1+661,240295959554i</v>
      </c>
      <c r="R316" s="4">
        <f t="shared" si="270"/>
        <v>661.24105211388576</v>
      </c>
      <c r="S316" s="4">
        <f t="shared" si="271"/>
        <v>1.5692840184196337</v>
      </c>
      <c r="T316" s="4" t="str">
        <f t="shared" si="259"/>
        <v>1+1,8001186154866i</v>
      </c>
      <c r="U316" s="4">
        <f t="shared" si="272"/>
        <v>2.0592297175937886</v>
      </c>
      <c r="V316" s="4">
        <f t="shared" si="273"/>
        <v>1.0637257963445201</v>
      </c>
      <c r="W316" t="str">
        <f t="shared" si="260"/>
        <v>1-0,129608540315035i</v>
      </c>
      <c r="X316" s="4">
        <f t="shared" si="274"/>
        <v>1.0083642068829071</v>
      </c>
      <c r="Y316" s="4">
        <f t="shared" si="275"/>
        <v>-0.12889003083856473</v>
      </c>
      <c r="Z316" t="str">
        <f t="shared" si="261"/>
        <v>0,999635195664258+0,0366690829080603i</v>
      </c>
      <c r="AA316" s="4">
        <f t="shared" si="276"/>
        <v>1.0003075257399783</v>
      </c>
      <c r="AB316" s="4">
        <f t="shared" si="277"/>
        <v>3.666602475365701E-2</v>
      </c>
      <c r="AC316" s="47" t="str">
        <f t="shared" si="278"/>
        <v>0,167234831214084-0,132796070546273i</v>
      </c>
      <c r="AD316" s="20">
        <f t="shared" si="279"/>
        <v>-13.410133943583116</v>
      </c>
      <c r="AE316" s="43">
        <f t="shared" si="280"/>
        <v>-38.452015681309064</v>
      </c>
      <c r="AF316" t="str">
        <f t="shared" si="262"/>
        <v>170,937204527894</v>
      </c>
      <c r="AG316" t="str">
        <f t="shared" si="263"/>
        <v>1+679,399606490104i</v>
      </c>
      <c r="AH316">
        <f t="shared" si="281"/>
        <v>679.40034243361117</v>
      </c>
      <c r="AI316">
        <f t="shared" si="282"/>
        <v>1.5693244400462187</v>
      </c>
      <c r="AJ316" t="str">
        <f t="shared" si="264"/>
        <v>1+1,8001186154866i</v>
      </c>
      <c r="AK316">
        <f t="shared" si="283"/>
        <v>2.0592297175937886</v>
      </c>
      <c r="AL316">
        <f t="shared" si="284"/>
        <v>1.0637257963445201</v>
      </c>
      <c r="AM316" t="str">
        <f t="shared" si="265"/>
        <v>1-0,0529940571433425i</v>
      </c>
      <c r="AN316">
        <f t="shared" si="285"/>
        <v>1.0014032005603497</v>
      </c>
      <c r="AO316">
        <f t="shared" si="286"/>
        <v>-5.2944531593186774E-2</v>
      </c>
      <c r="AP316" s="41" t="str">
        <f t="shared" si="287"/>
        <v>0,439981918536174-0,274954351009594i</v>
      </c>
      <c r="AQ316">
        <f t="shared" si="288"/>
        <v>-5.6995078383815976</v>
      </c>
      <c r="AR316" s="43">
        <f t="shared" si="289"/>
        <v>-32.002166620232735</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-0,401145729018448+0,625216847046995i</v>
      </c>
      <c r="BG316" s="20">
        <f t="shared" si="300"/>
        <v>-2.5820728391888483</v>
      </c>
      <c r="BH316" s="43">
        <f t="shared" si="301"/>
        <v>122.68465922351685</v>
      </c>
      <c r="BI316" s="41" t="str">
        <f t="shared" si="306"/>
        <v>-1,13908333191946+1,39991818237943i</v>
      </c>
      <c r="BJ316" s="20">
        <f t="shared" si="302"/>
        <v>5.1285532660126538</v>
      </c>
      <c r="BK316" s="43">
        <f t="shared" si="307"/>
        <v>129.13450828459324</v>
      </c>
      <c r="BL316">
        <f t="shared" si="303"/>
        <v>-2.5820728391888483</v>
      </c>
      <c r="BM316" s="43">
        <f t="shared" si="304"/>
        <v>122.68465922351685</v>
      </c>
    </row>
    <row r="317" spans="14:65" x14ac:dyDescent="0.25">
      <c r="N317" s="9">
        <v>99</v>
      </c>
      <c r="O317" s="34">
        <f t="shared" si="305"/>
        <v>9772.3722095581161</v>
      </c>
      <c r="P317" s="33" t="str">
        <f t="shared" si="257"/>
        <v>68,0243543984883</v>
      </c>
      <c r="Q317" s="4" t="str">
        <f t="shared" si="258"/>
        <v>1+676,642561069064i</v>
      </c>
      <c r="R317" s="4">
        <f t="shared" si="270"/>
        <v>676.64330001124074</v>
      </c>
      <c r="S317" s="4">
        <f t="shared" si="271"/>
        <v>1.5693184427103175</v>
      </c>
      <c r="T317" s="4" t="str">
        <f t="shared" si="259"/>
        <v>1+1,84204876450157i</v>
      </c>
      <c r="U317" s="4">
        <f t="shared" si="272"/>
        <v>2.0959827410553169</v>
      </c>
      <c r="V317" s="4">
        <f t="shared" si="273"/>
        <v>1.073440750108783</v>
      </c>
      <c r="W317" t="str">
        <f t="shared" si="260"/>
        <v>1-0,132627511044113i</v>
      </c>
      <c r="X317" s="4">
        <f t="shared" si="274"/>
        <v>1.0087566885457346</v>
      </c>
      <c r="Y317" s="4">
        <f t="shared" si="275"/>
        <v>-0.131857974761906</v>
      </c>
      <c r="Z317" t="str">
        <f t="shared" si="261"/>
        <v>0,999618002965591+0,0375232155731801i</v>
      </c>
      <c r="AA317" s="4">
        <f t="shared" si="276"/>
        <v>1.0003220199315157</v>
      </c>
      <c r="AB317" s="4">
        <f t="shared" si="277"/>
        <v>3.7519938709412774E-2</v>
      </c>
      <c r="AC317" s="47" t="str">
        <f t="shared" si="278"/>
        <v>0,167178599444718-0,131161766179539i</v>
      </c>
      <c r="AD317" s="20">
        <f t="shared" si="279"/>
        <v>-13.453221132173848</v>
      </c>
      <c r="AE317" s="43">
        <f t="shared" si="280"/>
        <v>-38.116338525392038</v>
      </c>
      <c r="AF317" t="str">
        <f t="shared" si="262"/>
        <v>170,937204527894</v>
      </c>
      <c r="AG317" t="str">
        <f t="shared" si="263"/>
        <v>1+695,224856279625i</v>
      </c>
      <c r="AH317">
        <f t="shared" si="281"/>
        <v>695.2255754710302</v>
      </c>
      <c r="AI317">
        <f t="shared" si="282"/>
        <v>1.5693579442323067</v>
      </c>
      <c r="AJ317" t="str">
        <f t="shared" si="264"/>
        <v>1+1,84204876450157i</v>
      </c>
      <c r="AK317">
        <f t="shared" si="283"/>
        <v>2.0959827410553169</v>
      </c>
      <c r="AL317">
        <f t="shared" si="284"/>
        <v>1.073440750108783</v>
      </c>
      <c r="AM317" t="str">
        <f t="shared" si="265"/>
        <v>1-0,0542284473073082i</v>
      </c>
      <c r="AN317">
        <f t="shared" si="285"/>
        <v>1.0014692828526304</v>
      </c>
      <c r="AO317">
        <f t="shared" si="286"/>
        <v>-5.4175383928272716E-2</v>
      </c>
      <c r="AP317" s="41" t="str">
        <f t="shared" si="287"/>
        <v>0,439965293986562-0,26980106047039i</v>
      </c>
      <c r="AQ317">
        <f t="shared" si="288"/>
        <v>-5.7452761520522024</v>
      </c>
      <c r="AR317" s="43">
        <f t="shared" si="289"/>
        <v>-31.51798306383867</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-0,398957888320044+0,620639899100881i</v>
      </c>
      <c r="BG317" s="20">
        <f t="shared" si="300"/>
        <v>-2.6411277259848607</v>
      </c>
      <c r="BH317" s="43">
        <f t="shared" si="301"/>
        <v>122.73359946686152</v>
      </c>
      <c r="BI317" s="41" t="str">
        <f t="shared" si="306"/>
        <v>-1,13579922061189+1,3860975387302i</v>
      </c>
      <c r="BJ317" s="20">
        <f t="shared" si="302"/>
        <v>5.0668172541367937</v>
      </c>
      <c r="BK317" s="43">
        <f t="shared" si="307"/>
        <v>129.33195492841497</v>
      </c>
      <c r="BL317">
        <f t="shared" si="303"/>
        <v>-2.6411277259848607</v>
      </c>
      <c r="BM317" s="43">
        <f t="shared" si="304"/>
        <v>122.73359946686152</v>
      </c>
    </row>
    <row r="318" spans="14:65" x14ac:dyDescent="0.25">
      <c r="N318" s="9">
        <v>100</v>
      </c>
      <c r="O318" s="34">
        <f t="shared" si="305"/>
        <v>10000</v>
      </c>
      <c r="P318" s="33" t="str">
        <f t="shared" si="257"/>
        <v>68,0243543984883</v>
      </c>
      <c r="Q318" s="4" t="str">
        <f t="shared" si="258"/>
        <v>1+692,403591020874i</v>
      </c>
      <c r="R318" s="4">
        <f t="shared" si="270"/>
        <v>692.40431314269108</v>
      </c>
      <c r="S318" s="4">
        <f t="shared" si="271"/>
        <v>1.5693520834118635</v>
      </c>
      <c r="T318" s="4" t="str">
        <f t="shared" si="259"/>
        <v>1+1,88495559215388i</v>
      </c>
      <c r="U318" s="4">
        <f t="shared" si="272"/>
        <v>2.1337894892402542</v>
      </c>
      <c r="V318" s="4">
        <f t="shared" si="273"/>
        <v>1.0830346193361864</v>
      </c>
      <c r="W318" t="str">
        <f t="shared" si="260"/>
        <v>1-0,135716802635079i</v>
      </c>
      <c r="X318" s="4">
        <f t="shared" si="274"/>
        <v>1.0091675036967298</v>
      </c>
      <c r="Y318" s="4">
        <f t="shared" si="275"/>
        <v>-0.13489263367158089</v>
      </c>
      <c r="Z318" t="str">
        <f t="shared" si="261"/>
        <v>0,9996+0,0383972435438752i</v>
      </c>
      <c r="AA318" s="4">
        <f t="shared" si="276"/>
        <v>1.0003371973048727</v>
      </c>
      <c r="AB318" s="4">
        <f t="shared" si="277"/>
        <v>3.8393732329743885E-2</v>
      </c>
      <c r="AC318" s="47" t="str">
        <f t="shared" si="278"/>
        <v>0,167120364055872-0,129596880434553i</v>
      </c>
      <c r="AD318" s="20">
        <f t="shared" si="279"/>
        <v>-13.494538504931608</v>
      </c>
      <c r="AE318" s="43">
        <f t="shared" si="280"/>
        <v>-37.792515614076386</v>
      </c>
      <c r="AF318" t="str">
        <f t="shared" si="262"/>
        <v>170,937204527894</v>
      </c>
      <c r="AG318" t="str">
        <f t="shared" si="263"/>
        <v>1+711,418723490334i</v>
      </c>
      <c r="AH318">
        <f t="shared" si="281"/>
        <v>711.41942631096049</v>
      </c>
      <c r="AI318">
        <f t="shared" si="282"/>
        <v>1.5693906857731297</v>
      </c>
      <c r="AJ318" t="str">
        <f t="shared" si="264"/>
        <v>1+1,88495559215388i</v>
      </c>
      <c r="AK318">
        <f t="shared" si="283"/>
        <v>2.1337894892402542</v>
      </c>
      <c r="AL318">
        <f t="shared" si="284"/>
        <v>1.0830346193361864</v>
      </c>
      <c r="AM318" t="str">
        <f t="shared" si="265"/>
        <v>1-0,0554915901118346i</v>
      </c>
      <c r="AN318">
        <f t="shared" si="285"/>
        <v>1.0015384748341623</v>
      </c>
      <c r="AO318">
        <f t="shared" si="286"/>
        <v>-5.5434736392918217E-2</v>
      </c>
      <c r="AP318" s="41" t="str">
        <f t="shared" si="287"/>
        <v>0,439949417661911-0,264790819871646i</v>
      </c>
      <c r="AQ318">
        <f t="shared" si="288"/>
        <v>-5.789398270089201</v>
      </c>
      <c r="AR318" s="43">
        <f t="shared" si="289"/>
        <v>-31.042326381155682</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-0,396614530838203+0,616315561110578i</v>
      </c>
      <c r="BG318" s="20">
        <f t="shared" si="300"/>
        <v>-2.699060717834485</v>
      </c>
      <c r="BH318" s="43">
        <f t="shared" si="301"/>
        <v>122.76229782608472</v>
      </c>
      <c r="BI318" s="41" t="str">
        <f t="shared" si="306"/>
        <v>-1,13221602025985+1,37287814140844i</v>
      </c>
      <c r="BJ318" s="20">
        <f t="shared" si="302"/>
        <v>5.0060795170079198</v>
      </c>
      <c r="BK318" s="43">
        <f t="shared" si="307"/>
        <v>129.51248705900542</v>
      </c>
      <c r="BL318">
        <f t="shared" si="303"/>
        <v>-2.699060717834485</v>
      </c>
      <c r="BM318" s="43">
        <f t="shared" si="304"/>
        <v>122.76229782608472</v>
      </c>
    </row>
    <row r="319" spans="14:65" x14ac:dyDescent="0.25">
      <c r="N319" s="9">
        <v>1</v>
      </c>
      <c r="O319" s="34">
        <f>10^(4+(N319/100))</f>
        <v>10232.929922807549</v>
      </c>
      <c r="P319" s="33" t="str">
        <f t="shared" si="257"/>
        <v>68,0243543984883</v>
      </c>
      <c r="Q319" s="4" t="str">
        <f t="shared" si="258"/>
        <v>1+708,53174252169i</v>
      </c>
      <c r="R319" s="4">
        <f t="shared" si="270"/>
        <v>708.53244820602436</v>
      </c>
      <c r="S319" s="4">
        <f t="shared" si="271"/>
        <v>1.569384958360712</v>
      </c>
      <c r="T319" s="4" t="str">
        <f t="shared" si="259"/>
        <v>1+1,92886184821148i</v>
      </c>
      <c r="U319" s="4">
        <f t="shared" si="272"/>
        <v>2.1726730148565401</v>
      </c>
      <c r="V319" s="4">
        <f t="shared" si="273"/>
        <v>1.0925054256807478</v>
      </c>
      <c r="W319" t="str">
        <f t="shared" si="260"/>
        <v>1-0,138878053071227i</v>
      </c>
      <c r="X319" s="4">
        <f t="shared" si="274"/>
        <v>1.0095975008016087</v>
      </c>
      <c r="Y319" s="4">
        <f t="shared" si="275"/>
        <v>-0.13799539289262616</v>
      </c>
      <c r="Z319" t="str">
        <f t="shared" si="261"/>
        <v>0,99958114858078+0,0392916302413449i</v>
      </c>
      <c r="AA319" s="4">
        <f t="shared" si="276"/>
        <v>1.0003530900662494</v>
      </c>
      <c r="AB319" s="4">
        <f t="shared" si="277"/>
        <v>3.9287867917331264E-2</v>
      </c>
      <c r="AC319" s="47" t="str">
        <f t="shared" si="278"/>
        <v>0,167060001940327-0,128100574780075i</v>
      </c>
      <c r="AD319" s="20">
        <f t="shared" si="279"/>
        <v>-13.534119925442774</v>
      </c>
      <c r="AE319" s="43">
        <f t="shared" si="280"/>
        <v>-37.480767181460358</v>
      </c>
      <c r="AF319" t="str">
        <f t="shared" si="262"/>
        <v>170,937204527894</v>
      </c>
      <c r="AG319" t="str">
        <f t="shared" si="263"/>
        <v>1+727,989794324979i</v>
      </c>
      <c r="AH319">
        <f t="shared" si="281"/>
        <v>727.99048114747029</v>
      </c>
      <c r="AI319">
        <f t="shared" si="282"/>
        <v>1.5694226820284058</v>
      </c>
      <c r="AJ319" t="str">
        <f t="shared" si="264"/>
        <v>1+1,92886184821148i</v>
      </c>
      <c r="AK319">
        <f t="shared" si="283"/>
        <v>2.1726730148565401</v>
      </c>
      <c r="AL319">
        <f t="shared" si="284"/>
        <v>1.0925054256807478</v>
      </c>
      <c r="AM319" t="str">
        <f t="shared" si="265"/>
        <v>1-0,0567841552919563i</v>
      </c>
      <c r="AN319">
        <f t="shared" si="285"/>
        <v>1.0016109226102823</v>
      </c>
      <c r="AO319">
        <f t="shared" si="286"/>
        <v>-5.672324072506868E-2</v>
      </c>
      <c r="AP319" s="41" t="str">
        <f t="shared" si="287"/>
        <v>0,439934255886814-0,259920972861178i</v>
      </c>
      <c r="AQ319">
        <f t="shared" si="288"/>
        <v>-5.8319136233398279</v>
      </c>
      <c r="AR319" s="43">
        <f t="shared" si="289"/>
        <v>-30.57534825953061</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-0,39411365514003+0,61223696738003i</v>
      </c>
      <c r="BG319" s="20">
        <f t="shared" si="300"/>
        <v>-2.7559330668777897</v>
      </c>
      <c r="BH319" s="43">
        <f t="shared" si="301"/>
        <v>122.77049005639108</v>
      </c>
      <c r="BI319" s="41" t="str">
        <f t="shared" si="306"/>
        <v>-1,12833132176075+1,36024497685485i</v>
      </c>
      <c r="BJ319" s="20">
        <f t="shared" si="302"/>
        <v>4.9462732352251688</v>
      </c>
      <c r="BK319" s="43">
        <f t="shared" si="307"/>
        <v>129.67590897832079</v>
      </c>
      <c r="BL319">
        <f t="shared" si="303"/>
        <v>-2.7559330668777897</v>
      </c>
      <c r="BM319" s="43">
        <f t="shared" si="304"/>
        <v>122.77049005639108</v>
      </c>
    </row>
    <row r="320" spans="14:65" x14ac:dyDescent="0.25">
      <c r="N320" s="9">
        <v>2</v>
      </c>
      <c r="O320" s="34">
        <f t="shared" ref="O320:O383" si="308">10^(4+(N320/100))</f>
        <v>10471.285480509003</v>
      </c>
      <c r="P320" s="33" t="str">
        <f t="shared" si="257"/>
        <v>68,0243543984883</v>
      </c>
      <c r="Q320" s="4" t="str">
        <f t="shared" si="258"/>
        <v>1+725,035566930917i</v>
      </c>
      <c r="R320" s="4">
        <f t="shared" si="270"/>
        <v>725.03625655193014</v>
      </c>
      <c r="S320" s="4">
        <f t="shared" si="271"/>
        <v>1.5694170849873115</v>
      </c>
      <c r="T320" s="4" t="str">
        <f t="shared" si="259"/>
        <v>1+1,97379081235251i</v>
      </c>
      <c r="U320" s="4">
        <f t="shared" si="272"/>
        <v>2.2126568127315136</v>
      </c>
      <c r="V320" s="4">
        <f t="shared" si="273"/>
        <v>1.1018513938735395</v>
      </c>
      <c r="W320" t="str">
        <f t="shared" si="260"/>
        <v>1-0,142112938489381i</v>
      </c>
      <c r="X320" s="4">
        <f t="shared" si="274"/>
        <v>1.010047566843308</v>
      </c>
      <c r="Y320" s="4">
        <f t="shared" si="275"/>
        <v>-0.14116765845832299</v>
      </c>
      <c r="Z320" t="str">
        <f t="shared" si="261"/>
        <v>0,999561408721543+0,0402068498812548i</v>
      </c>
      <c r="AA320" s="4">
        <f t="shared" si="276"/>
        <v>1.0003697319405307</v>
      </c>
      <c r="AB320" s="4">
        <f t="shared" si="277"/>
        <v>4.0202818489340507E-2</v>
      </c>
      <c r="AC320" s="47" t="str">
        <f t="shared" si="278"/>
        <v>0,166997385520041-0,126672046409539i</v>
      </c>
      <c r="AD320" s="20">
        <f t="shared" si="279"/>
        <v>-13.57199905619712</v>
      </c>
      <c r="AE320" s="43">
        <f t="shared" si="280"/>
        <v>-37.181303603312479</v>
      </c>
      <c r="AF320" t="str">
        <f t="shared" si="262"/>
        <v>170,937204527894</v>
      </c>
      <c r="AG320" t="str">
        <f t="shared" si="263"/>
        <v>1+744,946854984658i</v>
      </c>
      <c r="AH320">
        <f t="shared" si="281"/>
        <v>744.94752617317488</v>
      </c>
      <c r="AI320">
        <f t="shared" si="282"/>
        <v>1.5694539499627105</v>
      </c>
      <c r="AJ320" t="str">
        <f t="shared" si="264"/>
        <v>1+1,97379081235251i</v>
      </c>
      <c r="AK320">
        <f t="shared" si="283"/>
        <v>2.2126568127315136</v>
      </c>
      <c r="AL320">
        <f t="shared" si="284"/>
        <v>1.1018513938735395</v>
      </c>
      <c r="AM320" t="str">
        <f t="shared" si="265"/>
        <v>1-0,058106828182841i</v>
      </c>
      <c r="AN320">
        <f t="shared" si="285"/>
        <v>1.0016867791288204</v>
      </c>
      <c r="AO320">
        <f t="shared" si="286"/>
        <v>-5.8041562983240043E-2</v>
      </c>
      <c r="AP320" s="41" t="str">
        <f t="shared" si="287"/>
        <v>0,439919776501489-0,255188937515758i</v>
      </c>
      <c r="AQ320">
        <f t="shared" si="288"/>
        <v>-5.8728616796785884</v>
      </c>
      <c r="AR320" s="43">
        <f t="shared" si="289"/>
        <v>-30.11718954872121</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-0,391453163025991+0,608397152169222i</v>
      </c>
      <c r="BG320" s="20">
        <f t="shared" si="300"/>
        <v>-2.8118065861594483</v>
      </c>
      <c r="BH320" s="43">
        <f t="shared" si="301"/>
        <v>122.75792405992968</v>
      </c>
      <c r="BI320" s="41" t="str">
        <f t="shared" si="306"/>
        <v>-1,12414249149091+1,34818293958334i</v>
      </c>
      <c r="BJ320" s="20">
        <f t="shared" si="302"/>
        <v>4.8873307903590959</v>
      </c>
      <c r="BK320" s="43">
        <f t="shared" si="307"/>
        <v>129.82203811452081</v>
      </c>
      <c r="BL320">
        <f t="shared" si="303"/>
        <v>-2.8118065861594483</v>
      </c>
      <c r="BM320" s="43">
        <f t="shared" si="304"/>
        <v>122.75792405992968</v>
      </c>
    </row>
    <row r="321" spans="14:65" x14ac:dyDescent="0.25">
      <c r="N321" s="9">
        <v>3</v>
      </c>
      <c r="O321" s="34">
        <f t="shared" si="308"/>
        <v>10715.193052376071</v>
      </c>
      <c r="P321" s="33" t="str">
        <f t="shared" si="257"/>
        <v>68,0243543984883</v>
      </c>
      <c r="Q321" s="4" t="str">
        <f t="shared" si="258"/>
        <v>1+741,923814794711i</v>
      </c>
      <c r="R321" s="4">
        <f t="shared" si="270"/>
        <v>741.92448871804788</v>
      </c>
      <c r="S321" s="4">
        <f t="shared" si="271"/>
        <v>1.5694484803253594</v>
      </c>
      <c r="T321" s="4" t="str">
        <f t="shared" si="259"/>
        <v>1+2,01976630650847i</v>
      </c>
      <c r="U321" s="4">
        <f t="shared" si="272"/>
        <v>2.2537648353159798</v>
      </c>
      <c r="V321" s="4">
        <f t="shared" si="273"/>
        <v>1.1110709476247769</v>
      </c>
      <c r="W321" t="str">
        <f t="shared" si="260"/>
        <v>1-0,145423174068609i</v>
      </c>
      <c r="X321" s="4">
        <f t="shared" si="274"/>
        <v>1.0105186290000738</v>
      </c>
      <c r="Y321" s="4">
        <f t="shared" si="275"/>
        <v>-0.14441085682511659</v>
      </c>
      <c r="Z321" t="str">
        <f t="shared" si="261"/>
        <v>0,999540738551401+0,0411433877251723i</v>
      </c>
      <c r="AA321" s="4">
        <f t="shared" si="276"/>
        <v>1.0003871582429396</v>
      </c>
      <c r="AB321" s="4">
        <f t="shared" si="277"/>
        <v>4.1139068023138853E-2</v>
      </c>
      <c r="AC321" s="47" t="str">
        <f t="shared" si="278"/>
        <v>0,166932382479413-0,125310527770511i</v>
      </c>
      <c r="AD321" s="20">
        <f t="shared" si="279"/>
        <v>-13.608209257811071</v>
      </c>
      <c r="AE321" s="43">
        <f t="shared" si="280"/>
        <v>-36.894325630137857</v>
      </c>
      <c r="AF321" t="str">
        <f t="shared" si="262"/>
        <v>170,937204527894</v>
      </c>
      <c r="AG321" t="str">
        <f t="shared" si="263"/>
        <v>1+762,298896327388i</v>
      </c>
      <c r="AH321">
        <f t="shared" si="281"/>
        <v>762.29955223780212</v>
      </c>
      <c r="AI321">
        <f t="shared" si="282"/>
        <v>1.5694845061544715</v>
      </c>
      <c r="AJ321" t="str">
        <f t="shared" si="264"/>
        <v>1+2,01976630650847i</v>
      </c>
      <c r="AK321">
        <f t="shared" si="283"/>
        <v>2.2537648353159798</v>
      </c>
      <c r="AL321">
        <f t="shared" si="284"/>
        <v>1.1110709476247769</v>
      </c>
      <c r="AM321" t="str">
        <f t="shared" si="265"/>
        <v>1-0,059460310083163i</v>
      </c>
      <c r="AN321">
        <f t="shared" si="285"/>
        <v>1.0017662044984279</v>
      </c>
      <c r="AO321">
        <f t="shared" si="286"/>
        <v>-5.9390383819298551E-2</v>
      </c>
      <c r="AP321" s="41" t="str">
        <f t="shared" si="287"/>
        <v>0,439905948793559-0,250592204972773i</v>
      </c>
      <c r="AQ321">
        <f t="shared" si="288"/>
        <v>-5.9122818522183795</v>
      </c>
      <c r="AR321" s="43">
        <f t="shared" si="289"/>
        <v>-29.667980511832717</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-0,38863087178647+0,604789038790124i</v>
      </c>
      <c r="BG321" s="20">
        <f t="shared" si="300"/>
        <v>-2.8667435551035587</v>
      </c>
      <c r="BH321" s="43">
        <f t="shared" si="301"/>
        <v>122.72435996426127</v>
      </c>
      <c r="BI321" s="41" t="str">
        <f t="shared" si="306"/>
        <v>-1,11964669493135+1,33667681152001i</v>
      </c>
      <c r="BJ321" s="20">
        <f t="shared" si="302"/>
        <v>4.8291838504891285</v>
      </c>
      <c r="BK321" s="43">
        <f t="shared" si="307"/>
        <v>129.95070508256649</v>
      </c>
      <c r="BL321">
        <f t="shared" si="303"/>
        <v>-2.8667435551035587</v>
      </c>
      <c r="BM321" s="43">
        <f t="shared" si="304"/>
        <v>122.72435996426127</v>
      </c>
    </row>
    <row r="322" spans="14:65" x14ac:dyDescent="0.25">
      <c r="N322" s="9">
        <v>4</v>
      </c>
      <c r="O322" s="34">
        <f t="shared" si="308"/>
        <v>10964.781961431856</v>
      </c>
      <c r="P322" s="33" t="str">
        <f t="shared" si="257"/>
        <v>68,0243543984883</v>
      </c>
      <c r="Q322" s="4" t="str">
        <f t="shared" si="258"/>
        <v>1+759,205440485632i</v>
      </c>
      <c r="R322" s="4">
        <f t="shared" si="270"/>
        <v>759.20609906861432</v>
      </c>
      <c r="S322" s="4">
        <f t="shared" si="271"/>
        <v>1.5694791610208318</v>
      </c>
      <c r="T322" s="4" t="str">
        <f t="shared" si="259"/>
        <v>1+2,06681270749489i</v>
      </c>
      <c r="U322" s="4">
        <f t="shared" si="272"/>
        <v>2.2960215085800826</v>
      </c>
      <c r="V322" s="4">
        <f t="shared" si="273"/>
        <v>1.1201627050186227</v>
      </c>
      <c r="W322" t="str">
        <f t="shared" si="260"/>
        <v>1-0,148810514939632i</v>
      </c>
      <c r="X322" s="4">
        <f t="shared" si="274"/>
        <v>1.0110116563900726</v>
      </c>
      <c r="Y322" s="4">
        <f t="shared" si="275"/>
        <v>-0.14772643453289958</v>
      </c>
      <c r="Z322" t="str">
        <f t="shared" si="261"/>
        <v>0,999519094226153+0,0421017403378588i</v>
      </c>
      <c r="AA322" s="4">
        <f t="shared" si="276"/>
        <v>1.0004054059540792</v>
      </c>
      <c r="AB322" s="4">
        <f t="shared" si="277"/>
        <v>4.2097111707460125E-2</v>
      </c>
      <c r="AC322" s="47" t="str">
        <f t="shared" si="278"/>
        <v>0,166864855488872-0,124015286109616i</v>
      </c>
      <c r="AD322" s="20">
        <f t="shared" si="279"/>
        <v>-13.642783492485712</v>
      </c>
      <c r="AE322" s="43">
        <f t="shared" si="280"/>
        <v>-36.620024646481092</v>
      </c>
      <c r="AF322" t="str">
        <f t="shared" si="262"/>
        <v>170,937204527894</v>
      </c>
      <c r="AG322" t="str">
        <f t="shared" si="263"/>
        <v>1+780,055118635169i</v>
      </c>
      <c r="AH322">
        <f t="shared" si="281"/>
        <v>780.05575961525187</v>
      </c>
      <c r="AI322">
        <f t="shared" si="282"/>
        <v>1.5695143668047584</v>
      </c>
      <c r="AJ322" t="str">
        <f t="shared" si="264"/>
        <v>1+2,06681270749489i</v>
      </c>
      <c r="AK322">
        <f t="shared" si="283"/>
        <v>2.2960215085800826</v>
      </c>
      <c r="AL322">
        <f t="shared" si="284"/>
        <v>1.1201627050186227</v>
      </c>
      <c r="AM322" t="str">
        <f t="shared" si="265"/>
        <v>1-0,0608453186269414i</v>
      </c>
      <c r="AN322">
        <f t="shared" si="285"/>
        <v>1.0018493663215113</v>
      </c>
      <c r="AO322">
        <f t="shared" si="286"/>
        <v>-6.0770398753337319E-2</v>
      </c>
      <c r="AP322" s="41" t="str">
        <f t="shared" si="287"/>
        <v>0,439892743432907-0,246128338100592i</v>
      </c>
      <c r="AQ322">
        <f t="shared" si="288"/>
        <v>-5.9502134119793961</v>
      </c>
      <c r="AR322" s="43">
        <f t="shared" si="289"/>
        <v>-29.227841105428919</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-0,385644527162247+0,601405428930541i</v>
      </c>
      <c r="BG322" s="20">
        <f t="shared" si="300"/>
        <v>-2.92080662712997</v>
      </c>
      <c r="BH322" s="43">
        <f t="shared" si="301"/>
        <v>122.669570186275</v>
      </c>
      <c r="BI322" s="41" t="str">
        <f t="shared" si="306"/>
        <v>-1,11484092141167+1,32571124178338i</v>
      </c>
      <c r="BJ322" s="20">
        <f t="shared" si="302"/>
        <v>4.7717634533763613</v>
      </c>
      <c r="BK322" s="43">
        <f t="shared" si="307"/>
        <v>130.06175372732716</v>
      </c>
      <c r="BL322">
        <f t="shared" si="303"/>
        <v>-2.92080662712997</v>
      </c>
      <c r="BM322" s="43">
        <f t="shared" si="304"/>
        <v>122.669570186275</v>
      </c>
    </row>
    <row r="323" spans="14:65" x14ac:dyDescent="0.25">
      <c r="N323" s="9">
        <v>5</v>
      </c>
      <c r="O323" s="34">
        <f t="shared" si="308"/>
        <v>11220.184543019639</v>
      </c>
      <c r="P323" s="33" t="str">
        <f t="shared" si="257"/>
        <v>68,0243543984883</v>
      </c>
      <c r="Q323" s="4" t="str">
        <f t="shared" si="258"/>
        <v>1+776,88960695037i</v>
      </c>
      <c r="R323" s="4">
        <f t="shared" si="270"/>
        <v>776.89025054218587</v>
      </c>
      <c r="S323" s="4">
        <f t="shared" si="271"/>
        <v>1.5695091433408086</v>
      </c>
      <c r="T323" s="4" t="str">
        <f t="shared" si="259"/>
        <v>1+2,11495495993634i</v>
      </c>
      <c r="U323" s="4">
        <f t="shared" si="272"/>
        <v>2.3394517482861934</v>
      </c>
      <c r="V323" s="4">
        <f t="shared" si="273"/>
        <v>1.1291254734560194</v>
      </c>
      <c r="W323" t="str">
        <f t="shared" si="260"/>
        <v>1-0,152276757115416i</v>
      </c>
      <c r="X323" s="4">
        <f t="shared" si="274"/>
        <v>1.0115276618845317</v>
      </c>
      <c r="Y323" s="4">
        <f t="shared" si="275"/>
        <v>-0.15111585780674389</v>
      </c>
      <c r="Z323" t="str">
        <f t="shared" si="261"/>
        <v>0,999496429835282+0,0430824158505549i</v>
      </c>
      <c r="AA323" s="4">
        <f t="shared" si="276"/>
        <v>1.0004245137985148</v>
      </c>
      <c r="AB323" s="4">
        <f t="shared" si="277"/>
        <v>4.3077456199124751E-2</v>
      </c>
      <c r="AC323" s="47" t="str">
        <f t="shared" si="278"/>
        <v>0,166794661918262-0,122785623032462i</v>
      </c>
      <c r="AD323" s="20">
        <f t="shared" si="279"/>
        <v>-13.675754231864039</v>
      </c>
      <c r="AE323" s="43">
        <f t="shared" si="280"/>
        <v>-36.358582953075747</v>
      </c>
      <c r="AF323" t="str">
        <f t="shared" si="262"/>
        <v>170,937204527894</v>
      </c>
      <c r="AG323" t="str">
        <f t="shared" si="263"/>
        <v>1+798,224936492101i</v>
      </c>
      <c r="AH323">
        <f t="shared" si="281"/>
        <v>798.22556288170745</v>
      </c>
      <c r="AI323">
        <f t="shared" si="282"/>
        <v>1.5695435477458697</v>
      </c>
      <c r="AJ323" t="str">
        <f t="shared" si="264"/>
        <v>1+2,11495495993634i</v>
      </c>
      <c r="AK323">
        <f t="shared" si="283"/>
        <v>2.3394517482861934</v>
      </c>
      <c r="AL323">
        <f t="shared" si="284"/>
        <v>1.1291254734560194</v>
      </c>
      <c r="AM323" t="str">
        <f t="shared" si="265"/>
        <v>1-0,0622625881640388i</v>
      </c>
      <c r="AN323">
        <f t="shared" si="285"/>
        <v>1.0019364400424233</v>
      </c>
      <c r="AO323">
        <f t="shared" si="286"/>
        <v>-6.2182318450403722E-2</v>
      </c>
      <c r="AP323" s="41" t="str">
        <f t="shared" si="287"/>
        <v>0,439880132409483-0,241794970206925i</v>
      </c>
      <c r="AQ323">
        <f t="shared" si="288"/>
        <v>-5.9866954051740215</v>
      </c>
      <c r="AR323" s="43">
        <f t="shared" si="289"/>
        <v>-28.796881285634189</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-0,382491817045045+0,598238992272005i</v>
      </c>
      <c r="BG323" s="20">
        <f t="shared" si="300"/>
        <v>-2.9740587393900784</v>
      </c>
      <c r="BH323" s="43">
        <f t="shared" si="301"/>
        <v>122.59333948464263</v>
      </c>
      <c r="BI323" s="41" t="str">
        <f t="shared" si="306"/>
        <v>-1,10972201003981+1,31527072702038i</v>
      </c>
      <c r="BJ323" s="20">
        <f t="shared" si="302"/>
        <v>4.7150000872999529</v>
      </c>
      <c r="BK323" s="43">
        <f t="shared" si="307"/>
        <v>130.15504115208415</v>
      </c>
      <c r="BL323">
        <f t="shared" si="303"/>
        <v>-2.9740587393900784</v>
      </c>
      <c r="BM323" s="43">
        <f t="shared" si="304"/>
        <v>122.59333948464263</v>
      </c>
    </row>
    <row r="324" spans="14:65" x14ac:dyDescent="0.25">
      <c r="N324" s="9">
        <v>6</v>
      </c>
      <c r="O324" s="34">
        <f t="shared" si="308"/>
        <v>11481.536214968832</v>
      </c>
      <c r="P324" s="33" t="str">
        <f t="shared" si="257"/>
        <v>68,0243543984883</v>
      </c>
      <c r="Q324" s="4" t="str">
        <f t="shared" si="258"/>
        <v>1+794,985690568063i</v>
      </c>
      <c r="R324" s="4">
        <f t="shared" si="270"/>
        <v>794.9863195099523</v>
      </c>
      <c r="S324" s="4">
        <f t="shared" si="271"/>
        <v>1.5695384431820965</v>
      </c>
      <c r="T324" s="4" t="str">
        <f t="shared" si="259"/>
        <v>1+2,16421858949228i</v>
      </c>
      <c r="U324" s="4">
        <f t="shared" si="272"/>
        <v>2.3840809766247357</v>
      </c>
      <c r="V324" s="4">
        <f t="shared" si="273"/>
        <v>1.1379582442000997</v>
      </c>
      <c r="W324" t="str">
        <f t="shared" si="260"/>
        <v>1-0,155823738443444i</v>
      </c>
      <c r="X324" s="4">
        <f t="shared" si="274"/>
        <v>1.012067703991433</v>
      </c>
      <c r="Y324" s="4">
        <f t="shared" si="275"/>
        <v>-0.15458061209596943</v>
      </c>
      <c r="Z324" t="str">
        <f t="shared" si="261"/>
        <v>0,999472697304577+0,0440859342303981i</v>
      </c>
      <c r="AA324" s="4">
        <f t="shared" si="276"/>
        <v>1.000444522327077</v>
      </c>
      <c r="AB324" s="4">
        <f t="shared" si="277"/>
        <v>4.4080619885422744E-2</v>
      </c>
      <c r="AC324" s="47" t="str">
        <f t="shared" si="278"/>
        <v>0,166721653539394-0,121620874078068i</v>
      </c>
      <c r="AD324" s="20">
        <f t="shared" si="279"/>
        <v>-13.707153369410015</v>
      </c>
      <c r="AE324" s="43">
        <f t="shared" si="280"/>
        <v>-36.110174068487702</v>
      </c>
      <c r="AF324" t="str">
        <f t="shared" si="262"/>
        <v>170,937204527894</v>
      </c>
      <c r="AG324" t="str">
        <f t="shared" si="263"/>
        <v>1+816,817983776117i</v>
      </c>
      <c r="AH324">
        <f t="shared" si="281"/>
        <v>816.81859590736599</v>
      </c>
      <c r="AI324">
        <f t="shared" si="282"/>
        <v>1.5695720644497277</v>
      </c>
      <c r="AJ324" t="str">
        <f t="shared" si="264"/>
        <v>1+2,16421858949228i</v>
      </c>
      <c r="AK324">
        <f t="shared" si="283"/>
        <v>2.3840809766247357</v>
      </c>
      <c r="AL324">
        <f t="shared" si="284"/>
        <v>1.1379582442000997</v>
      </c>
      <c r="AM324" t="str">
        <f t="shared" si="265"/>
        <v>1-0,0637128701495235i</v>
      </c>
      <c r="AN324">
        <f t="shared" si="285"/>
        <v>1.0020276093115847</v>
      </c>
      <c r="AO324">
        <f t="shared" si="286"/>
        <v>-6.3626868998808386E-2</v>
      </c>
      <c r="AP324" s="41" t="str">
        <f t="shared" si="287"/>
        <v>0,439868088973868-0,237589803784492i</v>
      </c>
      <c r="AQ324">
        <f t="shared" si="288"/>
        <v>-6.0217665752203811</v>
      </c>
      <c r="AR324" s="43">
        <f t="shared" si="289"/>
        <v>-28.37520133708529</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-0,379170385949844+0,595282256473354i</v>
      </c>
      <c r="BG324" s="20">
        <f t="shared" si="300"/>
        <v>-3.0265630245567809</v>
      </c>
      <c r="BH324" s="43">
        <f t="shared" si="301"/>
        <v>122.49546500377147</v>
      </c>
      <c r="BI324" s="41" t="str">
        <f t="shared" si="306"/>
        <v>-1,1042866768772+1,30533959242257i</v>
      </c>
      <c r="BJ324" s="20">
        <f t="shared" si="302"/>
        <v>4.6588237696328525</v>
      </c>
      <c r="BK324" s="43">
        <f t="shared" si="307"/>
        <v>130.23043773517378</v>
      </c>
      <c r="BL324">
        <f t="shared" si="303"/>
        <v>-3.0265630245567809</v>
      </c>
      <c r="BM324" s="43">
        <f t="shared" si="304"/>
        <v>122.49546500377147</v>
      </c>
    </row>
    <row r="325" spans="14:65" x14ac:dyDescent="0.25">
      <c r="N325" s="9">
        <v>7</v>
      </c>
      <c r="O325" s="34">
        <f t="shared" si="308"/>
        <v>11748.975549395318</v>
      </c>
      <c r="P325" s="33" t="str">
        <f t="shared" si="257"/>
        <v>68,0243543984883</v>
      </c>
      <c r="Q325" s="4" t="str">
        <f t="shared" si="258"/>
        <v>1+813,503286121777i</v>
      </c>
      <c r="R325" s="4">
        <f t="shared" si="270"/>
        <v>813.50390074721201</v>
      </c>
      <c r="S325" s="4">
        <f t="shared" si="271"/>
        <v>1.5695670760796581</v>
      </c>
      <c r="T325" s="4" t="str">
        <f t="shared" si="259"/>
        <v>1+2,21462971639119i</v>
      </c>
      <c r="U325" s="4">
        <f t="shared" si="272"/>
        <v>2.4299351392008228</v>
      </c>
      <c r="V325" s="4">
        <f t="shared" si="273"/>
        <v>1.1466601865777428</v>
      </c>
      <c r="W325" t="str">
        <f t="shared" si="260"/>
        <v>1-0,159453339580165i</v>
      </c>
      <c r="X325" s="4">
        <f t="shared" si="274"/>
        <v>1.0126328888117684</v>
      </c>
      <c r="Y325" s="4">
        <f t="shared" si="275"/>
        <v>-0.1581222015462288</v>
      </c>
      <c r="Z325" t="str">
        <f t="shared" si="261"/>
        <v>0,999447846294159+0,0451128275561167i</v>
      </c>
      <c r="AA325" s="4">
        <f t="shared" si="276"/>
        <v>1.0004654740030465</v>
      </c>
      <c r="AB325" s="4">
        <f t="shared" si="277"/>
        <v>4.5107133152270405E-2</v>
      </c>
      <c r="AC325" s="47" t="str">
        <f t="shared" si="278"/>
        <v>0,166645676217255-0,120520408307338i</v>
      </c>
      <c r="AD325" s="20">
        <f t="shared" si="279"/>
        <v>-13.737012137384264</v>
      </c>
      <c r="AE325" s="43">
        <f t="shared" si="280"/>
        <v>-35.874963046940742</v>
      </c>
      <c r="AF325" t="str">
        <f t="shared" si="262"/>
        <v>170,937204527894</v>
      </c>
      <c r="AG325" t="str">
        <f t="shared" si="263"/>
        <v>1+835,844118766997i</v>
      </c>
      <c r="AH325">
        <f t="shared" si="281"/>
        <v>835.8447169644478</v>
      </c>
      <c r="AI325">
        <f t="shared" si="282"/>
        <v>1.5695999320360809</v>
      </c>
      <c r="AJ325" t="str">
        <f t="shared" si="264"/>
        <v>1+2,21462971639119i</v>
      </c>
      <c r="AK325">
        <f t="shared" si="283"/>
        <v>2.4299351392008228</v>
      </c>
      <c r="AL325">
        <f t="shared" si="284"/>
        <v>1.1466601865777428</v>
      </c>
      <c r="AM325" t="str">
        <f t="shared" si="265"/>
        <v>1-0,0651969335421012i</v>
      </c>
      <c r="AN325">
        <f t="shared" si="285"/>
        <v>1.0021230663662488</v>
      </c>
      <c r="AO325">
        <f t="shared" si="286"/>
        <v>-6.5104792189718069E-2</v>
      </c>
      <c r="AP325" s="41" t="str">
        <f t="shared" si="287"/>
        <v>0,439856587580556-0,23351060929334i</v>
      </c>
      <c r="AQ325">
        <f t="shared" si="288"/>
        <v>-6.0554652895510124</v>
      </c>
      <c r="AR325" s="43">
        <f t="shared" si="289"/>
        <v>-27.962892221647213</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-0,375677850286267+0,592527597598538i</v>
      </c>
      <c r="BG325" s="20">
        <f t="shared" si="300"/>
        <v>-3.0783827245443729</v>
      </c>
      <c r="BH325" s="43">
        <f t="shared" si="301"/>
        <v>122.37575631205252</v>
      </c>
      <c r="BI325" s="41" t="str">
        <f t="shared" si="306"/>
        <v>-1,09853154341114+1,29590197355864i</v>
      </c>
      <c r="BJ325" s="20">
        <f t="shared" si="302"/>
        <v>4.6031641232888658</v>
      </c>
      <c r="BK325" s="43">
        <f t="shared" si="307"/>
        <v>130.28782713734589</v>
      </c>
      <c r="BL325">
        <f t="shared" si="303"/>
        <v>-3.0783827245443729</v>
      </c>
      <c r="BM325" s="43">
        <f t="shared" si="304"/>
        <v>122.37575631205252</v>
      </c>
    </row>
    <row r="326" spans="14:65" x14ac:dyDescent="0.25">
      <c r="N326" s="9">
        <v>8</v>
      </c>
      <c r="O326" s="34">
        <f t="shared" si="308"/>
        <v>12022.644346174151</v>
      </c>
      <c r="P326" s="33" t="str">
        <f t="shared" si="257"/>
        <v>68,0243543984883</v>
      </c>
      <c r="Q326" s="4" t="str">
        <f t="shared" si="258"/>
        <v>1+832,452211885778i</v>
      </c>
      <c r="R326" s="4">
        <f t="shared" si="270"/>
        <v>832.45281252064012</v>
      </c>
      <c r="S326" s="4">
        <f t="shared" si="271"/>
        <v>1.5695950572148465</v>
      </c>
      <c r="T326" s="4" t="str">
        <f t="shared" si="259"/>
        <v>1+2,26621506927982i</v>
      </c>
      <c r="U326" s="4">
        <f t="shared" si="272"/>
        <v>2.4770407223602398</v>
      </c>
      <c r="V326" s="4">
        <f t="shared" si="273"/>
        <v>1.1552306418891436</v>
      </c>
      <c r="W326" t="str">
        <f t="shared" si="260"/>
        <v>1-0,163167484988147i</v>
      </c>
      <c r="X326" s="4">
        <f t="shared" si="274"/>
        <v>1.0132243720703511</v>
      </c>
      <c r="Y326" s="4">
        <f t="shared" si="275"/>
        <v>-0.16174214840010528</v>
      </c>
      <c r="Z326" t="str">
        <f t="shared" si="261"/>
        <v>0,999421824091702+0,0461636403001442i</v>
      </c>
      <c r="AA326" s="4">
        <f t="shared" si="276"/>
        <v>1.0004874132924142</v>
      </c>
      <c r="AB326" s="4">
        <f t="shared" si="277"/>
        <v>4.6157538658248565E-2</v>
      </c>
      <c r="AC326" s="47" t="str">
        <f t="shared" si="278"/>
        <v>0,166566569589201-0,119483627905065i</v>
      </c>
      <c r="AD326" s="20">
        <f t="shared" si="279"/>
        <v>-13.765361028458219</v>
      </c>
      <c r="AE326" s="43">
        <f t="shared" si="280"/>
        <v>-35.653106809103178</v>
      </c>
      <c r="AF326" t="str">
        <f t="shared" si="262"/>
        <v>170,937204527894</v>
      </c>
      <c r="AG326" t="str">
        <f t="shared" si="263"/>
        <v>1+855,313429373349i</v>
      </c>
      <c r="AH326">
        <f t="shared" si="281"/>
        <v>855.31401395417276</v>
      </c>
      <c r="AI326">
        <f t="shared" si="282"/>
        <v>1.5696271652805189</v>
      </c>
      <c r="AJ326" t="str">
        <f t="shared" si="264"/>
        <v>1+2,26621506927982i</v>
      </c>
      <c r="AK326">
        <f t="shared" si="283"/>
        <v>2.4770407223602398</v>
      </c>
      <c r="AL326">
        <f t="shared" si="284"/>
        <v>1.1552306418891436</v>
      </c>
      <c r="AM326" t="str">
        <f t="shared" si="265"/>
        <v>1-0,0667155652118261i</v>
      </c>
      <c r="AN326">
        <f t="shared" si="285"/>
        <v>1.0022230124286378</v>
      </c>
      <c r="AO326">
        <f t="shared" si="286"/>
        <v>-6.6616845797704258E-2</v>
      </c>
      <c r="AP326" s="41" t="str">
        <f t="shared" si="287"/>
        <v>0,439845603833768-0,229555223979164i</v>
      </c>
      <c r="AQ326">
        <f t="shared" si="288"/>
        <v>-6.0878294712445511</v>
      </c>
      <c r="AR326" s="43">
        <f t="shared" si="289"/>
        <v>-27.560035943902296</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-0,372011814450168+0,589967231072392i</v>
      </c>
      <c r="BG326" s="20">
        <f t="shared" si="300"/>
        <v>-3.1295811060024858</v>
      </c>
      <c r="BH326" s="43">
        <f t="shared" si="301"/>
        <v>122.23403543700667</v>
      </c>
      <c r="BI326" s="41" t="str">
        <f t="shared" si="306"/>
        <v>-1,09245316636511+1,28694179916877i</v>
      </c>
      <c r="BJ326" s="20">
        <f t="shared" si="302"/>
        <v>4.5479504512111726</v>
      </c>
      <c r="BK326" s="43">
        <f t="shared" si="307"/>
        <v>130.32710630220774</v>
      </c>
      <c r="BL326">
        <f t="shared" si="303"/>
        <v>-3.1295811060024858</v>
      </c>
      <c r="BM326" s="43">
        <f t="shared" si="304"/>
        <v>122.23403543700667</v>
      </c>
    </row>
    <row r="327" spans="14:65" x14ac:dyDescent="0.25">
      <c r="N327" s="9">
        <v>9</v>
      </c>
      <c r="O327" s="34">
        <f t="shared" si="308"/>
        <v>12302.687708123816</v>
      </c>
      <c r="P327" s="33" t="str">
        <f t="shared" si="257"/>
        <v>68,0243543984883</v>
      </c>
      <c r="Q327" s="4" t="str">
        <f t="shared" si="258"/>
        <v>1+851,84251483133i</v>
      </c>
      <c r="R327" s="4">
        <f t="shared" si="270"/>
        <v>851.84310179408305</v>
      </c>
      <c r="S327" s="4">
        <f t="shared" si="271"/>
        <v>1.5696224014234552</v>
      </c>
      <c r="T327" s="4" t="str">
        <f t="shared" si="259"/>
        <v>1+2,31900199939508i</v>
      </c>
      <c r="U327" s="4">
        <f t="shared" si="272"/>
        <v>2.52542477084517</v>
      </c>
      <c r="V327" s="4">
        <f t="shared" si="273"/>
        <v>1.1636691170754603</v>
      </c>
      <c r="W327" t="str">
        <f t="shared" si="260"/>
        <v>1-0,166968143956445i</v>
      </c>
      <c r="X327" s="4">
        <f t="shared" si="274"/>
        <v>1.0138433612231528</v>
      </c>
      <c r="Y327" s="4">
        <f t="shared" si="275"/>
        <v>-0.1654419923214937</v>
      </c>
      <c r="Z327" t="str">
        <f t="shared" si="261"/>
        <v>0,999394575500625+0,047238929617307i</v>
      </c>
      <c r="AA327" s="4">
        <f t="shared" si="276"/>
        <v>1.0005103867584102</v>
      </c>
      <c r="AB327" s="4">
        <f t="shared" si="277"/>
        <v>4.7232391614637055E-2</v>
      </c>
      <c r="AC327" s="47" t="str">
        <f t="shared" si="278"/>
        <v>0,166484166731542-0,118509967794955i</v>
      </c>
      <c r="AD327" s="20">
        <f t="shared" si="279"/>
        <v>-13.792229721969347</v>
      </c>
      <c r="AE327" s="43">
        <f t="shared" si="280"/>
        <v>-35.444754482699345</v>
      </c>
      <c r="AF327" t="str">
        <f t="shared" si="262"/>
        <v>170,937204527894</v>
      </c>
      <c r="AG327" t="str">
        <f t="shared" si="263"/>
        <v>1+875,236238481367i</v>
      </c>
      <c r="AH327">
        <f t="shared" si="281"/>
        <v>875.23680975551542</v>
      </c>
      <c r="AI327">
        <f t="shared" si="282"/>
        <v>1.5696537786223068</v>
      </c>
      <c r="AJ327" t="str">
        <f t="shared" si="264"/>
        <v>1+2,31900199939508i</v>
      </c>
      <c r="AK327">
        <f t="shared" si="283"/>
        <v>2.52542477084517</v>
      </c>
      <c r="AL327">
        <f t="shared" si="284"/>
        <v>1.1636691170754603</v>
      </c>
      <c r="AM327" t="str">
        <f t="shared" si="265"/>
        <v>1-0,0682695703573113i</v>
      </c>
      <c r="AN327">
        <f t="shared" si="285"/>
        <v>1.0023276581222189</v>
      </c>
      <c r="AO327">
        <f t="shared" si="286"/>
        <v>-6.816380386189326E-2</v>
      </c>
      <c r="AP327" s="41" t="str">
        <f t="shared" si="287"/>
        <v>0,439835114435696-0,22572155072701i</v>
      </c>
      <c r="AQ327">
        <f t="shared" si="288"/>
        <v>-6.1188965354693483</v>
      </c>
      <c r="AR327" s="43">
        <f t="shared" si="289"/>
        <v>-27.166705930525517</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-0,368169887750274+0,587593203254402i</v>
      </c>
      <c r="BG327" s="20">
        <f t="shared" si="300"/>
        <v>-3.180221377383428</v>
      </c>
      <c r="BH327" s="43">
        <f t="shared" si="301"/>
        <v>122.07013689970988</v>
      </c>
      <c r="BI327" s="41" t="str">
        <f t="shared" si="306"/>
        <v>-1,0860480688764+1,27844277507729i</v>
      </c>
      <c r="BJ327" s="20">
        <f t="shared" si="302"/>
        <v>4.49311180911657</v>
      </c>
      <c r="BK327" s="43">
        <f t="shared" si="307"/>
        <v>130.34818545188386</v>
      </c>
      <c r="BL327">
        <f t="shared" si="303"/>
        <v>-3.180221377383428</v>
      </c>
      <c r="BM327" s="43">
        <f t="shared" si="304"/>
        <v>122.07013689970988</v>
      </c>
    </row>
    <row r="328" spans="14:65" x14ac:dyDescent="0.25">
      <c r="N328" s="9">
        <v>10</v>
      </c>
      <c r="O328" s="34">
        <f t="shared" si="308"/>
        <v>12589.254117941671</v>
      </c>
      <c r="P328" s="33" t="str">
        <f t="shared" si="257"/>
        <v>68,0243543984883</v>
      </c>
      <c r="Q328" s="4" t="str">
        <f t="shared" si="258"/>
        <v>1+871,684475953714i</v>
      </c>
      <c r="R328" s="4">
        <f t="shared" si="270"/>
        <v>871.6850495555725</v>
      </c>
      <c r="S328" s="4">
        <f t="shared" si="271"/>
        <v>1.5696491232035812</v>
      </c>
      <c r="T328" s="4" t="str">
        <f t="shared" si="259"/>
        <v>1+2,37301849506604i</v>
      </c>
      <c r="U328" s="4">
        <f t="shared" si="272"/>
        <v>2.5751149057712923</v>
      </c>
      <c r="V328" s="4">
        <f t="shared" si="273"/>
        <v>1.1719752781923602</v>
      </c>
      <c r="W328" t="str">
        <f t="shared" si="260"/>
        <v>1-0,170857331644755i</v>
      </c>
      <c r="X328" s="4">
        <f t="shared" si="274"/>
        <v>1.0144911176431097</v>
      </c>
      <c r="Y328" s="4">
        <f t="shared" si="275"/>
        <v>-0.16922328963887978</v>
      </c>
      <c r="Z328" t="str">
        <f t="shared" si="261"/>
        <v>0,999366042723016+0,048339265640234i</v>
      </c>
      <c r="AA328" s="4">
        <f t="shared" si="276"/>
        <v>1.000534443160503</v>
      </c>
      <c r="AB328" s="4">
        <f t="shared" si="277"/>
        <v>4.8332260071552231E-2</v>
      </c>
      <c r="AC328" s="47" t="str">
        <f t="shared" si="278"/>
        <v>0,166398293812848-0,117598895267169i</v>
      </c>
      <c r="AD328" s="20">
        <f t="shared" si="279"/>
        <v>-13.817647014789403</v>
      </c>
      <c r="AE328" s="43">
        <f t="shared" si="280"/>
        <v>-35.250047749938851</v>
      </c>
      <c r="AF328" t="str">
        <f t="shared" si="262"/>
        <v>170,937204527894</v>
      </c>
      <c r="AG328" t="str">
        <f t="shared" si="263"/>
        <v>1+895,623109428149i</v>
      </c>
      <c r="AH328">
        <f t="shared" si="281"/>
        <v>895.62366769851837</v>
      </c>
      <c r="AI328">
        <f t="shared" si="282"/>
        <v>1.56967978617204</v>
      </c>
      <c r="AJ328" t="str">
        <f t="shared" si="264"/>
        <v>1+2,37301849506604i</v>
      </c>
      <c r="AK328">
        <f t="shared" si="283"/>
        <v>2.5751149057712923</v>
      </c>
      <c r="AL328">
        <f t="shared" si="284"/>
        <v>1.1719752781923602</v>
      </c>
      <c r="AM328" t="str">
        <f t="shared" si="265"/>
        <v>1-0,0698597729326545i</v>
      </c>
      <c r="AN328">
        <f t="shared" si="285"/>
        <v>1.0024372239069148</v>
      </c>
      <c r="AO328">
        <f t="shared" si="286"/>
        <v>-6.9746456967321305E-2</v>
      </c>
      <c r="AP328" s="41" t="str">
        <f t="shared" si="287"/>
        <v>0,439825097137101-0,222007556949748i</v>
      </c>
      <c r="AQ328">
        <f t="shared" si="288"/>
        <v>-6.148703330693376</v>
      </c>
      <c r="AR328" s="43">
        <f t="shared" si="289"/>
        <v>-26.782967420780981</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-0,364149702177072+0,585397383726013i</v>
      </c>
      <c r="BG328" s="20">
        <f t="shared" si="300"/>
        <v>-3.2303666073508621</v>
      </c>
      <c r="BH328" s="43">
        <f t="shared" si="301"/>
        <v>121.88390775061987</v>
      </c>
      <c r="BI328" s="41" t="str">
        <f t="shared" si="306"/>
        <v>-1,07931277305741+1,27038836938958i</v>
      </c>
      <c r="BJ328" s="20">
        <f t="shared" si="302"/>
        <v>4.4385770767451636</v>
      </c>
      <c r="BK328" s="43">
        <f t="shared" si="307"/>
        <v>130.35098807977789</v>
      </c>
      <c r="BL328">
        <f t="shared" si="303"/>
        <v>-3.2303666073508621</v>
      </c>
      <c r="BM328" s="43">
        <f t="shared" si="304"/>
        <v>121.88390775061987</v>
      </c>
    </row>
    <row r="329" spans="14:65" x14ac:dyDescent="0.25">
      <c r="N329" s="9">
        <v>11</v>
      </c>
      <c r="O329" s="34">
        <f t="shared" si="308"/>
        <v>12882.49551693136</v>
      </c>
      <c r="P329" s="33" t="str">
        <f t="shared" si="257"/>
        <v>68,0243543984883</v>
      </c>
      <c r="Q329" s="4" t="str">
        <f t="shared" si="258"/>
        <v>1+891,988615723358i</v>
      </c>
      <c r="R329" s="4">
        <f t="shared" si="270"/>
        <v>891.98917626845252</v>
      </c>
      <c r="S329" s="4">
        <f t="shared" si="271"/>
        <v>1.5696752367233138</v>
      </c>
      <c r="T329" s="4" t="str">
        <f t="shared" si="259"/>
        <v>1+2,4282931965537i</v>
      </c>
      <c r="U329" s="4">
        <f t="shared" si="272"/>
        <v>2.6261393429193713</v>
      </c>
      <c r="V329" s="4">
        <f t="shared" si="273"/>
        <v>1.1801489437348374</v>
      </c>
      <c r="W329" t="str">
        <f t="shared" si="260"/>
        <v>1-0,174837110151866i</v>
      </c>
      <c r="X329" s="4">
        <f t="shared" si="274"/>
        <v>1.0151689588862811</v>
      </c>
      <c r="Y329" s="4">
        <f t="shared" si="275"/>
        <v>-0.17308761250236393</v>
      </c>
      <c r="Z329" t="str">
        <f t="shared" si="261"/>
        <v>0,999336165237025+0,0494652317816493i</v>
      </c>
      <c r="AA329" s="4">
        <f t="shared" si="276"/>
        <v>1.0005596335580678</v>
      </c>
      <c r="AB329" s="4">
        <f t="shared" si="277"/>
        <v>4.9457725210305829E-2</v>
      </c>
      <c r="AC329" s="47" t="str">
        <f t="shared" si="278"/>
        <v>0,166308769733333-0,116749909617815i</v>
      </c>
      <c r="AD329" s="20">
        <f t="shared" si="279"/>
        <v>-13.841640756748962</v>
      </c>
      <c r="AE329" s="43">
        <f t="shared" si="280"/>
        <v>-35.069121198865581</v>
      </c>
      <c r="AF329" t="str">
        <f t="shared" si="262"/>
        <v>170,937204527894</v>
      </c>
      <c r="AG329" t="str">
        <f t="shared" si="263"/>
        <v>1+916,484851602526i</v>
      </c>
      <c r="AH329">
        <f t="shared" si="281"/>
        <v>916.485397165118</v>
      </c>
      <c r="AI329">
        <f t="shared" si="282"/>
        <v>1.5697052017191246</v>
      </c>
      <c r="AJ329" t="str">
        <f t="shared" si="264"/>
        <v>1+2,4282931965537i</v>
      </c>
      <c r="AK329">
        <f t="shared" si="283"/>
        <v>2.6261393429193713</v>
      </c>
      <c r="AL329">
        <f t="shared" si="284"/>
        <v>1.1801489437348374</v>
      </c>
      <c r="AM329" t="str">
        <f t="shared" si="265"/>
        <v>1-0,0714870160843101i</v>
      </c>
      <c r="AN329">
        <f t="shared" si="285"/>
        <v>1.0025519405340746</v>
      </c>
      <c r="AO329">
        <f t="shared" si="286"/>
        <v>-7.1365612526071667E-2</v>
      </c>
      <c r="AP329" s="41" t="str">
        <f t="shared" si="287"/>
        <v>0,43981553069011-0,21841127351074i</v>
      </c>
      <c r="AQ329">
        <f t="shared" si="288"/>
        <v>-6.1772860845848818</v>
      </c>
      <c r="AR329" s="43">
        <f t="shared" si="289"/>
        <v>-26.408877865519031</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-0,359948931012936+0,583371458392107i</v>
      </c>
      <c r="BG329" s="20">
        <f t="shared" si="300"/>
        <v>-3.2800796442694753</v>
      </c>
      <c r="BH329" s="43">
        <f t="shared" si="301"/>
        <v>121.67520760867727</v>
      </c>
      <c r="BI329" s="41" t="str">
        <f t="shared" si="306"/>
        <v>-1,07224383394149+1,26276179914842i</v>
      </c>
      <c r="BJ329" s="20">
        <f t="shared" si="302"/>
        <v>4.3842750278945912</v>
      </c>
      <c r="BK329" s="43">
        <f t="shared" si="307"/>
        <v>130.33545094202373</v>
      </c>
      <c r="BL329">
        <f t="shared" si="303"/>
        <v>-3.2800796442694753</v>
      </c>
      <c r="BM329" s="43">
        <f t="shared" si="304"/>
        <v>121.67520760867727</v>
      </c>
    </row>
    <row r="330" spans="14:65" x14ac:dyDescent="0.25">
      <c r="N330" s="9">
        <v>12</v>
      </c>
      <c r="O330" s="34">
        <f t="shared" si="308"/>
        <v>13182.567385564091</v>
      </c>
      <c r="P330" s="33" t="str">
        <f t="shared" si="257"/>
        <v>68,0243543984883</v>
      </c>
      <c r="Q330" s="4" t="str">
        <f t="shared" si="258"/>
        <v>1+912,765699663923i</v>
      </c>
      <c r="R330" s="4">
        <f t="shared" si="270"/>
        <v>912.76624744946105</v>
      </c>
      <c r="S330" s="4">
        <f t="shared" si="271"/>
        <v>1.5697007558282441</v>
      </c>
      <c r="T330" s="4" t="str">
        <f t="shared" si="259"/>
        <v>1+2,48485541123644i</v>
      </c>
      <c r="U330" s="4">
        <f t="shared" si="272"/>
        <v>2.6785269113359709</v>
      </c>
      <c r="V330" s="4">
        <f t="shared" si="273"/>
        <v>1.1881900778560635</v>
      </c>
      <c r="W330" t="str">
        <f t="shared" si="260"/>
        <v>1-0,178909589609023i</v>
      </c>
      <c r="X330" s="4">
        <f t="shared" si="274"/>
        <v>1.015878261040204</v>
      </c>
      <c r="Y330" s="4">
        <f t="shared" si="275"/>
        <v>-0.17703654794916737</v>
      </c>
      <c r="Z330" t="str">
        <f t="shared" si="261"/>
        <v>0,9993048796685+0,050617425043705i</v>
      </c>
      <c r="AA330" s="4">
        <f t="shared" si="276"/>
        <v>1.0005860114189735</v>
      </c>
      <c r="AB330" s="4">
        <f t="shared" si="277"/>
        <v>5.0609381642092811E-2</v>
      </c>
      <c r="AC330" s="47" t="str">
        <f t="shared" si="278"/>
        <v>0,166215405749575-0,115962541799855i</v>
      </c>
      <c r="AD330" s="20">
        <f t="shared" si="279"/>
        <v>-13.864237790538196</v>
      </c>
      <c r="AE330" s="43">
        <f t="shared" si="280"/>
        <v>-34.90210267589206</v>
      </c>
      <c r="AF330" t="str">
        <f t="shared" si="262"/>
        <v>170,937204527894</v>
      </c>
      <c r="AG330" t="str">
        <f t="shared" si="263"/>
        <v>1+937,832526176331i</v>
      </c>
      <c r="AH330">
        <f t="shared" si="281"/>
        <v>937.83305932040946</v>
      </c>
      <c r="AI330">
        <f t="shared" si="282"/>
        <v>1.5697300387390889</v>
      </c>
      <c r="AJ330" t="str">
        <f t="shared" si="264"/>
        <v>1+2,48485541123644i</v>
      </c>
      <c r="AK330">
        <f t="shared" si="283"/>
        <v>2.6785269113359709</v>
      </c>
      <c r="AL330">
        <f t="shared" si="284"/>
        <v>1.1881900778560635</v>
      </c>
      <c r="AM330" t="str">
        <f t="shared" si="265"/>
        <v>1-0,0731521625981361i</v>
      </c>
      <c r="AN330">
        <f t="shared" si="285"/>
        <v>1.0026720495220678</v>
      </c>
      <c r="AO330">
        <f t="shared" si="286"/>
        <v>-7.3022095057725417E-2</v>
      </c>
      <c r="AP330" s="41" t="str">
        <f t="shared" si="287"/>
        <v>0,43980639480316-0,214930793680123i</v>
      </c>
      <c r="AQ330">
        <f t="shared" si="288"/>
        <v>-6.204680354499466</v>
      </c>
      <c r="AR330" s="43">
        <f t="shared" si="289"/>
        <v>-26.044487332194667</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-0,35556530827274+0,581506923502097i</v>
      </c>
      <c r="BG330" s="20">
        <f t="shared" si="300"/>
        <v>-3.3294230364942132</v>
      </c>
      <c r="BH330" s="43">
        <f t="shared" si="301"/>
        <v>121.44390870523793</v>
      </c>
      <c r="BI330" s="41" t="str">
        <f t="shared" si="306"/>
        <v>-1,06483787479818+1,25554601863307i</v>
      </c>
      <c r="BJ330" s="20">
        <f t="shared" si="302"/>
        <v>4.3301343995445212</v>
      </c>
      <c r="BK330" s="43">
        <f t="shared" si="307"/>
        <v>130.30152404893533</v>
      </c>
      <c r="BL330">
        <f t="shared" si="303"/>
        <v>-3.3294230364942132</v>
      </c>
      <c r="BM330" s="43">
        <f t="shared" si="304"/>
        <v>121.44390870523793</v>
      </c>
    </row>
    <row r="331" spans="14:65" x14ac:dyDescent="0.25">
      <c r="N331" s="9">
        <v>13</v>
      </c>
      <c r="O331" s="34">
        <f t="shared" si="308"/>
        <v>13489.628825916556</v>
      </c>
      <c r="P331" s="33" t="str">
        <f t="shared" si="257"/>
        <v>68,0243543984883</v>
      </c>
      <c r="Q331" s="4" t="str">
        <f t="shared" si="258"/>
        <v>1+934,026744060332i</v>
      </c>
      <c r="R331" s="4">
        <f t="shared" si="270"/>
        <v>934.02727937675604</v>
      </c>
      <c r="S331" s="4">
        <f t="shared" si="271"/>
        <v>1.5697256940488062</v>
      </c>
      <c r="T331" s="4" t="str">
        <f t="shared" si="259"/>
        <v>1+2,54273512914916i</v>
      </c>
      <c r="U331" s="4">
        <f t="shared" si="272"/>
        <v>2.7323070722393545</v>
      </c>
      <c r="V331" s="4">
        <f t="shared" si="273"/>
        <v>1.1960987835202341</v>
      </c>
      <c r="W331" t="str">
        <f t="shared" si="260"/>
        <v>1-0,183076929298739i</v>
      </c>
      <c r="X331" s="4">
        <f t="shared" si="274"/>
        <v>1.0166204611562053</v>
      </c>
      <c r="Y331" s="4">
        <f t="shared" si="275"/>
        <v>-0.18107169687207977</v>
      </c>
      <c r="Z331" t="str">
        <f t="shared" si="261"/>
        <v>0,999272119656556+0,0517964563345197i</v>
      </c>
      <c r="AA331" s="4">
        <f t="shared" si="276"/>
        <v>1.0006136327332946</v>
      </c>
      <c r="AB331" s="4">
        <f t="shared" si="277"/>
        <v>5.1787837713125132E-2</v>
      </c>
      <c r="AC331" s="47" t="str">
        <f t="shared" si="278"/>
        <v>0,16611800508389-0,115236354084842i</v>
      </c>
      <c r="AD331" s="20">
        <f t="shared" si="279"/>
        <v>-13.88546389598069</v>
      </c>
      <c r="AE331" s="43">
        <f t="shared" si="280"/>
        <v>-34.749113636912149</v>
      </c>
      <c r="AF331" t="str">
        <f t="shared" si="262"/>
        <v>170,937204527894</v>
      </c>
      <c r="AG331" t="str">
        <f t="shared" si="263"/>
        <v>1+959,677451969197i</v>
      </c>
      <c r="AH331">
        <f t="shared" si="281"/>
        <v>959.67797297744119</v>
      </c>
      <c r="AI331">
        <f t="shared" si="282"/>
        <v>1.5697543104007265</v>
      </c>
      <c r="AJ331" t="str">
        <f t="shared" si="264"/>
        <v>1+2,54273512914916i</v>
      </c>
      <c r="AK331">
        <f t="shared" si="283"/>
        <v>2.7323070722393545</v>
      </c>
      <c r="AL331">
        <f t="shared" si="284"/>
        <v>1.1960987835202341</v>
      </c>
      <c r="AM331" t="str">
        <f t="shared" si="265"/>
        <v>1-0,074856095356855i</v>
      </c>
      <c r="AN331">
        <f t="shared" si="285"/>
        <v>1.0027978036533958</v>
      </c>
      <c r="AO331">
        <f t="shared" si="286"/>
        <v>-7.471674646862124E-2</v>
      </c>
      <c r="AP331" s="41" t="str">
        <f t="shared" si="287"/>
        <v>0,439797670097941-0,21156427212415i</v>
      </c>
      <c r="AQ331">
        <f t="shared" si="288"/>
        <v>-6.2309209824265661</v>
      </c>
      <c r="AR331" s="43">
        <f t="shared" si="289"/>
        <v>-25.689838913590229</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-0,350996648954096+0,579795080700067i</v>
      </c>
      <c r="BG331" s="20">
        <f t="shared" si="300"/>
        <v>-3.3784589531598841</v>
      </c>
      <c r="BH331" s="43">
        <f t="shared" si="301"/>
        <v>121.18989593410979</v>
      </c>
      <c r="BI331" s="41" t="str">
        <f t="shared" si="306"/>
        <v>-1,0570916237836+1,24872370949148i</v>
      </c>
      <c r="BJ331" s="20">
        <f t="shared" si="302"/>
        <v>4.2760839603942644</v>
      </c>
      <c r="BK331" s="43">
        <f t="shared" si="307"/>
        <v>130.24917065743173</v>
      </c>
      <c r="BL331">
        <f t="shared" si="303"/>
        <v>-3.3784589531598841</v>
      </c>
      <c r="BM331" s="43">
        <f t="shared" si="304"/>
        <v>121.18989593410979</v>
      </c>
    </row>
    <row r="332" spans="14:65" x14ac:dyDescent="0.25">
      <c r="N332" s="9">
        <v>14</v>
      </c>
      <c r="O332" s="34">
        <f t="shared" si="308"/>
        <v>13803.842646028841</v>
      </c>
      <c r="P332" s="33" t="str">
        <f t="shared" si="257"/>
        <v>68,0243543984883</v>
      </c>
      <c r="Q332" s="4" t="str">
        <f t="shared" si="258"/>
        <v>1+955,783021799745i</v>
      </c>
      <c r="R332" s="4">
        <f t="shared" si="270"/>
        <v>955.78354493088636</v>
      </c>
      <c r="S332" s="4">
        <f t="shared" si="271"/>
        <v>1.5697500646074507</v>
      </c>
      <c r="T332" s="4" t="str">
        <f t="shared" si="259"/>
        <v>1+2,60196303888442i</v>
      </c>
      <c r="U332" s="4">
        <f t="shared" si="272"/>
        <v>2.7875099382281392</v>
      </c>
      <c r="V332" s="4">
        <f t="shared" si="273"/>
        <v>1.2038752956265328</v>
      </c>
      <c r="W332" t="str">
        <f t="shared" si="260"/>
        <v>1-0,187341338799678i</v>
      </c>
      <c r="X332" s="4">
        <f t="shared" si="274"/>
        <v>1.0173970597673534</v>
      </c>
      <c r="Y332" s="4">
        <f t="shared" si="275"/>
        <v>-0.18519467288519437</v>
      </c>
      <c r="Z332" t="str">
        <f t="shared" si="261"/>
        <v>0,999237815712815+0,05300295079209i</v>
      </c>
      <c r="AA332" s="4">
        <f t="shared" si="276"/>
        <v>1.0006425561324015</v>
      </c>
      <c r="AB332" s="4">
        <f t="shared" si="277"/>
        <v>5.2993715816323096E-2</v>
      </c>
      <c r="AC332" s="47" t="str">
        <f t="shared" si="278"/>
        <v>0,166016362517601-0,11457093973489i</v>
      </c>
      <c r="AD332" s="20">
        <f t="shared" si="279"/>
        <v>-13.905343738561328</v>
      </c>
      <c r="AE332" s="43">
        <f t="shared" si="280"/>
        <v>-34.610269494549193</v>
      </c>
      <c r="AF332" t="str">
        <f t="shared" si="262"/>
        <v>170,937204527894</v>
      </c>
      <c r="AG332" t="str">
        <f t="shared" si="263"/>
        <v>1+982,031211449927i</v>
      </c>
      <c r="AH332">
        <f t="shared" si="281"/>
        <v>982.03172059858184</v>
      </c>
      <c r="AI332">
        <f t="shared" si="282"/>
        <v>1.5697780295730797</v>
      </c>
      <c r="AJ332" t="str">
        <f t="shared" si="264"/>
        <v>1+2,60196303888442i</v>
      </c>
      <c r="AK332">
        <f t="shared" si="283"/>
        <v>2.7875099382281392</v>
      </c>
      <c r="AL332">
        <f t="shared" si="284"/>
        <v>1.2038752956265328</v>
      </c>
      <c r="AM332" t="str">
        <f t="shared" si="265"/>
        <v>1-0,0765997178081695i</v>
      </c>
      <c r="AN332">
        <f t="shared" si="285"/>
        <v>1.0029294674942457</v>
      </c>
      <c r="AO332">
        <f t="shared" si="286"/>
        <v>-7.6450426329372323E-2</v>
      </c>
      <c r="AP332" s="41" t="str">
        <f t="shared" si="287"/>
        <v>0,439789338068306-0,208309923927075i</v>
      </c>
      <c r="AQ332">
        <f t="shared" si="288"/>
        <v>-6.2560420542456399</v>
      </c>
      <c r="AR332" s="43">
        <f t="shared" si="289"/>
        <v>-25.344969138084178</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-0,346240870064979+0,57822703321671i</v>
      </c>
      <c r="BG332" s="20">
        <f t="shared" si="300"/>
        <v>-3.4272491051610103</v>
      </c>
      <c r="BH332" s="43">
        <f t="shared" si="301"/>
        <v>120.91306690864958</v>
      </c>
      <c r="BI332" s="41" t="str">
        <f t="shared" si="306"/>
        <v>-1,0490019518728+1,24227727290189i</v>
      </c>
      <c r="BJ332" s="20">
        <f t="shared" si="302"/>
        <v>4.2220525791546804</v>
      </c>
      <c r="BK332" s="43">
        <f t="shared" si="307"/>
        <v>130.17836726511453</v>
      </c>
      <c r="BL332">
        <f t="shared" si="303"/>
        <v>-3.4272491051610103</v>
      </c>
      <c r="BM332" s="43">
        <f t="shared" si="304"/>
        <v>120.91306690864958</v>
      </c>
    </row>
    <row r="333" spans="14:65" x14ac:dyDescent="0.25">
      <c r="N333" s="9">
        <v>15</v>
      </c>
      <c r="O333" s="34">
        <f t="shared" si="308"/>
        <v>14125.375446227561</v>
      </c>
      <c r="P333" s="33" t="str">
        <f t="shared" si="257"/>
        <v>68,0243543984883</v>
      </c>
      <c r="Q333" s="4" t="str">
        <f t="shared" si="258"/>
        <v>1+978,046068348604i</v>
      </c>
      <c r="R333" s="4">
        <f t="shared" si="270"/>
        <v>978.04657957183315</v>
      </c>
      <c r="S333" s="4">
        <f t="shared" si="271"/>
        <v>1.5697738804256547</v>
      </c>
      <c r="T333" s="4" t="str">
        <f t="shared" si="259"/>
        <v>1+2,66257054386397i</v>
      </c>
      <c r="U333" s="4">
        <f t="shared" si="272"/>
        <v>2.8441662927916287</v>
      </c>
      <c r="V333" s="4">
        <f t="shared" si="273"/>
        <v>1.2115199741383846</v>
      </c>
      <c r="W333" t="str">
        <f t="shared" si="260"/>
        <v>1-0,191705079158206i</v>
      </c>
      <c r="X333" s="4">
        <f t="shared" si="274"/>
        <v>1.0182096234936371</v>
      </c>
      <c r="Y333" s="4">
        <f t="shared" si="275"/>
        <v>-0.18940710108106346</v>
      </c>
      <c r="Z333" t="str">
        <f t="shared" si="261"/>
        <v>0,999201895074012+0,0542375481157474i</v>
      </c>
      <c r="AA333" s="4">
        <f t="shared" si="276"/>
        <v>1.000672843013692</v>
      </c>
      <c r="AB333" s="4">
        <f t="shared" si="277"/>
        <v>5.4227652709679018E-2</v>
      </c>
      <c r="AC333" s="47" t="str">
        <f t="shared" si="278"/>
        <v>0,165910263967413-0,113965922684253i</v>
      </c>
      <c r="AD333" s="20">
        <f t="shared" si="279"/>
        <v>-13.923900822075478</v>
      </c>
      <c r="AE333" s="43">
        <f t="shared" si="280"/>
        <v>-34.485679959254426</v>
      </c>
      <c r="AF333" t="str">
        <f t="shared" si="262"/>
        <v>170,937204527894</v>
      </c>
      <c r="AG333" t="str">
        <f t="shared" si="263"/>
        <v>1+1004,90565687769i</v>
      </c>
      <c r="AH333">
        <f t="shared" si="281"/>
        <v>1004.9061544367124</v>
      </c>
      <c r="AI333">
        <f t="shared" si="282"/>
        <v>1.5698012088322608</v>
      </c>
      <c r="AJ333" t="str">
        <f t="shared" si="264"/>
        <v>1+2,66257054386397i</v>
      </c>
      <c r="AK333">
        <f t="shared" si="283"/>
        <v>2.8441662927916287</v>
      </c>
      <c r="AL333">
        <f t="shared" si="284"/>
        <v>1.2115199741383846</v>
      </c>
      <c r="AM333" t="str">
        <f t="shared" si="265"/>
        <v>1-0,0783839544437832i</v>
      </c>
      <c r="AN333">
        <f t="shared" si="285"/>
        <v>1.0030673179374578</v>
      </c>
      <c r="AO333">
        <f t="shared" si="286"/>
        <v>-7.8224012150045569E-2</v>
      </c>
      <c r="AP333" s="41" t="str">
        <f t="shared" si="287"/>
        <v>0,43978138104102-0,205166023645043i</v>
      </c>
      <c r="AQ333">
        <f t="shared" si="288"/>
        <v>-6.2800768631265456</v>
      </c>
      <c r="AR333" s="43">
        <f t="shared" si="289"/>
        <v>-25.009908379472925</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-0,341296012384085+0,576793683318073i</v>
      </c>
      <c r="BG333" s="20">
        <f t="shared" si="300"/>
        <v>-3.4758546660085301</v>
      </c>
      <c r="BH333" s="43">
        <f t="shared" si="301"/>
        <v>120.61333202654508</v>
      </c>
      <c r="BI333" s="41" t="str">
        <f t="shared" si="306"/>
        <v>-1,04056591199836+1,23618882396402i</v>
      </c>
      <c r="BJ333" s="20">
        <f t="shared" si="302"/>
        <v>4.167969292940394</v>
      </c>
      <c r="BK333" s="43">
        <f t="shared" si="307"/>
        <v>130.08910360632655</v>
      </c>
      <c r="BL333">
        <f t="shared" si="303"/>
        <v>-3.4758546660085301</v>
      </c>
      <c r="BM333" s="43">
        <f t="shared" si="304"/>
        <v>120.61333202654508</v>
      </c>
    </row>
    <row r="334" spans="14:65" x14ac:dyDescent="0.25">
      <c r="N334" s="9">
        <v>16</v>
      </c>
      <c r="O334" s="34">
        <f t="shared" si="308"/>
        <v>14454.397707459291</v>
      </c>
      <c r="P334" s="33" t="str">
        <f t="shared" si="257"/>
        <v>68,0243543984883</v>
      </c>
      <c r="Q334" s="4" t="str">
        <f t="shared" si="258"/>
        <v>1+1000,82768786887i</v>
      </c>
      <c r="R334" s="4">
        <f t="shared" si="270"/>
        <v>1000.8281874552436</v>
      </c>
      <c r="S334" s="4">
        <f t="shared" si="271"/>
        <v>1.5697971541307716</v>
      </c>
      <c r="T334" s="4" t="str">
        <f t="shared" si="259"/>
        <v>1+2,72458977898916i</v>
      </c>
      <c r="U334" s="4">
        <f t="shared" si="272"/>
        <v>2.9023076101220218</v>
      </c>
      <c r="V334" s="4">
        <f t="shared" si="273"/>
        <v>1.219033297249241</v>
      </c>
      <c r="W334" t="str">
        <f t="shared" si="260"/>
        <v>1-0,196170464087219i</v>
      </c>
      <c r="X334" s="4">
        <f t="shared" si="274"/>
        <v>1.0190597877358301</v>
      </c>
      <c r="Y334" s="4">
        <f t="shared" si="275"/>
        <v>-0.19371061667324332</v>
      </c>
      <c r="Z334" t="str">
        <f t="shared" si="261"/>
        <v>0,999164281547658+0,0555009029053345i</v>
      </c>
      <c r="AA334" s="4">
        <f t="shared" si="276"/>
        <v>1.0007045576712215</v>
      </c>
      <c r="AB334" s="4">
        <f t="shared" si="277"/>
        <v>5.5490299841404279E-2</v>
      </c>
      <c r="AC334" s="47" t="str">
        <f t="shared" si="278"/>
        <v>0,165799486044128-0,113420957229876i</v>
      </c>
      <c r="AD334" s="20">
        <f t="shared" si="279"/>
        <v>-13.941157445254069</v>
      </c>
      <c r="AE334" s="43">
        <f t="shared" si="280"/>
        <v>-34.375449372123882</v>
      </c>
      <c r="AF334" t="str">
        <f t="shared" si="262"/>
        <v>170,937204527894</v>
      </c>
      <c r="AG334" t="str">
        <f t="shared" si="263"/>
        <v>1+1028,31291658623i</v>
      </c>
      <c r="AH334">
        <f t="shared" si="281"/>
        <v>1028.3134028194315</v>
      </c>
      <c r="AI334">
        <f t="shared" si="282"/>
        <v>1.5698238604681198</v>
      </c>
      <c r="AJ334" t="str">
        <f t="shared" si="264"/>
        <v>1+2,72458977898916i</v>
      </c>
      <c r="AK334">
        <f t="shared" si="283"/>
        <v>2.9023076101220218</v>
      </c>
      <c r="AL334">
        <f t="shared" si="284"/>
        <v>1.219033297249241</v>
      </c>
      <c r="AM334" t="str">
        <f t="shared" si="265"/>
        <v>1-0,0802097512895772i</v>
      </c>
      <c r="AN334">
        <f t="shared" si="285"/>
        <v>1.0032116447699038</v>
      </c>
      <c r="AO334">
        <f t="shared" si="286"/>
        <v>-8.0038399652353417E-2</v>
      </c>
      <c r="AP334" s="41" t="str">
        <f t="shared" si="287"/>
        <v>0,439773782138262-0,202130904391498i</v>
      </c>
      <c r="AQ334">
        <f t="shared" si="288"/>
        <v>-6.3030578768932166</v>
      </c>
      <c r="AR334" s="43">
        <f t="shared" si="289"/>
        <v>-24.684681264520016</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-0,336160262896249+0,575485731127378i</v>
      </c>
      <c r="BG334" s="20">
        <f t="shared" si="300"/>
        <v>-3.5243361922496739</v>
      </c>
      <c r="BH334" s="43">
        <f t="shared" si="301"/>
        <v>120.29061454258992</v>
      </c>
      <c r="BI334" s="41" t="str">
        <f t="shared" si="306"/>
        <v>-1,03178077929653+1,23044018852203i</v>
      </c>
      <c r="BJ334" s="20">
        <f t="shared" si="302"/>
        <v>4.1137633761111738</v>
      </c>
      <c r="BK334" s="43">
        <f t="shared" si="307"/>
        <v>129.98138265019384</v>
      </c>
      <c r="BL334">
        <f t="shared" si="303"/>
        <v>-3.5243361922496739</v>
      </c>
      <c r="BM334" s="43">
        <f t="shared" si="304"/>
        <v>120.29061454258992</v>
      </c>
    </row>
    <row r="335" spans="14:65" x14ac:dyDescent="0.25">
      <c r="N335" s="9">
        <v>17</v>
      </c>
      <c r="O335" s="34">
        <f t="shared" si="308"/>
        <v>14791.083881682089</v>
      </c>
      <c r="P335" s="33" t="str">
        <f t="shared" si="257"/>
        <v>68,0243543984883</v>
      </c>
      <c r="Q335" s="4" t="str">
        <f t="shared" si="258"/>
        <v>1+1024,13995947676i</v>
      </c>
      <c r="R335" s="4">
        <f t="shared" si="270"/>
        <v>1024.1404476911648</v>
      </c>
      <c r="S335" s="4">
        <f t="shared" si="271"/>
        <v>1.5698198980627276</v>
      </c>
      <c r="T335" s="4" t="str">
        <f t="shared" si="259"/>
        <v>1+2,78805362767937i</v>
      </c>
      <c r="U335" s="4">
        <f t="shared" si="272"/>
        <v>2.9619660752304533</v>
      </c>
      <c r="V335" s="4">
        <f t="shared" si="273"/>
        <v>1.2264158546132706</v>
      </c>
      <c r="W335" t="str">
        <f t="shared" si="260"/>
        <v>1-0,200739861192915i</v>
      </c>
      <c r="X335" s="4">
        <f t="shared" si="274"/>
        <v>1.0199492594593864</v>
      </c>
      <c r="Y335" s="4">
        <f t="shared" si="275"/>
        <v>-0.19810686351809287</v>
      </c>
      <c r="Z335" t="str">
        <f t="shared" si="261"/>
        <v>0,99912489535042+0,0567936850082834i</v>
      </c>
      <c r="AA335" s="4">
        <f t="shared" si="276"/>
        <v>1.0007377674325117</v>
      </c>
      <c r="AB335" s="4">
        <f t="shared" si="277"/>
        <v>5.6782323681976825E-2</v>
      </c>
      <c r="AC335" s="47" t="str">
        <f t="shared" si="278"/>
        <v>0,165683795592825-0,112935727730216i</v>
      </c>
      <c r="AD335" s="20">
        <f t="shared" si="279"/>
        <v>-13.957134662215559</v>
      </c>
      <c r="AE335" s="43">
        <f t="shared" si="280"/>
        <v>-34.279677027465105</v>
      </c>
      <c r="AF335" t="str">
        <f t="shared" si="262"/>
        <v>170,937204527894</v>
      </c>
      <c r="AG335" t="str">
        <f t="shared" si="263"/>
        <v>1+1052,26540141447i</v>
      </c>
      <c r="AH335">
        <f t="shared" si="281"/>
        <v>1052.2658765796577</v>
      </c>
      <c r="AI335">
        <f t="shared" si="282"/>
        <v>1.5698459964907612</v>
      </c>
      <c r="AJ335" t="str">
        <f t="shared" si="264"/>
        <v>1+2,78805362767937i</v>
      </c>
      <c r="AK335">
        <f t="shared" si="283"/>
        <v>2.9619660752304533</v>
      </c>
      <c r="AL335">
        <f t="shared" si="284"/>
        <v>1.2264158546132706</v>
      </c>
      <c r="AM335" t="str">
        <f t="shared" si="265"/>
        <v>1-0,0820780764072066i</v>
      </c>
      <c r="AN335">
        <f t="shared" si="285"/>
        <v>1.0033627512653174</v>
      </c>
      <c r="AO335">
        <f t="shared" si="286"/>
        <v>-8.1894503038162939E-2</v>
      </c>
      <c r="AP335" s="41" t="str">
        <f t="shared" si="287"/>
        <v>0,439766525241834-0,199202956953625i</v>
      </c>
      <c r="AQ335">
        <f t="shared" si="288"/>
        <v>-6.3250167091576213</v>
      </c>
      <c r="AR335" s="43">
        <f t="shared" si="289"/>
        <v>-24.369307076567296</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-0,330831977831177+0,574293674935962i</v>
      </c>
      <c r="BG335" s="20">
        <f t="shared" si="300"/>
        <v>-3.5727535431469142</v>
      </c>
      <c r="BH335" s="43">
        <f t="shared" si="301"/>
        <v>119.94485064943058</v>
      </c>
      <c r="BI335" s="41" t="str">
        <f t="shared" si="306"/>
        <v>-1,02264409233814+1,22501290262156i</v>
      </c>
      <c r="BJ335" s="20">
        <f t="shared" si="302"/>
        <v>4.0593644099110184</v>
      </c>
      <c r="BK335" s="43">
        <f t="shared" si="307"/>
        <v>129.85522060032835</v>
      </c>
      <c r="BL335">
        <f t="shared" si="303"/>
        <v>-3.5727535431469142</v>
      </c>
      <c r="BM335" s="43">
        <f t="shared" si="304"/>
        <v>119.94485064943058</v>
      </c>
    </row>
    <row r="336" spans="14:65" x14ac:dyDescent="0.25">
      <c r="N336" s="9">
        <v>18</v>
      </c>
      <c r="O336" s="34">
        <f t="shared" si="308"/>
        <v>15135.612484362096</v>
      </c>
      <c r="P336" s="33" t="str">
        <f t="shared" si="257"/>
        <v>68,0243543984883</v>
      </c>
      <c r="Q336" s="4" t="str">
        <f t="shared" si="258"/>
        <v>1+1047,99524364727i</v>
      </c>
      <c r="R336" s="4">
        <f t="shared" si="270"/>
        <v>1047.9957207485634</v>
      </c>
      <c r="S336" s="4">
        <f t="shared" si="271"/>
        <v>1.5698421242805618</v>
      </c>
      <c r="T336" s="4" t="str">
        <f t="shared" si="259"/>
        <v>1+2,85299573930724i</v>
      </c>
      <c r="U336" s="4">
        <f t="shared" si="272"/>
        <v>3.0231746043695957</v>
      </c>
      <c r="V336" s="4">
        <f t="shared" si="273"/>
        <v>1.2336683406663926</v>
      </c>
      <c r="W336" t="str">
        <f t="shared" si="260"/>
        <v>1-0,205415693230121i</v>
      </c>
      <c r="X336" s="4">
        <f t="shared" si="274"/>
        <v>1.0208798200695375</v>
      </c>
      <c r="Y336" s="4">
        <f t="shared" si="275"/>
        <v>-0.20259749250949194</v>
      </c>
      <c r="Z336" t="str">
        <f t="shared" si="261"/>
        <v>0,999083652938893+0,0581165798747769i</v>
      </c>
      <c r="AA336" s="4">
        <f t="shared" si="276"/>
        <v>1.0007725428018415</v>
      </c>
      <c r="AB336" s="4">
        <f t="shared" si="277"/>
        <v>5.8104406063196889E-2</v>
      </c>
      <c r="AC336" s="47" t="str">
        <f t="shared" si="278"/>
        <v>0,165562949213704-0,112509948311656i</v>
      </c>
      <c r="AD336" s="20">
        <f t="shared" si="279"/>
        <v>-13.971852246586288</v>
      </c>
      <c r="AE336" s="43">
        <f t="shared" si="280"/>
        <v>-34.198457483298725</v>
      </c>
      <c r="AF336" t="str">
        <f t="shared" si="262"/>
        <v>170,937204527894</v>
      </c>
      <c r="AG336" t="str">
        <f t="shared" si="263"/>
        <v>1+1076,77581128692i</v>
      </c>
      <c r="AH336">
        <f t="shared" si="281"/>
        <v>1076.7762756360323</v>
      </c>
      <c r="AI336">
        <f t="shared" si="282"/>
        <v>1.5698676286369102</v>
      </c>
      <c r="AJ336" t="str">
        <f t="shared" si="264"/>
        <v>1+2,85299573930724i</v>
      </c>
      <c r="AK336">
        <f t="shared" si="283"/>
        <v>3.0231746043695957</v>
      </c>
      <c r="AL336">
        <f t="shared" si="284"/>
        <v>1.2336683406663926</v>
      </c>
      <c r="AM336" t="str">
        <f t="shared" si="265"/>
        <v>1-0,0839899204073787i</v>
      </c>
      <c r="AN336">
        <f t="shared" si="285"/>
        <v>1.0035209548036541</v>
      </c>
      <c r="AO336">
        <f t="shared" si="286"/>
        <v>-8.3793255253562307E-2</v>
      </c>
      <c r="AP336" s="41" t="str">
        <f t="shared" si="287"/>
        <v>0,439759594958971-0,196380628939344i</v>
      </c>
      <c r="AQ336">
        <f t="shared" si="288"/>
        <v>-6.345984094022981</v>
      </c>
      <c r="AR336" s="43">
        <f t="shared" si="289"/>
        <v>-24.063800153705571</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-0,32530970621918+0,573207813117992i</v>
      </c>
      <c r="BG336" s="20">
        <f t="shared" si="300"/>
        <v>-3.6211657993228128</v>
      </c>
      <c r="BH336" s="43">
        <f t="shared" si="301"/>
        <v>119.57598956594234</v>
      </c>
      <c r="BI336" s="41" t="str">
        <f t="shared" si="306"/>
        <v>-1,01315369519505+1,21988821479997i</v>
      </c>
      <c r="BJ336" s="20">
        <f t="shared" si="302"/>
        <v>4.0047023532405044</v>
      </c>
      <c r="BK336" s="43">
        <f t="shared" si="307"/>
        <v>129.71064689553558</v>
      </c>
      <c r="BL336">
        <f t="shared" si="303"/>
        <v>-3.6211657993228128</v>
      </c>
      <c r="BM336" s="43">
        <f t="shared" si="304"/>
        <v>119.57598956594234</v>
      </c>
    </row>
    <row r="337" spans="14:65" x14ac:dyDescent="0.25">
      <c r="N337" s="9">
        <v>19</v>
      </c>
      <c r="O337" s="34">
        <f t="shared" si="308"/>
        <v>15488.166189124853</v>
      </c>
      <c r="P337" s="33" t="str">
        <f t="shared" si="257"/>
        <v>68,0243543984883</v>
      </c>
      <c r="Q337" s="4" t="str">
        <f t="shared" si="258"/>
        <v>1+1072,40618876781i</v>
      </c>
      <c r="R337" s="4">
        <f t="shared" si="270"/>
        <v>1072.4066550089567</v>
      </c>
      <c r="S337" s="4">
        <f t="shared" si="271"/>
        <v>1.5698638445688216</v>
      </c>
      <c r="T337" s="4" t="str">
        <f t="shared" si="259"/>
        <v>1+2,91945054703995i</v>
      </c>
      <c r="U337" s="4">
        <f t="shared" si="272"/>
        <v>3.0859668657670101</v>
      </c>
      <c r="V337" s="4">
        <f t="shared" si="273"/>
        <v>1.2407915480603384</v>
      </c>
      <c r="W337" t="str">
        <f t="shared" si="260"/>
        <v>1-0,210200439386876i</v>
      </c>
      <c r="X337" s="4">
        <f t="shared" si="274"/>
        <v>1.0218533283786062</v>
      </c>
      <c r="Y337" s="4">
        <f t="shared" si="275"/>
        <v>-0.20718415984011115</v>
      </c>
      <c r="Z337" t="str">
        <f t="shared" si="261"/>
        <v>0,999040466832392+0,059470288921184i</v>
      </c>
      <c r="AA337" s="4">
        <f t="shared" si="276"/>
        <v>1.0008089576103187</v>
      </c>
      <c r="AB337" s="4">
        <f t="shared" si="277"/>
        <v>5.9457244524366744E-2</v>
      </c>
      <c r="AC337" s="47" t="str">
        <f t="shared" si="278"/>
        <v>0,165436692762649-0,112143362581749i</v>
      </c>
      <c r="AD337" s="20">
        <f t="shared" si="279"/>
        <v>-13.985328659134488</v>
      </c>
      <c r="AE337" s="43">
        <f t="shared" si="280"/>
        <v>-34.131880858139453</v>
      </c>
      <c r="AF337" t="str">
        <f t="shared" si="262"/>
        <v>170,937204527894</v>
      </c>
      <c r="AG337" t="str">
        <f t="shared" si="263"/>
        <v>1+1101,85714194734i</v>
      </c>
      <c r="AH337">
        <f t="shared" si="281"/>
        <v>1101.8575957265807</v>
      </c>
      <c r="AI337">
        <f t="shared" si="282"/>
        <v>1.569888768376136</v>
      </c>
      <c r="AJ337" t="str">
        <f t="shared" si="264"/>
        <v>1+2,91945054703995i</v>
      </c>
      <c r="AK337">
        <f t="shared" si="283"/>
        <v>3.0859668657670101</v>
      </c>
      <c r="AL337">
        <f t="shared" si="284"/>
        <v>1.2407915480603384</v>
      </c>
      <c r="AM337" t="str">
        <f t="shared" si="265"/>
        <v>1-0,0859462969750891i</v>
      </c>
      <c r="AN337">
        <f t="shared" si="285"/>
        <v>1.0036865875181007</v>
      </c>
      <c r="AO337">
        <f t="shared" si="286"/>
        <v>-8.5735608247672679E-2</v>
      </c>
      <c r="AP337" s="41" t="str">
        <f t="shared" si="287"/>
        <v>0,439752976589687-0,193662423954428i</v>
      </c>
      <c r="AQ337">
        <f t="shared" si="288"/>
        <v>-6.3659898641480037</v>
      </c>
      <c r="AR337" s="43">
        <f t="shared" si="289"/>
        <v>-23.768170280160845</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-0,319592213862131+0,572218247760315i</v>
      </c>
      <c r="BG337" s="20">
        <f t="shared" si="300"/>
        <v>-3.6696311800997572</v>
      </c>
      <c r="BH337" s="43">
        <f t="shared" si="301"/>
        <v>119.1839936325642</v>
      </c>
      <c r="BI337" s="41" t="str">
        <f t="shared" si="306"/>
        <v>-1,00330778016636+1,21504709140398i</v>
      </c>
      <c r="BJ337" s="20">
        <f t="shared" si="302"/>
        <v>3.9497076148867416</v>
      </c>
      <c r="BK337" s="43">
        <f t="shared" si="307"/>
        <v>129.54770421054272</v>
      </c>
      <c r="BL337">
        <f t="shared" si="303"/>
        <v>-3.6696311800997572</v>
      </c>
      <c r="BM337" s="43">
        <f t="shared" si="304"/>
        <v>119.1839936325642</v>
      </c>
    </row>
    <row r="338" spans="14:65" x14ac:dyDescent="0.25">
      <c r="N338" s="9">
        <v>20</v>
      </c>
      <c r="O338" s="34">
        <f t="shared" si="308"/>
        <v>15848.931924611146</v>
      </c>
      <c r="P338" s="33" t="str">
        <f t="shared" si="257"/>
        <v>68,0243543984883</v>
      </c>
      <c r="Q338" s="4" t="str">
        <f t="shared" si="258"/>
        <v>1+1097,38573784461i</v>
      </c>
      <c r="R338" s="4">
        <f t="shared" si="270"/>
        <v>1097.386193472817</v>
      </c>
      <c r="S338" s="4">
        <f t="shared" si="271"/>
        <v>1.569885070443809</v>
      </c>
      <c r="T338" s="4" t="str">
        <f t="shared" si="259"/>
        <v>1+2,98745328609619i</v>
      </c>
      <c r="U338" s="4">
        <f t="shared" si="272"/>
        <v>3.1503773006747817</v>
      </c>
      <c r="V338" s="4">
        <f t="shared" si="273"/>
        <v>1.2477863612297395</v>
      </c>
      <c r="W338" t="str">
        <f t="shared" si="260"/>
        <v>1-0,215096636598925i</v>
      </c>
      <c r="X338" s="4">
        <f t="shared" si="274"/>
        <v>1.02287172366635</v>
      </c>
      <c r="Y338" s="4">
        <f t="shared" si="275"/>
        <v>-0.21186852512272267</v>
      </c>
      <c r="Z338" t="str">
        <f t="shared" si="261"/>
        <v>0,998995245427396+0,0608555299019592i</v>
      </c>
      <c r="AA338" s="4">
        <f t="shared" si="276"/>
        <v>1.0008470891730621</v>
      </c>
      <c r="AB338" s="4">
        <f t="shared" si="277"/>
        <v>6.0841552665701168E-2</v>
      </c>
      <c r="AC338" s="47" t="str">
        <f t="shared" si="278"/>
        <v>0,165304760830642-0,111835743348512i</v>
      </c>
      <c r="AD338" s="20">
        <f t="shared" si="279"/>
        <v>-13.99758101875992</v>
      </c>
      <c r="AE338" s="43">
        <f t="shared" si="280"/>
        <v>-34.08003311253875</v>
      </c>
      <c r="AF338" t="str">
        <f t="shared" si="262"/>
        <v>170,937204527894</v>
      </c>
      <c r="AG338" t="str">
        <f t="shared" si="263"/>
        <v>1+1127,52269184921i</v>
      </c>
      <c r="AH338">
        <f t="shared" si="281"/>
        <v>1127.5231352991782</v>
      </c>
      <c r="AI338">
        <f t="shared" si="282"/>
        <v>1.5699094269169325</v>
      </c>
      <c r="AJ338" t="str">
        <f t="shared" si="264"/>
        <v>1+2,98745328609619i</v>
      </c>
      <c r="AK338">
        <f t="shared" si="283"/>
        <v>3.1503773006747817</v>
      </c>
      <c r="AL338">
        <f t="shared" si="284"/>
        <v>1.2477863612297395</v>
      </c>
      <c r="AM338" t="str">
        <f t="shared" si="265"/>
        <v>1-0,0879482434070891i</v>
      </c>
      <c r="AN338">
        <f t="shared" si="285"/>
        <v>1.0038599969708886</v>
      </c>
      <c r="AO338">
        <f t="shared" si="286"/>
        <v>-8.7722533225320934E-2</v>
      </c>
      <c r="AP338" s="41" t="str">
        <f t="shared" si="287"/>
        <v>0,439746656095615-0,191046900809299i</v>
      </c>
      <c r="AQ338">
        <f t="shared" si="288"/>
        <v>-6.3850629319595198</v>
      </c>
      <c r="AR338" s="43">
        <f t="shared" si="289"/>
        <v>-23.482423069698601</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-0,313678507602482+0,571314890113806i</v>
      </c>
      <c r="BG338" s="20">
        <f t="shared" si="300"/>
        <v>-3.7182069592874138</v>
      </c>
      <c r="BH338" s="43">
        <f t="shared" si="301"/>
        <v>118.76883841263761</v>
      </c>
      <c r="BI338" s="41" t="str">
        <f t="shared" si="306"/>
        <v>-0,993104930961284+1,2104702251195i</v>
      </c>
      <c r="BJ338" s="20">
        <f t="shared" si="302"/>
        <v>3.8943111275129842</v>
      </c>
      <c r="BK338" s="43">
        <f t="shared" si="307"/>
        <v>129.36644845547772</v>
      </c>
      <c r="BL338">
        <f t="shared" si="303"/>
        <v>-3.7182069592874138</v>
      </c>
      <c r="BM338" s="43">
        <f t="shared" si="304"/>
        <v>118.76883841263761</v>
      </c>
    </row>
    <row r="339" spans="14:65" x14ac:dyDescent="0.25">
      <c r="N339" s="9">
        <v>21</v>
      </c>
      <c r="O339" s="34">
        <f t="shared" si="308"/>
        <v>16218.100973589309</v>
      </c>
      <c r="P339" s="33" t="str">
        <f t="shared" ref="P339:P402" si="309">COMPLEX(Adc,0)</f>
        <v>68,0243543984883</v>
      </c>
      <c r="Q339" s="4" t="str">
        <f t="shared" ref="Q339:Q402" si="310">IMSUM(COMPLEX(1,0),IMDIV(COMPLEX(0,2*PI()*O339),COMPLEX(wp_lf,0)))</f>
        <v>1+1122,94713536523i</v>
      </c>
      <c r="R339" s="4">
        <f t="shared" si="270"/>
        <v>1122.9475806220771</v>
      </c>
      <c r="S339" s="4">
        <f t="shared" si="271"/>
        <v>1.5699058131596875</v>
      </c>
      <c r="T339" s="4" t="str">
        <f t="shared" ref="T339:T402" si="311">IMSUM(COMPLEX(1,0),IMDIV(COMPLEX(0,2*PI()*O339),COMPLEX(wz_esr,0)))</f>
        <v>1+3,05704001242833i</v>
      </c>
      <c r="U339" s="4">
        <f t="shared" si="272"/>
        <v>3.2164411447417787</v>
      </c>
      <c r="V339" s="4">
        <f t="shared" si="273"/>
        <v>1.2546537501096235</v>
      </c>
      <c r="W339" t="str">
        <f t="shared" ref="W339:W402" si="312">IMSUB(COMPLEX(1,0),IMDIV(COMPLEX(0,2*PI()*O339),COMPLEX(wz_rhp,0)))</f>
        <v>1-0,22010688089484i</v>
      </c>
      <c r="X339" s="4">
        <f t="shared" si="274"/>
        <v>1.0239370288339296</v>
      </c>
      <c r="Y339" s="4">
        <f t="shared" si="275"/>
        <v>-0.21665224936503444</v>
      </c>
      <c r="Z339" t="str">
        <f t="shared" ref="Z339:Z402" si="313">IMSUM(COMPLEX(1,0),IMDIV(COMPLEX(0,2*PI()*O339),COMPLEX(Q*(wsl/2),0)),IMDIV(IMPOWER(COMPLEX(0,2*PI()*O339),2),IMPOWER(COMPLEX(wsl/2,0),2)))</f>
        <v>0,998947892803242+0,0622730372902066i</v>
      </c>
      <c r="AA339" s="4">
        <f t="shared" si="276"/>
        <v>1.0008870184538239</v>
      </c>
      <c r="AB339" s="4">
        <f t="shared" si="277"/>
        <v>6.2258060509082253E-2</v>
      </c>
      <c r="AC339" s="47" t="str">
        <f t="shared" si="278"/>
        <v>0,165166876201041-0,111586892344964i</v>
      </c>
      <c r="AD339" s="20">
        <f t="shared" si="279"/>
        <v>-14.008625076687284</v>
      </c>
      <c r="AE339" s="43">
        <f t="shared" si="280"/>
        <v>-34.042996314033587</v>
      </c>
      <c r="AF339" t="str">
        <f t="shared" ref="AF339:AF402" si="314">COMPLEX($B$72,0)</f>
        <v>170,937204527894</v>
      </c>
      <c r="AG339" t="str">
        <f t="shared" ref="AG339:AG402" si="315">IMSUM(COMPLEX(1,0),IMDIV(COMPLEX(0,2*PI()*O339),COMPLEX(wp_lf_DCM,0)))</f>
        <v>1+1153,78606920682i</v>
      </c>
      <c r="AH339">
        <f t="shared" si="281"/>
        <v>1153.7865025626384</v>
      </c>
      <c r="AI339">
        <f t="shared" si="282"/>
        <v>1.5699296152126609</v>
      </c>
      <c r="AJ339" t="str">
        <f t="shared" ref="AJ339:AJ402" si="316">IMSUM(COMPLEX(1,0),IMDIV(COMPLEX(0,2*PI()*O339),COMPLEX(wz1_dcm,0)))</f>
        <v>1+3,05704001242833i</v>
      </c>
      <c r="AK339">
        <f t="shared" si="283"/>
        <v>3.2164411447417787</v>
      </c>
      <c r="AL339">
        <f t="shared" si="284"/>
        <v>1.2546537501096235</v>
      </c>
      <c r="AM339" t="str">
        <f t="shared" ref="AM339:AM402" si="317">IMSUB(COMPLEX(1,0),IMDIV(COMPLEX(0,2*PI()*O339),COMPLEX(wz2_dcm,0)))</f>
        <v>1-0,0899968211618761i</v>
      </c>
      <c r="AN339">
        <f t="shared" si="285"/>
        <v>1.0040415468591142</v>
      </c>
      <c r="AO339">
        <f t="shared" si="286"/>
        <v>-8.9755020892632764E-2</v>
      </c>
      <c r="AP339" s="41" t="str">
        <f t="shared" si="287"/>
        <v>0,439740620070199-0,188532672755059i</v>
      </c>
      <c r="AQ339">
        <f t="shared" si="288"/>
        <v>-6.4032312738004817</v>
      </c>
      <c r="AR339" s="43">
        <f t="shared" si="289"/>
        <v>-23.206560339996347</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-0,307567859756945+0,570487467965754i</v>
      </c>
      <c r="BG339" s="20">
        <f t="shared" si="300"/>
        <v>-3.7669493792032021</v>
      </c>
      <c r="BH339" s="43">
        <f t="shared" si="301"/>
        <v>118.33051279847103</v>
      </c>
      <c r="BI339" s="41" t="str">
        <f t="shared" si="306"/>
        <v>-0,982544166107014+1,20613804688677i</v>
      </c>
      <c r="BJ339" s="20">
        <f t="shared" si="302"/>
        <v>3.838444423683598</v>
      </c>
      <c r="BK339" s="43">
        <f t="shared" si="307"/>
        <v>129.16694877250825</v>
      </c>
      <c r="BL339">
        <f t="shared" si="303"/>
        <v>-3.7669493792032021</v>
      </c>
      <c r="BM339" s="43">
        <f t="shared" si="304"/>
        <v>118.33051279847103</v>
      </c>
    </row>
    <row r="340" spans="14:65" x14ac:dyDescent="0.25">
      <c r="N340" s="9">
        <v>22</v>
      </c>
      <c r="O340" s="34">
        <f t="shared" si="308"/>
        <v>16595.869074375616</v>
      </c>
      <c r="P340" s="33" t="str">
        <f t="shared" si="309"/>
        <v>68,0243543984883</v>
      </c>
      <c r="Q340" s="4" t="str">
        <f t="shared" si="310"/>
        <v>1+1149,10393432099i</v>
      </c>
      <c r="R340" s="4">
        <f t="shared" ref="R340:R403" si="322">IMABS(Q340)</f>
        <v>1149.1043694425575</v>
      </c>
      <c r="S340" s="4">
        <f t="shared" ref="S340:S403" si="323">IMARGUMENT(Q340)</f>
        <v>1.5699260837144482</v>
      </c>
      <c r="T340" s="4" t="str">
        <f t="shared" si="311"/>
        <v>1+3,12824762183979i</v>
      </c>
      <c r="U340" s="4">
        <f t="shared" ref="U340:U403" si="324">IMABS(T340)</f>
        <v>3.2841944497161406</v>
      </c>
      <c r="V340" s="4">
        <f t="shared" ref="V340:V403" si="325">IMARGUMENT(T340)</f>
        <v>1.2613947640182641</v>
      </c>
      <c r="W340" t="str">
        <f t="shared" si="312"/>
        <v>1-0,225233828772465i</v>
      </c>
      <c r="X340" s="4">
        <f t="shared" ref="X340:X403" si="326">IMABS(W340)</f>
        <v>1.0250513536518568</v>
      </c>
      <c r="Y340" s="4">
        <f t="shared" ref="Y340:Y403" si="327">IMARGUMENT(W340)</f>
        <v>-0.22153699279147743</v>
      </c>
      <c r="Z340" t="str">
        <f t="shared" si="313"/>
        <v>0,998898308518665+0,0637235626671067i</v>
      </c>
      <c r="AA340" s="4">
        <f t="shared" ref="AA340:AA403" si="328">IMABS(Z340)</f>
        <v>1.0009288302374144</v>
      </c>
      <c r="AB340" s="4">
        <f t="shared" ref="AB340:AB403" si="329">IMARGUMENT(Z340)</f>
        <v>6.3707514866261639E-2</v>
      </c>
      <c r="AC340" s="47" t="str">
        <f t="shared" ref="AC340:AC403" si="330">(IMDIV(IMPRODUCT(P340,T340,W340),IMPRODUCT(Q340,Z340)))</f>
        <v>0,165022749283767-0,111396639958029i</v>
      </c>
      <c r="AD340" s="20">
        <f t="shared" ref="AD340:AD403" si="331">20*LOG(IMABS(AC340))</f>
        <v>-14.018475193715652</v>
      </c>
      <c r="AE340" s="43">
        <f t="shared" ref="AE340:AE403" si="332">(180/PI())*IMARGUMENT(AC340)</f>
        <v>-34.020848884268446</v>
      </c>
      <c r="AF340" t="str">
        <f t="shared" si="314"/>
        <v>170,937204527894</v>
      </c>
      <c r="AG340" t="str">
        <f t="shared" si="315"/>
        <v>1+1180,6611992105i</v>
      </c>
      <c r="AH340">
        <f t="shared" ref="AH340:AH403" si="333">IMABS(AG340)</f>
        <v>1180.661622701939</v>
      </c>
      <c r="AI340">
        <f t="shared" ref="AI340:AI403" si="334">IMARGUMENT(AG340)</f>
        <v>1.5699493439673573</v>
      </c>
      <c r="AJ340" t="str">
        <f t="shared" si="316"/>
        <v>1+3,12824762183979i</v>
      </c>
      <c r="AK340">
        <f t="shared" ref="AK340:AK403" si="335">IMABS(AJ340)</f>
        <v>3.2841944497161406</v>
      </c>
      <c r="AL340">
        <f t="shared" ref="AL340:AL403" si="336">IMARGUMENT(AJ340)</f>
        <v>1.2613947640182641</v>
      </c>
      <c r="AM340" t="str">
        <f t="shared" si="317"/>
        <v>1-0,0920931164224924i</v>
      </c>
      <c r="AN340">
        <f t="shared" ref="AN340:AN403" si="337">IMABS(AM340)</f>
        <v>1.0042316177518047</v>
      </c>
      <c r="AO340">
        <f t="shared" ref="AO340:AO403" si="338">IMARGUMENT(AM340)</f>
        <v>-9.1834081694520633E-2</v>
      </c>
      <c r="AP340" s="41" t="str">
        <f t="shared" ref="AP340:AP403" si="339">(IMDIV(IMPRODUCT(AF340,AJ340,AM340),IMPRODUCT(AG340)))</f>
        <v>0,439734855710277-0,1861184067484i</v>
      </c>
      <c r="AQ340">
        <f t="shared" ref="AQ340:AQ403" si="340">20*LOG(IMABS(AP340))</f>
        <v>-6.4205219167966998</v>
      </c>
      <c r="AR340" s="43">
        <f t="shared" ref="AR340:AR403" si="341">(180/PI())*IMARGUMENT(AP340)</f>
        <v>-22.940580477070611</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-0,301259832565879+0,569725535023732i</v>
      </c>
      <c r="BG340" s="20">
        <f t="shared" ref="BG340:BG403" si="352">20*LOG(IMABS(BF340))</f>
        <v>-3.8159135627469172</v>
      </c>
      <c r="BH340" s="43">
        <f t="shared" ref="BH340:BH403" si="353">(180/PI())*IMARGUMENT(BF340)</f>
        <v>117.86901912060451</v>
      </c>
      <c r="BI340" s="41" t="str">
        <f t="shared" si="306"/>
        <v>-0,971624982322896+1,20203074135812i</v>
      </c>
      <c r="BJ340" s="20">
        <f t="shared" ref="BJ340:BJ403" si="354">20*LOG(IMABS(BI340))</f>
        <v>3.7820397141720146</v>
      </c>
      <c r="BK340" s="43">
        <f t="shared" si="307"/>
        <v>128.94928752780243</v>
      </c>
      <c r="BL340">
        <f t="shared" ref="BL340:BL403" si="355">IF($B$31=0,BJ340,BG340)</f>
        <v>-3.8159135627469172</v>
      </c>
      <c r="BM340" s="43">
        <f t="shared" ref="BM340:BM403" si="356">IF($B$31=0,BK340,BH340)</f>
        <v>117.86901912060451</v>
      </c>
    </row>
    <row r="341" spans="14:65" x14ac:dyDescent="0.25">
      <c r="N341" s="9">
        <v>23</v>
      </c>
      <c r="O341" s="34">
        <f t="shared" si="308"/>
        <v>16982.436524617482</v>
      </c>
      <c r="P341" s="33" t="str">
        <f t="shared" si="309"/>
        <v>68,0243543984883</v>
      </c>
      <c r="Q341" s="4" t="str">
        <f t="shared" si="310"/>
        <v>1+1175,87000339292i</v>
      </c>
      <c r="R341" s="4">
        <f t="shared" si="322"/>
        <v>1175.8704286099151</v>
      </c>
      <c r="S341" s="4">
        <f t="shared" si="323"/>
        <v>1.5699458928557408</v>
      </c>
      <c r="T341" s="4" t="str">
        <f t="shared" si="311"/>
        <v>1+3,20111386954761i</v>
      </c>
      <c r="U341" s="4">
        <f t="shared" si="324"/>
        <v>3.3536741054864097</v>
      </c>
      <c r="V341" s="4">
        <f t="shared" si="325"/>
        <v>1.2680105257179872</v>
      </c>
      <c r="W341" t="str">
        <f t="shared" si="312"/>
        <v>1-0,230480198607428i</v>
      </c>
      <c r="X341" s="4">
        <f t="shared" si="326"/>
        <v>1.0262168981020141</v>
      </c>
      <c r="Y341" s="4">
        <f t="shared" si="327"/>
        <v>-0.22652441250542701</v>
      </c>
      <c r="Z341" t="str">
        <f t="shared" si="313"/>
        <v>0,998846387398749+0,0652078751204141i</v>
      </c>
      <c r="AA341" s="4">
        <f t="shared" si="328"/>
        <v>1.0009726133102999</v>
      </c>
      <c r="AB341" s="4">
        <f t="shared" si="329"/>
        <v>6.5190679714617589E-2</v>
      </c>
      <c r="AC341" s="47" t="str">
        <f t="shared" si="330"/>
        <v>0,164872077525374-0,111264844960904i</v>
      </c>
      <c r="AD341" s="20">
        <f t="shared" si="331"/>
        <v>-14.027144320384359</v>
      </c>
      <c r="AE341" s="43">
        <f t="shared" si="332"/>
        <v>-34.013665827204363</v>
      </c>
      <c r="AF341" t="str">
        <f t="shared" si="314"/>
        <v>170,937204527894</v>
      </c>
      <c r="AG341" t="str">
        <f t="shared" si="315"/>
        <v>1+1208,1623314099i</v>
      </c>
      <c r="AH341">
        <f t="shared" si="333"/>
        <v>1208.1627452615003</v>
      </c>
      <c r="AI341">
        <f t="shared" si="334"/>
        <v>1.5699686236414065</v>
      </c>
      <c r="AJ341" t="str">
        <f t="shared" si="316"/>
        <v>1+3,20111386954761i</v>
      </c>
      <c r="AK341">
        <f t="shared" si="335"/>
        <v>3.3536741054864097</v>
      </c>
      <c r="AL341">
        <f t="shared" si="336"/>
        <v>1.2680105257179872</v>
      </c>
      <c r="AM341" t="str">
        <f t="shared" si="317"/>
        <v>1-0,0942382406724326i</v>
      </c>
      <c r="AN341">
        <f t="shared" si="337"/>
        <v>1.0044306078595153</v>
      </c>
      <c r="AO341">
        <f t="shared" si="338"/>
        <v>-9.3960746042973317E-2</v>
      </c>
      <c r="AP341" s="41" t="str">
        <f t="shared" si="339"/>
        <v>0,439729350788926-0,183802822744971i</v>
      </c>
      <c r="AQ341">
        <f t="shared" si="340"/>
        <v>-6.4369609282303442</v>
      </c>
      <c r="AR341" s="43">
        <f t="shared" si="341"/>
        <v>-22.684478788972857</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-0,294754302493469+0,569018482390245i</v>
      </c>
      <c r="BG341" s="20">
        <f t="shared" si="352"/>
        <v>-3.865153423394732</v>
      </c>
      <c r="BH341" s="43">
        <f t="shared" si="353"/>
        <v>117.38437325846566</v>
      </c>
      <c r="BI341" s="41" t="str">
        <f t="shared" si="306"/>
        <v>-0,960347397573815+1,198128266036i</v>
      </c>
      <c r="BJ341" s="20">
        <f t="shared" si="354"/>
        <v>3.7250299687592996</v>
      </c>
      <c r="BK341" s="43">
        <f t="shared" si="307"/>
        <v>128.71356029669712</v>
      </c>
      <c r="BL341">
        <f t="shared" si="355"/>
        <v>-3.865153423394732</v>
      </c>
      <c r="BM341" s="43">
        <f t="shared" si="356"/>
        <v>117.38437325846566</v>
      </c>
    </row>
    <row r="342" spans="14:65" x14ac:dyDescent="0.25">
      <c r="N342" s="9">
        <v>24</v>
      </c>
      <c r="O342" s="34">
        <f t="shared" si="308"/>
        <v>17378.008287493791</v>
      </c>
      <c r="P342" s="33" t="str">
        <f t="shared" si="309"/>
        <v>68,0243543984883</v>
      </c>
      <c r="Q342" s="4" t="str">
        <f t="shared" si="310"/>
        <v>1+1203,25953430512i</v>
      </c>
      <c r="R342" s="4">
        <f t="shared" si="322"/>
        <v>1203.2599498429979</v>
      </c>
      <c r="S342" s="4">
        <f t="shared" si="323"/>
        <v>1.569965251086572</v>
      </c>
      <c r="T342" s="4" t="str">
        <f t="shared" si="311"/>
        <v>1+3,27567739020078i</v>
      </c>
      <c r="U342" s="4">
        <f t="shared" si="324"/>
        <v>3.4249178624709518</v>
      </c>
      <c r="V342" s="4">
        <f t="shared" si="325"/>
        <v>1.2745022256643859</v>
      </c>
      <c r="W342" t="str">
        <f t="shared" si="312"/>
        <v>1-0,235848772094456i</v>
      </c>
      <c r="X342" s="4">
        <f t="shared" si="326"/>
        <v>1.0274359558135304</v>
      </c>
      <c r="Y342" s="4">
        <f t="shared" si="327"/>
        <v>-0.23161615998538215</v>
      </c>
      <c r="Z342" t="str">
        <f t="shared" si="313"/>
        <v>0,998792019311839+0,066726761652238i</v>
      </c>
      <c r="AA342" s="4">
        <f t="shared" si="328"/>
        <v>1.0010184606497603</v>
      </c>
      <c r="AB342" s="4">
        <f t="shared" si="329"/>
        <v>6.6708336580570474E-2</v>
      </c>
      <c r="AC342" s="47" t="str">
        <f t="shared" si="330"/>
        <v>0,164714544793948-0,111191394247921i</v>
      </c>
      <c r="AD342" s="20">
        <f t="shared" si="331"/>
        <v>-14.03464397992563</v>
      </c>
      <c r="AE342" s="43">
        <f t="shared" si="332"/>
        <v>-34.021518937451859</v>
      </c>
      <c r="AF342" t="str">
        <f t="shared" si="314"/>
        <v>170,937204527894</v>
      </c>
      <c r="AG342" t="str">
        <f t="shared" si="315"/>
        <v>1+1236,30404726933i</v>
      </c>
      <c r="AH342">
        <f t="shared" si="333"/>
        <v>1236.304451700521</v>
      </c>
      <c r="AI342">
        <f t="shared" si="334"/>
        <v>1.5699874644570901</v>
      </c>
      <c r="AJ342" t="str">
        <f t="shared" si="316"/>
        <v>1+3,27567739020078i</v>
      </c>
      <c r="AK342">
        <f t="shared" si="335"/>
        <v>3.4249178624709518</v>
      </c>
      <c r="AL342">
        <f t="shared" si="336"/>
        <v>1.2745022256643859</v>
      </c>
      <c r="AM342" t="str">
        <f t="shared" si="317"/>
        <v>1-0,0964333312849669i</v>
      </c>
      <c r="AN342">
        <f t="shared" si="337"/>
        <v>1.0046389338377824</v>
      </c>
      <c r="AO342">
        <f t="shared" si="338"/>
        <v>-9.6136064534972712E-2</v>
      </c>
      <c r="AP342" s="41" t="str">
        <f t="shared" si="339"/>
        <v>0,439724093629513-0,181584693020823i</v>
      </c>
      <c r="AQ342">
        <f t="shared" si="340"/>
        <v>-6.4525734072097061</v>
      </c>
      <c r="AR342" s="43">
        <f t="shared" si="341"/>
        <v>-22.438247848088487</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-0,28805148419895+0,568355552194025i</v>
      </c>
      <c r="BG342" s="20">
        <f t="shared" si="352"/>
        <v>-3.9147215730231744</v>
      </c>
      <c r="BH342" s="43">
        <f t="shared" si="353"/>
        <v>116.87660475039347</v>
      </c>
      <c r="BI342" s="41" t="str">
        <f t="shared" si="306"/>
        <v>-0,948711993489977+1,19441037420535i</v>
      </c>
      <c r="BJ342" s="20">
        <f t="shared" si="354"/>
        <v>3.6673489996927646</v>
      </c>
      <c r="BK342" s="43">
        <f t="shared" si="307"/>
        <v>128.45987583975676</v>
      </c>
      <c r="BL342">
        <f t="shared" si="355"/>
        <v>-3.9147215730231744</v>
      </c>
      <c r="BM342" s="43">
        <f t="shared" si="356"/>
        <v>116.87660475039347</v>
      </c>
    </row>
    <row r="343" spans="14:65" x14ac:dyDescent="0.25">
      <c r="N343" s="9">
        <v>25</v>
      </c>
      <c r="O343" s="34">
        <f t="shared" si="308"/>
        <v>17782.794100389234</v>
      </c>
      <c r="P343" s="33" t="str">
        <f t="shared" si="309"/>
        <v>68,0243543984883</v>
      </c>
      <c r="Q343" s="4" t="str">
        <f t="shared" si="310"/>
        <v>1+1231,28704934943i</v>
      </c>
      <c r="R343" s="4">
        <f t="shared" si="322"/>
        <v>1231.2874554285142</v>
      </c>
      <c r="S343" s="4">
        <f t="shared" si="323"/>
        <v>1.569984168670874</v>
      </c>
      <c r="T343" s="4" t="str">
        <f t="shared" si="311"/>
        <v>1+3,35197771836495i</v>
      </c>
      <c r="U343" s="4">
        <f t="shared" si="324"/>
        <v>3.4979643543659926</v>
      </c>
      <c r="V343" s="4">
        <f t="shared" si="325"/>
        <v>1.2808711164523463</v>
      </c>
      <c r="W343" t="str">
        <f t="shared" si="312"/>
        <v>1-0,241342395722276i</v>
      </c>
      <c r="X343" s="4">
        <f t="shared" si="326"/>
        <v>1.0287109175919966</v>
      </c>
      <c r="Y343" s="4">
        <f t="shared" si="327"/>
        <v>-0.23681387840877252</v>
      </c>
      <c r="Z343" t="str">
        <f t="shared" si="313"/>
        <v>0,998735088935933+0,0682810275963229i</v>
      </c>
      <c r="AA343" s="4">
        <f t="shared" si="328"/>
        <v>1.0010664696220104</v>
      </c>
      <c r="AB343" s="4">
        <f t="shared" si="329"/>
        <v>6.8261284930758739E-2</v>
      </c>
      <c r="AC343" s="47" t="str">
        <f t="shared" si="330"/>
        <v>0,164549820737778-0,111176202570894i</v>
      </c>
      <c r="AD343" s="20">
        <f t="shared" si="331"/>
        <v>-14.040984253883472</v>
      </c>
      <c r="AE343" s="43">
        <f t="shared" si="332"/>
        <v>-34.044476987886512</v>
      </c>
      <c r="AF343" t="str">
        <f t="shared" si="314"/>
        <v>170,937204527894</v>
      </c>
      <c r="AG343" t="str">
        <f t="shared" si="315"/>
        <v>1+1265,10126789903i</v>
      </c>
      <c r="AH343">
        <f t="shared" si="333"/>
        <v>1265.101663124246</v>
      </c>
      <c r="AI343">
        <f t="shared" si="334"/>
        <v>1.5700058764040041</v>
      </c>
      <c r="AJ343" t="str">
        <f t="shared" si="316"/>
        <v>1+3,35197771836495i</v>
      </c>
      <c r="AK343">
        <f t="shared" si="335"/>
        <v>3.4979643543659926</v>
      </c>
      <c r="AL343">
        <f t="shared" si="336"/>
        <v>1.2808711164523463</v>
      </c>
      <c r="AM343" t="str">
        <f t="shared" si="317"/>
        <v>1-0,0986795521261945i</v>
      </c>
      <c r="AN343">
        <f t="shared" si="337"/>
        <v>1.0048570316258061</v>
      </c>
      <c r="AO343">
        <f t="shared" si="338"/>
        <v>-9.8361108158778091E-2</v>
      </c>
      <c r="AP343" s="41" t="str">
        <f t="shared" si="339"/>
        <v>0,439719073080952-0,179462841521601i</v>
      </c>
      <c r="AQ343">
        <f t="shared" si="340"/>
        <v>-6.4673834784277586</v>
      </c>
      <c r="AR343" s="43">
        <f t="shared" si="341"/>
        <v>-22.201877821485926</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-0,281151953984724+0,567725853428006i</v>
      </c>
      <c r="BG343" s="20">
        <f t="shared" si="352"/>
        <v>-3.9646692275277742</v>
      </c>
      <c r="BH343" s="43">
        <f t="shared" si="353"/>
        <v>116.3457569007886</v>
      </c>
      <c r="BI343" s="41" t="str">
        <f t="shared" si="306"/>
        <v>-0,936719956814721+1,19085664174706i</v>
      </c>
      <c r="BJ343" s="20">
        <f t="shared" si="354"/>
        <v>3.6089315479279223</v>
      </c>
      <c r="BK343" s="43">
        <f t="shared" si="307"/>
        <v>128.18835606718929</v>
      </c>
      <c r="BL343">
        <f t="shared" si="355"/>
        <v>-3.9646692275277742</v>
      </c>
      <c r="BM343" s="43">
        <f t="shared" si="356"/>
        <v>116.3457569007886</v>
      </c>
    </row>
    <row r="344" spans="14:65" x14ac:dyDescent="0.25">
      <c r="N344" s="9">
        <v>26</v>
      </c>
      <c r="O344" s="34">
        <f t="shared" si="308"/>
        <v>18197.008586099837</v>
      </c>
      <c r="P344" s="33" t="str">
        <f t="shared" si="309"/>
        <v>68,0243543984883</v>
      </c>
      <c r="Q344" s="4" t="str">
        <f t="shared" si="310"/>
        <v>1+1259,96740908532i</v>
      </c>
      <c r="R344" s="4">
        <f t="shared" si="322"/>
        <v>1259.9678059209189</v>
      </c>
      <c r="S344" s="4">
        <f t="shared" si="323"/>
        <v>1.5700026556389461</v>
      </c>
      <c r="T344" s="4" t="str">
        <f t="shared" si="311"/>
        <v>1+3,43005530948409i</v>
      </c>
      <c r="U344" s="4">
        <f t="shared" si="324"/>
        <v>3.5728531212631731</v>
      </c>
      <c r="V344" s="4">
        <f t="shared" si="325"/>
        <v>1.2871185074653799</v>
      </c>
      <c r="W344" t="str">
        <f t="shared" si="312"/>
        <v>1-0,246963982282854i</v>
      </c>
      <c r="X344" s="4">
        <f t="shared" si="326"/>
        <v>1.0300442750411294</v>
      </c>
      <c r="Y344" s="4">
        <f t="shared" si="327"/>
        <v>-0.24211919979719176</v>
      </c>
      <c r="Z344" t="str">
        <f t="shared" si="313"/>
        <v>0,99867547551407+0,0698714970450461i</v>
      </c>
      <c r="AA344" s="4">
        <f t="shared" si="328"/>
        <v>1.0011167421897256</v>
      </c>
      <c r="AB344" s="4">
        <f t="shared" si="329"/>
        <v>6.9850342571066884E-2</v>
      </c>
      <c r="AC344" s="47" t="str">
        <f t="shared" si="330"/>
        <v>0,164377560116654-0,111219212275863i</v>
      </c>
      <c r="AD344" s="20">
        <f t="shared" si="331"/>
        <v>-14.046173770293262</v>
      </c>
      <c r="AE344" s="43">
        <f t="shared" si="332"/>
        <v>-34.082605895827697</v>
      </c>
      <c r="AF344" t="str">
        <f t="shared" si="314"/>
        <v>170,937204527894</v>
      </c>
      <c r="AG344" t="str">
        <f t="shared" si="315"/>
        <v>1+1294,56926196658i</v>
      </c>
      <c r="AH344">
        <f t="shared" si="333"/>
        <v>1294.5696481953744</v>
      </c>
      <c r="AI344">
        <f t="shared" si="334"/>
        <v>1.5700238692443567</v>
      </c>
      <c r="AJ344" t="str">
        <f t="shared" si="316"/>
        <v>1+3,43005530948409i</v>
      </c>
      <c r="AK344">
        <f t="shared" si="335"/>
        <v>3.5728531212631731</v>
      </c>
      <c r="AL344">
        <f t="shared" si="336"/>
        <v>1.2871185074653799</v>
      </c>
      <c r="AM344" t="str">
        <f t="shared" si="317"/>
        <v>1-0,100978094172138i</v>
      </c>
      <c r="AN344">
        <f t="shared" si="337"/>
        <v>1.0050853573217735</v>
      </c>
      <c r="AO344">
        <f t="shared" si="338"/>
        <v>-0.10063696848721748</v>
      </c>
      <c r="AP344" s="41" t="str">
        <f t="shared" si="339"/>
        <v>0,43971427849402-0,177436143239106i</v>
      </c>
      <c r="AQ344">
        <f t="shared" si="340"/>
        <v>-6.4814142878099803</v>
      </c>
      <c r="AR344" s="43">
        <f t="shared" si="341"/>
        <v>-21.975356788865657</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-0,274056672514266+0,567118380025945i</v>
      </c>
      <c r="BG344" s="20">
        <f t="shared" si="352"/>
        <v>-4.0150461102567112</v>
      </c>
      <c r="BH344" s="43">
        <f t="shared" si="353"/>
        <v>115.79188688197769</v>
      </c>
      <c r="BI344" s="41" t="str">
        <f t="shared" si="306"/>
        <v>-0,924373119519348+1,18744649788715i</v>
      </c>
      <c r="BJ344" s="20">
        <f t="shared" si="354"/>
        <v>3.5497133722265555</v>
      </c>
      <c r="BK344" s="43">
        <f t="shared" si="307"/>
        <v>127.89913598893983</v>
      </c>
      <c r="BL344">
        <f t="shared" si="355"/>
        <v>-4.0150461102567112</v>
      </c>
      <c r="BM344" s="43">
        <f t="shared" si="356"/>
        <v>115.79188688197769</v>
      </c>
    </row>
    <row r="345" spans="14:65" x14ac:dyDescent="0.25">
      <c r="N345" s="9">
        <v>27</v>
      </c>
      <c r="O345" s="34">
        <f t="shared" si="308"/>
        <v>18620.871366628675</v>
      </c>
      <c r="P345" s="33" t="str">
        <f t="shared" si="309"/>
        <v>68,0243543984883</v>
      </c>
      <c r="Q345" s="4" t="str">
        <f t="shared" si="310"/>
        <v>1+1289,31582021914i</v>
      </c>
      <c r="R345" s="4">
        <f t="shared" si="322"/>
        <v>1289.3162080216607</v>
      </c>
      <c r="S345" s="4">
        <f t="shared" si="323"/>
        <v>1.5700207217927731</v>
      </c>
      <c r="T345" s="4" t="str">
        <f t="shared" si="311"/>
        <v>1+3,50995156133046i</v>
      </c>
      <c r="U345" s="4">
        <f t="shared" si="324"/>
        <v>3.6496246331487479</v>
      </c>
      <c r="V345" s="4">
        <f t="shared" si="325"/>
        <v>1.293245759733076</v>
      </c>
      <c r="W345" t="str">
        <f t="shared" si="312"/>
        <v>1-0,252716512415793i</v>
      </c>
      <c r="X345" s="4">
        <f t="shared" si="326"/>
        <v>1.0314386242756288</v>
      </c>
      <c r="Y345" s="4">
        <f t="shared" si="327"/>
        <v>-0.2475337419771389</v>
      </c>
      <c r="Z345" t="str">
        <f t="shared" si="313"/>
        <v>0,99861305259819+0,0714990132863611i</v>
      </c>
      <c r="AA345" s="4">
        <f t="shared" si="328"/>
        <v>1.001169385129409</v>
      </c>
      <c r="AB345" s="4">
        <f t="shared" si="329"/>
        <v>7.1476346053602147E-2</v>
      </c>
      <c r="AC345" s="47" t="str">
        <f t="shared" si="330"/>
        <v>0,164197402104659-0,111320393039109i</v>
      </c>
      <c r="AD345" s="20">
        <f t="shared" si="331"/>
        <v>-14.05021969432749</v>
      </c>
      <c r="AE345" s="43">
        <f t="shared" si="332"/>
        <v>-34.135968867172309</v>
      </c>
      <c r="AF345" t="str">
        <f t="shared" si="314"/>
        <v>170,937204527894</v>
      </c>
      <c r="AG345" t="str">
        <f t="shared" si="315"/>
        <v>1+1324,72365379246i</v>
      </c>
      <c r="AH345">
        <f t="shared" si="333"/>
        <v>1324.7240312296165</v>
      </c>
      <c r="AI345">
        <f t="shared" si="334"/>
        <v>1.570041452518143</v>
      </c>
      <c r="AJ345" t="str">
        <f t="shared" si="316"/>
        <v>1+3,50995156133046i</v>
      </c>
      <c r="AK345">
        <f t="shared" si="335"/>
        <v>3.6496246331487479</v>
      </c>
      <c r="AL345">
        <f t="shared" si="336"/>
        <v>1.293245759733076</v>
      </c>
      <c r="AM345" t="str">
        <f t="shared" si="317"/>
        <v>1-0,103330176140215i</v>
      </c>
      <c r="AN345">
        <f t="shared" si="337"/>
        <v>1.0053243880962841</v>
      </c>
      <c r="AO345">
        <f t="shared" si="338"/>
        <v>-0.10296475785654748</v>
      </c>
      <c r="AP345" s="41" t="str">
        <f t="shared" si="339"/>
        <v>0,439709699698799-0,175503523614934i</v>
      </c>
      <c r="AQ345">
        <f t="shared" si="340"/>
        <v>-6.4946879998540927</v>
      </c>
      <c r="AR345" s="43">
        <f t="shared" si="341"/>
        <v>-21.758671047750656</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-0,266767006581165+0,566522031189323i</v>
      </c>
      <c r="BG345" s="20">
        <f t="shared" si="352"/>
        <v>-4.0659003533400817</v>
      </c>
      <c r="BH345" s="43">
        <f t="shared" si="353"/>
        <v>115.21506582822627</v>
      </c>
      <c r="BI345" s="41" t="str">
        <f t="shared" si="306"/>
        <v>-0,911673997203811+1,18415925990118i</v>
      </c>
      <c r="BJ345" s="20">
        <f t="shared" si="354"/>
        <v>3.4896313411333097</v>
      </c>
      <c r="BK345" s="43">
        <f t="shared" si="307"/>
        <v>127.59236364764801</v>
      </c>
      <c r="BL345">
        <f t="shared" si="355"/>
        <v>-4.0659003533400817</v>
      </c>
      <c r="BM345" s="43">
        <f t="shared" si="356"/>
        <v>115.21506582822627</v>
      </c>
    </row>
    <row r="346" spans="14:65" x14ac:dyDescent="0.25">
      <c r="N346" s="9">
        <v>28</v>
      </c>
      <c r="O346" s="34">
        <f t="shared" si="308"/>
        <v>19054.607179632505</v>
      </c>
      <c r="P346" s="33" t="str">
        <f t="shared" si="309"/>
        <v>68,0243543984883</v>
      </c>
      <c r="Q346" s="4" t="str">
        <f t="shared" si="310"/>
        <v>1+1319,34784366697i</v>
      </c>
      <c r="R346" s="4">
        <f t="shared" si="322"/>
        <v>1319.3482226420301</v>
      </c>
      <c r="S346" s="4">
        <f t="shared" si="323"/>
        <v>1.5700383767112216</v>
      </c>
      <c r="T346" s="4" t="str">
        <f t="shared" si="311"/>
        <v>1+3,59170883595438i</v>
      </c>
      <c r="U346" s="4">
        <f t="shared" si="324"/>
        <v>3.7283203137971883</v>
      </c>
      <c r="V346" s="4">
        <f t="shared" si="325"/>
        <v>1.2992542809998886</v>
      </c>
      <c r="W346" t="str">
        <f t="shared" si="312"/>
        <v>1-0,258603036188715i</v>
      </c>
      <c r="X346" s="4">
        <f t="shared" si="326"/>
        <v>1.0328966697235604</v>
      </c>
      <c r="Y346" s="4">
        <f t="shared" si="327"/>
        <v>-0.25305910535064524</v>
      </c>
      <c r="Z346" t="str">
        <f t="shared" si="313"/>
        <v>0,99854768778092+0,0731644392509224i</v>
      </c>
      <c r="AA346" s="4">
        <f t="shared" si="328"/>
        <v>1.0012245102590744</v>
      </c>
      <c r="AB346" s="4">
        <f t="shared" si="329"/>
        <v>7.3140151091712777E-2</v>
      </c>
      <c r="AC346" s="47" t="str">
        <f t="shared" si="330"/>
        <v>0,164008969563263-0,111479741601211i</v>
      </c>
      <c r="AD346" s="20">
        <f t="shared" si="331"/>
        <v>-14.053127721329538</v>
      </c>
      <c r="AE346" s="43">
        <f t="shared" si="332"/>
        <v>-34.204626517978753</v>
      </c>
      <c r="AF346" t="str">
        <f t="shared" si="314"/>
        <v>170,937204527894</v>
      </c>
      <c r="AG346" t="str">
        <f t="shared" si="315"/>
        <v>1+1355,5804316344i</v>
      </c>
      <c r="AH346">
        <f t="shared" si="333"/>
        <v>1355.5808004800399</v>
      </c>
      <c r="AI346">
        <f t="shared" si="334"/>
        <v>1.5700586355482045</v>
      </c>
      <c r="AJ346" t="str">
        <f t="shared" si="316"/>
        <v>1+3,59170883595438i</v>
      </c>
      <c r="AK346">
        <f t="shared" si="335"/>
        <v>3.7283203137971883</v>
      </c>
      <c r="AL346">
        <f t="shared" si="336"/>
        <v>1.2992542809998886</v>
      </c>
      <c r="AM346" t="str">
        <f t="shared" si="317"/>
        <v>1-0,105737045135419i</v>
      </c>
      <c r="AN346">
        <f t="shared" si="337"/>
        <v>1.0055746231453784</v>
      </c>
      <c r="AO346">
        <f t="shared" si="338"/>
        <v>-0.10534560952933106</v>
      </c>
      <c r="AP346" s="41" t="str">
        <f t="shared" si="339"/>
        <v>0,439705326983074-0,173663957970834i</v>
      </c>
      <c r="AQ346">
        <f t="shared" si="340"/>
        <v>-6.5072257964756108</v>
      </c>
      <c r="AR346" s="43">
        <f t="shared" si="341"/>
        <v>-21.551805405646771</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-0,259284749701129+0,565925633953466i</v>
      </c>
      <c r="BG346" s="20">
        <f t="shared" si="352"/>
        <v>-4.1172783970604101</v>
      </c>
      <c r="BH346" s="43">
        <f t="shared" si="353"/>
        <v>114.61537891923739</v>
      </c>
      <c r="BI346" s="41" t="str">
        <f t="shared" si="306"/>
        <v>-0,898625825384927+1,18097417175338i</v>
      </c>
      <c r="BJ346" s="20">
        <f t="shared" si="354"/>
        <v>3.4286235277934924</v>
      </c>
      <c r="BK346" s="43">
        <f t="shared" si="307"/>
        <v>127.26820003156945</v>
      </c>
      <c r="BL346">
        <f t="shared" si="355"/>
        <v>-4.1172783970604101</v>
      </c>
      <c r="BM346" s="43">
        <f t="shared" si="356"/>
        <v>114.61537891923739</v>
      </c>
    </row>
    <row r="347" spans="14:65" x14ac:dyDescent="0.25">
      <c r="N347" s="9">
        <v>29</v>
      </c>
      <c r="O347" s="34">
        <f t="shared" si="308"/>
        <v>19498.445997580486</v>
      </c>
      <c r="P347" s="33" t="str">
        <f t="shared" si="309"/>
        <v>68,0243543984883</v>
      </c>
      <c r="Q347" s="4" t="str">
        <f t="shared" si="310"/>
        <v>1+1350,07940280513i</v>
      </c>
      <c r="R347" s="4">
        <f t="shared" si="322"/>
        <v>1350.079773153667</v>
      </c>
      <c r="S347" s="4">
        <f t="shared" si="323"/>
        <v>1.5700556297551189</v>
      </c>
      <c r="T347" s="4" t="str">
        <f t="shared" si="311"/>
        <v>1+3,67537048214496i</v>
      </c>
      <c r="U347" s="4">
        <f t="shared" si="324"/>
        <v>3.8089825650720002</v>
      </c>
      <c r="V347" s="4">
        <f t="shared" si="325"/>
        <v>1.3051455210069942</v>
      </c>
      <c r="W347" t="str">
        <f t="shared" si="312"/>
        <v>1-0,264626674714437i</v>
      </c>
      <c r="X347" s="4">
        <f t="shared" si="326"/>
        <v>1.0344212280161407</v>
      </c>
      <c r="Y347" s="4">
        <f t="shared" si="327"/>
        <v>-0.25869686947051534</v>
      </c>
      <c r="Z347" t="str">
        <f t="shared" si="313"/>
        <v>0,998479242414718+0,0748686579696194i</v>
      </c>
      <c r="AA347" s="4">
        <f t="shared" si="328"/>
        <v>1.0012822346767374</v>
      </c>
      <c r="AB347" s="4">
        <f t="shared" si="329"/>
        <v>7.4842632983123186E-2</v>
      </c>
      <c r="AC347" s="47" t="str">
        <f t="shared" si="330"/>
        <v>0,163811868283518-0,111697281497881i</v>
      </c>
      <c r="AD347" s="20">
        <f t="shared" si="331"/>
        <v>-14.054902072170703</v>
      </c>
      <c r="AE347" s="43">
        <f t="shared" si="332"/>
        <v>-34.288636973106122</v>
      </c>
      <c r="AF347" t="str">
        <f t="shared" si="314"/>
        <v>170,937204527894</v>
      </c>
      <c r="AG347" t="str">
        <f t="shared" si="315"/>
        <v>1+1387,15595616439i</v>
      </c>
      <c r="AH347">
        <f t="shared" si="333"/>
        <v>1387.1563166140804</v>
      </c>
      <c r="AI347">
        <f t="shared" si="334"/>
        <v>1.5700754274451703</v>
      </c>
      <c r="AJ347" t="str">
        <f t="shared" si="316"/>
        <v>1+3,67537048214496i</v>
      </c>
      <c r="AK347">
        <f t="shared" si="335"/>
        <v>3.8089825650720002</v>
      </c>
      <c r="AL347">
        <f t="shared" si="336"/>
        <v>1.3051455210069942</v>
      </c>
      <c r="AM347" t="str">
        <f t="shared" si="317"/>
        <v>1-0,108199977311547i</v>
      </c>
      <c r="AN347">
        <f t="shared" si="337"/>
        <v>1.0058365846847186</v>
      </c>
      <c r="AO347">
        <f t="shared" si="338"/>
        <v>-0.10778067783967396</v>
      </c>
      <c r="AP347" s="41" t="str">
        <f t="shared" si="339"/>
        <v>0,439701151071771-0,171916470965526i</v>
      </c>
      <c r="AQ347">
        <f t="shared" si="340"/>
        <v>-6.5190478771758018</v>
      </c>
      <c r="AR347" s="43">
        <f t="shared" si="341"/>
        <v>-21.354743458975776</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-0,251612141291524+0,565317967957463i</v>
      </c>
      <c r="BG347" s="20">
        <f t="shared" si="352"/>
        <v>-4.1692248874734723</v>
      </c>
      <c r="BH347" s="43">
        <f t="shared" si="353"/>
        <v>113.99292545039133</v>
      </c>
      <c r="BI347" s="41" t="str">
        <f t="shared" si="306"/>
        <v>-0,885232593261525+1,17787044660763i</v>
      </c>
      <c r="BJ347" s="20">
        <f t="shared" si="354"/>
        <v>3.3666293075214355</v>
      </c>
      <c r="BK347" s="43">
        <f t="shared" si="307"/>
        <v>126.92681896452166</v>
      </c>
      <c r="BL347">
        <f t="shared" si="355"/>
        <v>-4.1692248874734723</v>
      </c>
      <c r="BM347" s="43">
        <f t="shared" si="356"/>
        <v>113.99292545039133</v>
      </c>
    </row>
    <row r="348" spans="14:65" x14ac:dyDescent="0.25">
      <c r="N348" s="9">
        <v>30</v>
      </c>
      <c r="O348" s="34">
        <f t="shared" si="308"/>
        <v>19952.623149688792</v>
      </c>
      <c r="P348" s="33" t="str">
        <f t="shared" si="309"/>
        <v>68,0243543984883</v>
      </c>
      <c r="Q348" s="4" t="str">
        <f t="shared" si="310"/>
        <v>1+1381,52679191308i</v>
      </c>
      <c r="R348" s="4">
        <f t="shared" si="322"/>
        <v>1381.5271538314569</v>
      </c>
      <c r="S348" s="4">
        <f t="shared" si="323"/>
        <v>1.5700724900722163</v>
      </c>
      <c r="T348" s="4" t="str">
        <f t="shared" si="311"/>
        <v>1+3,76098085841448i</v>
      </c>
      <c r="U348" s="4">
        <f t="shared" si="324"/>
        <v>3.8916547916484214</v>
      </c>
      <c r="V348" s="4">
        <f t="shared" si="325"/>
        <v>1.3109209669877548</v>
      </c>
      <c r="W348" t="str">
        <f t="shared" si="312"/>
        <v>1-0,270790621805843i</v>
      </c>
      <c r="X348" s="4">
        <f t="shared" si="326"/>
        <v>1.0360152319623468</v>
      </c>
      <c r="Y348" s="4">
        <f t="shared" si="327"/>
        <v>-0.2644485894154468</v>
      </c>
      <c r="Z348" t="str">
        <f t="shared" si="313"/>
        <v>0,998407571317786+0,0766125730417763i</v>
      </c>
      <c r="AA348" s="4">
        <f t="shared" si="328"/>
        <v>1.001342681010233</v>
      </c>
      <c r="AB348" s="4">
        <f t="shared" si="329"/>
        <v>7.6584687041278771E-2</v>
      </c>
      <c r="AC348" s="47" t="str">
        <f t="shared" si="330"/>
        <v>0,16360568619605-0,111973062786194i</v>
      </c>
      <c r="AD348" s="20">
        <f t="shared" si="331"/>
        <v>-14.05554549088523</v>
      </c>
      <c r="AE348" s="43">
        <f t="shared" si="332"/>
        <v>-34.388055941615356</v>
      </c>
      <c r="AF348" t="str">
        <f t="shared" si="314"/>
        <v>170,937204527894</v>
      </c>
      <c r="AG348" t="str">
        <f t="shared" si="315"/>
        <v>1+1419,46696914353i</v>
      </c>
      <c r="AH348">
        <f t="shared" si="333"/>
        <v>1419.4673213883857</v>
      </c>
      <c r="AI348">
        <f t="shared" si="334"/>
        <v>1.5700918371122885</v>
      </c>
      <c r="AJ348" t="str">
        <f t="shared" si="316"/>
        <v>1+3,76098085841448i</v>
      </c>
      <c r="AK348">
        <f t="shared" si="335"/>
        <v>3.8916547916484214</v>
      </c>
      <c r="AL348">
        <f t="shared" si="336"/>
        <v>1.3109209669877548</v>
      </c>
      <c r="AM348" t="str">
        <f t="shared" si="317"/>
        <v>1-0,110720278547843i</v>
      </c>
      <c r="AN348">
        <f t="shared" si="337"/>
        <v>1.0061108189865129</v>
      </c>
      <c r="AO348">
        <f t="shared" si="338"/>
        <v>-0.11027113831907209</v>
      </c>
      <c r="AP348" s="41" t="str">
        <f t="shared" si="339"/>
        <v>0,439697163107245-0,170260136077654i</v>
      </c>
      <c r="AQ348">
        <f t="shared" si="340"/>
        <v>-6.5301734603616266</v>
      </c>
      <c r="AR348" s="43">
        <f t="shared" si="341"/>
        <v>-21.167467858655108</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-0,243751884198232+0,564687792355772i</v>
      </c>
      <c r="BG348" s="20">
        <f t="shared" si="352"/>
        <v>-4.2217825725612421</v>
      </c>
      <c r="BH348" s="43">
        <f t="shared" si="353"/>
        <v>113.34781888694994</v>
      </c>
      <c r="BI348" s="41" t="str">
        <f t="shared" si="306"/>
        <v>-0,871499074537034+1,17482731310042i</v>
      </c>
      <c r="BJ348" s="20">
        <f t="shared" si="354"/>
        <v>3.3035894579623539</v>
      </c>
      <c r="BK348" s="43">
        <f t="shared" si="307"/>
        <v>126.56840696991027</v>
      </c>
      <c r="BL348">
        <f t="shared" si="355"/>
        <v>-4.2217825725612421</v>
      </c>
      <c r="BM348" s="43">
        <f t="shared" si="356"/>
        <v>113.34781888694994</v>
      </c>
    </row>
    <row r="349" spans="14:65" x14ac:dyDescent="0.25">
      <c r="N349" s="9">
        <v>31</v>
      </c>
      <c r="O349" s="34">
        <f t="shared" si="308"/>
        <v>20417.379446695286</v>
      </c>
      <c r="P349" s="33" t="str">
        <f t="shared" si="309"/>
        <v>68,0243543984883</v>
      </c>
      <c r="Q349" s="4" t="str">
        <f t="shared" si="310"/>
        <v>1+1413,70668481276i</v>
      </c>
      <c r="R349" s="4">
        <f t="shared" si="322"/>
        <v>1413.7070384928713</v>
      </c>
      <c r="S349" s="4">
        <f t="shared" si="323"/>
        <v>1.5700889666020386</v>
      </c>
      <c r="T349" s="4" t="str">
        <f t="shared" si="311"/>
        <v>1+3,84858535651758i</v>
      </c>
      <c r="U349" s="4">
        <f t="shared" si="324"/>
        <v>3.976381426171482</v>
      </c>
      <c r="V349" s="4">
        <f t="shared" si="325"/>
        <v>1.3165821393760295</v>
      </c>
      <c r="W349" t="str">
        <f t="shared" si="312"/>
        <v>1-0,277098145669266i</v>
      </c>
      <c r="X349" s="4">
        <f t="shared" si="326"/>
        <v>1.0376817346052429</v>
      </c>
      <c r="Y349" s="4">
        <f t="shared" si="327"/>
        <v>-0.27031579196075434</v>
      </c>
      <c r="Z349" t="str">
        <f t="shared" si="313"/>
        <v>0,998332522466119+0,0783971091142468i</v>
      </c>
      <c r="AA349" s="4">
        <f t="shared" si="328"/>
        <v>1.0014059776789008</v>
      </c>
      <c r="AB349" s="4">
        <f t="shared" si="329"/>
        <v>7.8367229034954911E-2</v>
      </c>
      <c r="AC349" s="47" t="str">
        <f t="shared" si="330"/>
        <v>0,16338999254762-0,11230716176478i</v>
      </c>
      <c r="AD349" s="20">
        <f t="shared" si="331"/>
        <v>-14.055059244549764</v>
      </c>
      <c r="AE349" s="43">
        <f t="shared" si="332"/>
        <v>-34.502936768728212</v>
      </c>
      <c r="AF349" t="str">
        <f t="shared" si="314"/>
        <v>170,937204527894</v>
      </c>
      <c r="AG349" t="str">
        <f t="shared" si="315"/>
        <v>1+1452,53060229857i</v>
      </c>
      <c r="AH349">
        <f t="shared" si="333"/>
        <v>1452.5309465253561</v>
      </c>
      <c r="AI349">
        <f t="shared" si="334"/>
        <v>1.5701078732501463</v>
      </c>
      <c r="AJ349" t="str">
        <f t="shared" si="316"/>
        <v>1+3,84858535651758i</v>
      </c>
      <c r="AK349">
        <f t="shared" si="335"/>
        <v>3.976381426171482</v>
      </c>
      <c r="AL349">
        <f t="shared" si="336"/>
        <v>1.3165821393760295</v>
      </c>
      <c r="AM349" t="str">
        <f t="shared" si="317"/>
        <v>1-0,113299285141381i</v>
      </c>
      <c r="AN349">
        <f t="shared" si="337"/>
        <v>1.0063978974608145</v>
      </c>
      <c r="AO349">
        <f t="shared" si="338"/>
        <v>-0.11281818780095197</v>
      </c>
      <c r="AP349" s="41" t="str">
        <f t="shared" si="339"/>
        <v>0,439693354630516-0,168694075114629i</v>
      </c>
      <c r="AQ349">
        <f t="shared" si="340"/>
        <v>-6.5406207856503498</v>
      </c>
      <c r="AR349" s="43">
        <f t="shared" si="341"/>
        <v>-20.989960562252648</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-0,235707160328322+0,564023874781692i</v>
      </c>
      <c r="BG349" s="20">
        <f t="shared" si="352"/>
        <v>-4.2749921972635443</v>
      </c>
      <c r="BH349" s="43">
        <f t="shared" si="353"/>
        <v>112.68018689947367</v>
      </c>
      <c r="BI349" s="41" t="str">
        <f t="shared" si="306"/>
        <v>-0,857430854877923+1,1718240652178i</v>
      </c>
      <c r="BJ349" s="20">
        <f t="shared" si="354"/>
        <v>3.2394462616358863</v>
      </c>
      <c r="BK349" s="43">
        <f t="shared" si="307"/>
        <v>126.19316310594918</v>
      </c>
      <c r="BL349">
        <f t="shared" si="355"/>
        <v>-4.2749921972635443</v>
      </c>
      <c r="BM349" s="43">
        <f t="shared" si="356"/>
        <v>112.68018689947367</v>
      </c>
    </row>
    <row r="350" spans="14:65" x14ac:dyDescent="0.25">
      <c r="N350" s="9">
        <v>32</v>
      </c>
      <c r="O350" s="34">
        <f t="shared" si="308"/>
        <v>20892.961308540423</v>
      </c>
      <c r="P350" s="33" t="str">
        <f t="shared" si="309"/>
        <v>68,0243543984883</v>
      </c>
      <c r="Q350" s="4" t="str">
        <f t="shared" si="310"/>
        <v>1+1446,63614370936i</v>
      </c>
      <c r="R350" s="4">
        <f t="shared" si="322"/>
        <v>1446.6364893387308</v>
      </c>
      <c r="S350" s="4">
        <f t="shared" si="323"/>
        <v>1.5701050680806243</v>
      </c>
      <c r="T350" s="4" t="str">
        <f t="shared" si="311"/>
        <v>1+3,93823042551879i</v>
      </c>
      <c r="U350" s="4">
        <f t="shared" si="324"/>
        <v>4.0632079548654545</v>
      </c>
      <c r="V350" s="4">
        <f t="shared" si="325"/>
        <v>1.3221305877256981</v>
      </c>
      <c r="W350" t="str">
        <f t="shared" si="312"/>
        <v>1-0,283552590637353i</v>
      </c>
      <c r="X350" s="4">
        <f t="shared" si="326"/>
        <v>1.0394239133564103</v>
      </c>
      <c r="Y350" s="4">
        <f t="shared" si="327"/>
        <v>-0.27629997154121133</v>
      </c>
      <c r="Z350" t="str">
        <f t="shared" si="313"/>
        <v>0,998253936671039+0,0802232123716789i</v>
      </c>
      <c r="AA350" s="4">
        <f t="shared" si="328"/>
        <v>1.0014722591677008</v>
      </c>
      <c r="AB350" s="4">
        <f t="shared" si="329"/>
        <v>8.0191195636217308E-2</v>
      </c>
      <c r="AC350" s="47" t="str">
        <f t="shared" si="330"/>
        <v>0,163164337042881-0,112699680686421i</v>
      </c>
      <c r="AD350" s="20">
        <f t="shared" si="331"/>
        <v>-14.053443125395228</v>
      </c>
      <c r="AE350" s="43">
        <f t="shared" si="332"/>
        <v>-34.633330464246214</v>
      </c>
      <c r="AF350" t="str">
        <f t="shared" si="314"/>
        <v>170,937204527894</v>
      </c>
      <c r="AG350" t="str">
        <f t="shared" si="315"/>
        <v>1+1486,36438640548i</v>
      </c>
      <c r="AH350">
        <f t="shared" si="333"/>
        <v>1486.3647227967097</v>
      </c>
      <c r="AI350">
        <f t="shared" si="334"/>
        <v>1.5701235443612838</v>
      </c>
      <c r="AJ350" t="str">
        <f t="shared" si="316"/>
        <v>1+3,93823042551879i</v>
      </c>
      <c r="AK350">
        <f t="shared" si="335"/>
        <v>4.0632079548654545</v>
      </c>
      <c r="AL350">
        <f t="shared" si="336"/>
        <v>1.3221305877256981</v>
      </c>
      <c r="AM350" t="str">
        <f t="shared" si="317"/>
        <v>1-0,115938364515595i</v>
      </c>
      <c r="AN350">
        <f t="shared" si="337"/>
        <v>1.0066984177828784</v>
      </c>
      <c r="AO350">
        <f t="shared" si="338"/>
        <v>-0.1154230445019369</v>
      </c>
      <c r="AP350" s="41" t="str">
        <f t="shared" si="339"/>
        <v>0,439689717563315-0,167217457747081i</v>
      </c>
      <c r="AQ350">
        <f t="shared" si="340"/>
        <v>-6.5504071170041804</v>
      </c>
      <c r="AR350" s="43">
        <f t="shared" si="341"/>
        <v>-20.82220307270163</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-0,227481644148409+0,563315022243582i</v>
      </c>
      <c r="BG350" s="20">
        <f t="shared" si="352"/>
        <v>-4.3288923978088087</v>
      </c>
      <c r="BH350" s="43">
        <f t="shared" si="353"/>
        <v>111.99017137773041</v>
      </c>
      <c r="BI350" s="41" t="str">
        <f t="shared" si="306"/>
        <v>-0,843034355588582+1,16884011556667i</v>
      </c>
      <c r="BJ350" s="20">
        <f t="shared" si="354"/>
        <v>3.1741436105822358</v>
      </c>
      <c r="BK350" s="43">
        <f t="shared" si="307"/>
        <v>125.80129876927496</v>
      </c>
      <c r="BL350">
        <f t="shared" si="355"/>
        <v>-4.3288923978088087</v>
      </c>
      <c r="BM350" s="43">
        <f t="shared" si="356"/>
        <v>111.99017137773041</v>
      </c>
    </row>
    <row r="351" spans="14:65" x14ac:dyDescent="0.25">
      <c r="N351" s="9">
        <v>33</v>
      </c>
      <c r="O351" s="34">
        <f t="shared" si="308"/>
        <v>21379.620895022348</v>
      </c>
      <c r="P351" s="33" t="str">
        <f t="shared" si="309"/>
        <v>68,0243543984883</v>
      </c>
      <c r="Q351" s="4" t="str">
        <f t="shared" si="310"/>
        <v>1+1480,33262823784i</v>
      </c>
      <c r="R351" s="4">
        <f t="shared" si="322"/>
        <v>1480.3329659997278</v>
      </c>
      <c r="S351" s="4">
        <f t="shared" si="323"/>
        <v>1.570120803045157</v>
      </c>
      <c r="T351" s="4" t="str">
        <f t="shared" si="311"/>
        <v>1+4,02996359642022i</v>
      </c>
      <c r="U351" s="4">
        <f t="shared" si="324"/>
        <v>4.1521809436092978</v>
      </c>
      <c r="V351" s="4">
        <f t="shared" si="325"/>
        <v>1.3275678868387175</v>
      </c>
      <c r="W351" t="str">
        <f t="shared" si="312"/>
        <v>1-0,290157378942256i</v>
      </c>
      <c r="X351" s="4">
        <f t="shared" si="326"/>
        <v>1.0412450742042623</v>
      </c>
      <c r="Y351" s="4">
        <f t="shared" si="327"/>
        <v>-0.28240258600314971</v>
      </c>
      <c r="Z351" t="str">
        <f t="shared" si="313"/>
        <v>0,998171647241541+0,0820918510381895i</v>
      </c>
      <c r="AA351" s="4">
        <f t="shared" si="328"/>
        <v>1.0015416663143712</v>
      </c>
      <c r="AB351" s="4">
        <f t="shared" si="329"/>
        <v>8.2057544876772276E-2</v>
      </c>
      <c r="AC351" s="47" t="str">
        <f t="shared" si="330"/>
        <v>0,162928248949989-0,11315074746143i</v>
      </c>
      <c r="AD351" s="20">
        <f t="shared" si="331"/>
        <v>-14.050695455153253</v>
      </c>
      <c r="AE351" s="43">
        <f t="shared" si="332"/>
        <v>-34.77928570742457</v>
      </c>
      <c r="AF351" t="str">
        <f t="shared" si="314"/>
        <v>170,937204527894</v>
      </c>
      <c r="AG351" t="str">
        <f t="shared" si="315"/>
        <v>1+1520,98626058441i</v>
      </c>
      <c r="AH351">
        <f t="shared" si="333"/>
        <v>1520.9865893184419</v>
      </c>
      <c r="AI351">
        <f t="shared" si="334"/>
        <v>1.5701388587547003</v>
      </c>
      <c r="AJ351" t="str">
        <f t="shared" si="316"/>
        <v>1+4,02996359642022i</v>
      </c>
      <c r="AK351">
        <f t="shared" si="335"/>
        <v>4.1521809436092978</v>
      </c>
      <c r="AL351">
        <f t="shared" si="336"/>
        <v>1.3275678868387175</v>
      </c>
      <c r="AM351" t="str">
        <f t="shared" si="317"/>
        <v>1-0,118638915945299i</v>
      </c>
      <c r="AN351">
        <f t="shared" si="337"/>
        <v>1.0070130050682939</v>
      </c>
      <c r="AO351">
        <f t="shared" si="338"/>
        <v>-0.11808694807767088</v>
      </c>
      <c r="AP351" s="41" t="str">
        <f t="shared" si="339"/>
        <v>0,439686244190958-0,165829501068694i</v>
      </c>
      <c r="AQ351">
        <f t="shared" si="340"/>
        <v>-6.5595487465462323</v>
      </c>
      <c r="AR351" s="43">
        <f t="shared" si="341"/>
        <v>-20.664176663603314</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-0,21907951381424+0,562550113804908i</v>
      </c>
      <c r="BG351" s="20">
        <f t="shared" si="352"/>
        <v>-4.3835195958302249</v>
      </c>
      <c r="BH351" s="43">
        <f t="shared" si="353"/>
        <v>111.27792842049045</v>
      </c>
      <c r="BI351" s="41" t="str">
        <f t="shared" si="306"/>
        <v>-0,828316853093236+1,16585505177908i</v>
      </c>
      <c r="BJ351" s="20">
        <f t="shared" si="354"/>
        <v>3.1076271127767923</v>
      </c>
      <c r="BK351" s="43">
        <f t="shared" si="307"/>
        <v>125.39303746431166</v>
      </c>
      <c r="BL351">
        <f t="shared" si="355"/>
        <v>-4.3835195958302249</v>
      </c>
      <c r="BM351" s="43">
        <f t="shared" si="356"/>
        <v>111.27792842049045</v>
      </c>
    </row>
    <row r="352" spans="14:65" x14ac:dyDescent="0.25">
      <c r="N352" s="9">
        <v>34</v>
      </c>
      <c r="O352" s="34">
        <f t="shared" si="308"/>
        <v>21877.61623949555</v>
      </c>
      <c r="P352" s="33" t="str">
        <f t="shared" si="309"/>
        <v>68,0243543984883</v>
      </c>
      <c r="Q352" s="4" t="str">
        <f t="shared" si="310"/>
        <v>1+1514,81400472033i</v>
      </c>
      <c r="R352" s="4">
        <f t="shared" si="322"/>
        <v>1514.8143347938201</v>
      </c>
      <c r="S352" s="4">
        <f t="shared" si="323"/>
        <v>1.5701361798384919</v>
      </c>
      <c r="T352" s="4" t="str">
        <f t="shared" si="311"/>
        <v>1+4,12383350736336i</v>
      </c>
      <c r="U352" s="4">
        <f t="shared" si="324"/>
        <v>4.2433480644949206</v>
      </c>
      <c r="V352" s="4">
        <f t="shared" si="325"/>
        <v>1.3328956330983595</v>
      </c>
      <c r="W352" t="str">
        <f t="shared" si="312"/>
        <v>1-0,296916012530162i</v>
      </c>
      <c r="X352" s="4">
        <f t="shared" si="326"/>
        <v>1.0431486559914704</v>
      </c>
      <c r="Y352" s="4">
        <f t="shared" si="327"/>
        <v>-0.28862505214397743</v>
      </c>
      <c r="Z352" t="str">
        <f t="shared" si="313"/>
        <v>0,998085479630709+0,0840040158907349i</v>
      </c>
      <c r="AA352" s="4">
        <f t="shared" si="328"/>
        <v>1.0016143466102279</v>
      </c>
      <c r="AB352" s="4">
        <f t="shared" si="329"/>
        <v>8.3967256612779165E-2</v>
      </c>
      <c r="AC352" s="47" t="str">
        <f t="shared" si="330"/>
        <v>0,162681236168693-0,113660515350051i</v>
      </c>
      <c r="AD352" s="20">
        <f t="shared" si="331"/>
        <v>-14.046813091656942</v>
      </c>
      <c r="AE352" s="43">
        <f t="shared" si="332"/>
        <v>-34.940848828383245</v>
      </c>
      <c r="AF352" t="str">
        <f t="shared" si="314"/>
        <v>170,937204527894</v>
      </c>
      <c r="AG352" t="str">
        <f t="shared" si="315"/>
        <v>1+1556,41458181133i</v>
      </c>
      <c r="AH352">
        <f t="shared" si="333"/>
        <v>1556.4149030624635</v>
      </c>
      <c r="AI352">
        <f t="shared" si="334"/>
        <v>1.5701538245502613</v>
      </c>
      <c r="AJ352" t="str">
        <f t="shared" si="316"/>
        <v>1+4,12383350736336i</v>
      </c>
      <c r="AK352">
        <f t="shared" si="335"/>
        <v>4.2433480644949206</v>
      </c>
      <c r="AL352">
        <f t="shared" si="336"/>
        <v>1.3328956330983595</v>
      </c>
      <c r="AM352" t="str">
        <f t="shared" si="317"/>
        <v>1-0,12140237129861i</v>
      </c>
      <c r="AN352">
        <f t="shared" si="337"/>
        <v>1.0073423130976509</v>
      </c>
      <c r="AO352">
        <f t="shared" si="338"/>
        <v>-0.1208111596509563</v>
      </c>
      <c r="AP352" s="41" t="str">
        <f t="shared" si="339"/>
        <v>0,43968292714598-0,164529469181173i</v>
      </c>
      <c r="AQ352">
        <f t="shared" si="340"/>
        <v>-6.5680609989194885</v>
      </c>
      <c r="AR352" s="43">
        <f t="shared" si="341"/>
        <v>-20.515862591181865</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-0,21050545970611+0,561718134868854i</v>
      </c>
      <c r="BG352" s="20">
        <f t="shared" si="352"/>
        <v>-4.4389078928234449</v>
      </c>
      <c r="BH352" s="43">
        <f t="shared" si="353"/>
        <v>110.54362829873153</v>
      </c>
      <c r="BI352" s="41" t="str">
        <f t="shared" si="306"/>
        <v>-0,813286493830863+1,16284869573457i</v>
      </c>
      <c r="BJ352" s="20">
        <f t="shared" si="354"/>
        <v>3.0398441999140378</v>
      </c>
      <c r="BK352" s="43">
        <f t="shared" si="307"/>
        <v>124.9686145359328</v>
      </c>
      <c r="BL352">
        <f t="shared" si="355"/>
        <v>-4.4389078928234449</v>
      </c>
      <c r="BM352" s="43">
        <f t="shared" si="356"/>
        <v>110.54362829873153</v>
      </c>
    </row>
    <row r="353" spans="14:65" x14ac:dyDescent="0.25">
      <c r="N353" s="9">
        <v>35</v>
      </c>
      <c r="O353" s="34">
        <f t="shared" si="308"/>
        <v>22387.211385683382</v>
      </c>
      <c r="P353" s="33" t="str">
        <f t="shared" si="309"/>
        <v>68,0243543984883</v>
      </c>
      <c r="Q353" s="4" t="str">
        <f t="shared" si="310"/>
        <v>1+1550,09855563905i</v>
      </c>
      <c r="R353" s="4">
        <f t="shared" si="322"/>
        <v>1550.0988781991518</v>
      </c>
      <c r="S353" s="4">
        <f t="shared" si="323"/>
        <v>1.5701512066135794</v>
      </c>
      <c r="T353" s="4" t="str">
        <f t="shared" si="311"/>
        <v>1+4,21988992941747i</v>
      </c>
      <c r="U353" s="4">
        <f t="shared" si="324"/>
        <v>4.3367581228838414</v>
      </c>
      <c r="V353" s="4">
        <f t="shared" si="325"/>
        <v>1.3381154410034879</v>
      </c>
      <c r="W353" t="str">
        <f t="shared" si="312"/>
        <v>1-0,303832074918058i</v>
      </c>
      <c r="X353" s="4">
        <f t="shared" si="326"/>
        <v>1.0451382347560596</v>
      </c>
      <c r="Y353" s="4">
        <f t="shared" si="327"/>
        <v>-0.29496874103814696</v>
      </c>
      <c r="Z353" t="str">
        <f t="shared" si="313"/>
        <v>0,997995251065491+0,0859607207844297i</v>
      </c>
      <c r="AA353" s="4">
        <f t="shared" si="328"/>
        <v>1.0016904545152914</v>
      </c>
      <c r="AB353" s="4">
        <f t="shared" si="329"/>
        <v>8.5921332998144404E-2</v>
      </c>
      <c r="AC353" s="47" t="str">
        <f t="shared" si="330"/>
        <v>0,162422784259445-0,11422916264204i</v>
      </c>
      <c r="AD353" s="20">
        <f t="shared" si="331"/>
        <v>-14.041791437733988</v>
      </c>
      <c r="AE353" s="43">
        <f t="shared" si="332"/>
        <v>-35.118063766249989</v>
      </c>
      <c r="AF353" t="str">
        <f t="shared" si="314"/>
        <v>170,937204527894</v>
      </c>
      <c r="AG353" t="str">
        <f t="shared" si="315"/>
        <v>1+1592,66813465111i</v>
      </c>
      <c r="AH353">
        <f t="shared" si="333"/>
        <v>1592.6684485896762</v>
      </c>
      <c r="AI353">
        <f t="shared" si="334"/>
        <v>1.5701684496830028</v>
      </c>
      <c r="AJ353" t="str">
        <f t="shared" si="316"/>
        <v>1+4,21988992941747i</v>
      </c>
      <c r="AK353">
        <f t="shared" si="335"/>
        <v>4.3367581228838414</v>
      </c>
      <c r="AL353">
        <f t="shared" si="336"/>
        <v>1.3381154410034879</v>
      </c>
      <c r="AM353" t="str">
        <f t="shared" si="317"/>
        <v>1-0,124230195796134i</v>
      </c>
      <c r="AN353">
        <f t="shared" si="337"/>
        <v>1.0076870255925428</v>
      </c>
      <c r="AO353">
        <f t="shared" si="338"/>
        <v>-0.12359696180975931</v>
      </c>
      <c r="AP353" s="41" t="str">
        <f t="shared" si="339"/>
        <v>0,439679759392495-0,163316672804125i</v>
      </c>
      <c r="AQ353">
        <f t="shared" si="340"/>
        <v>-6.5759582360585158</v>
      </c>
      <c r="AR353" s="43">
        <f t="shared" si="341"/>
        <v>-20.37724229298772</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-0,201764690158029+0,560808212858182i</v>
      </c>
      <c r="BG353" s="20">
        <f t="shared" si="352"/>
        <v>-4.495088965566957</v>
      </c>
      <c r="BH353" s="43">
        <f t="shared" si="353"/>
        <v>109.7874553899611</v>
      </c>
      <c r="BI353" s="41" t="str">
        <f t="shared" si="306"/>
        <v>-0,79795230419278+1,1598011652334i</v>
      </c>
      <c r="BJ353" s="20">
        <f t="shared" si="354"/>
        <v>2.9707442361085161</v>
      </c>
      <c r="BK353" s="43">
        <f t="shared" si="307"/>
        <v>124.5282768632233</v>
      </c>
      <c r="BL353">
        <f t="shared" si="355"/>
        <v>-4.495088965566957</v>
      </c>
      <c r="BM353" s="43">
        <f t="shared" si="356"/>
        <v>109.7874553899611</v>
      </c>
    </row>
    <row r="354" spans="14:65" x14ac:dyDescent="0.25">
      <c r="N354" s="9">
        <v>36</v>
      </c>
      <c r="O354" s="34">
        <f t="shared" si="308"/>
        <v>22908.676527677751</v>
      </c>
      <c r="P354" s="33" t="str">
        <f t="shared" si="309"/>
        <v>68,0243543984883</v>
      </c>
      <c r="Q354" s="4" t="str">
        <f t="shared" si="310"/>
        <v>1+1586,20498932997i</v>
      </c>
      <c r="R354" s="4">
        <f t="shared" si="322"/>
        <v>1586.2053045477091</v>
      </c>
      <c r="S354" s="4">
        <f t="shared" si="323"/>
        <v>1.5701658913377874</v>
      </c>
      <c r="T354" s="4" t="str">
        <f t="shared" si="311"/>
        <v>1+4,31818379296905i</v>
      </c>
      <c r="U354" s="4">
        <f t="shared" si="324"/>
        <v>4.4324610849798294</v>
      </c>
      <c r="V354" s="4">
        <f t="shared" si="325"/>
        <v>1.3432289398992567</v>
      </c>
      <c r="W354" t="str">
        <f t="shared" si="312"/>
        <v>1-0,310909233093772i</v>
      </c>
      <c r="X354" s="4">
        <f t="shared" si="326"/>
        <v>1.0472175281301195</v>
      </c>
      <c r="Y354" s="4">
        <f t="shared" si="327"/>
        <v>-0.30143497314985357</v>
      </c>
      <c r="Z354" t="str">
        <f t="shared" si="313"/>
        <v>0,997900770159001+0,0879630031901101i</v>
      </c>
      <c r="AA354" s="4">
        <f t="shared" si="328"/>
        <v>1.0017701517883986</v>
      </c>
      <c r="AB354" s="4">
        <f t="shared" si="329"/>
        <v>8.7920798966349661E-2</v>
      </c>
      <c r="AC354" s="47" t="str">
        <f t="shared" si="330"/>
        <v>0,162152355432105-0,114856892321433i</v>
      </c>
      <c r="AD354" s="20">
        <f t="shared" si="331"/>
        <v>-14.035624452445187</v>
      </c>
      <c r="AE354" s="43">
        <f t="shared" si="332"/>
        <v>-35.310972004309214</v>
      </c>
      <c r="AF354" t="str">
        <f t="shared" si="314"/>
        <v>170,937204527894</v>
      </c>
      <c r="AG354" t="str">
        <f t="shared" si="315"/>
        <v>1+1629,76614121735i</v>
      </c>
      <c r="AH354">
        <f t="shared" si="333"/>
        <v>1629.7664480098033</v>
      </c>
      <c r="AI354">
        <f t="shared" si="334"/>
        <v>1.5701827419073386</v>
      </c>
      <c r="AJ354" t="str">
        <f t="shared" si="316"/>
        <v>1+4,31818379296905i</v>
      </c>
      <c r="AK354">
        <f t="shared" si="335"/>
        <v>4.4324610849798294</v>
      </c>
      <c r="AL354">
        <f t="shared" si="336"/>
        <v>1.3432289398992567</v>
      </c>
      <c r="AM354" t="str">
        <f t="shared" si="317"/>
        <v>1-0,12712388878785i</v>
      </c>
      <c r="AN354">
        <f t="shared" si="337"/>
        <v>1.0080478575447427</v>
      </c>
      <c r="AO354">
        <f t="shared" si="338"/>
        <v>-0.12644565857255385</v>
      </c>
      <c r="AP354" s="41" t="str">
        <f t="shared" si="339"/>
        <v>0,439676734211294-0,162190468909665i</v>
      </c>
      <c r="AQ354">
        <f t="shared" si="340"/>
        <v>-6.5832538622515635</v>
      </c>
      <c r="AR354" s="43">
        <f t="shared" si="341"/>
        <v>-20.2482975734703</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-0,192862934186091+0,559809654051898i</v>
      </c>
      <c r="BG354" s="20">
        <f t="shared" si="352"/>
        <v>-4.5520919631852212</v>
      </c>
      <c r="BH354" s="43">
        <f t="shared" si="353"/>
        <v>109.00960808158962</v>
      </c>
      <c r="BI354" s="41" t="str">
        <f t="shared" si="306"/>
        <v>-0,782324195162853+1,1566929377026i</v>
      </c>
      <c r="BJ354" s="20">
        <f t="shared" si="354"/>
        <v>2.9002786270084195</v>
      </c>
      <c r="BK354" s="43">
        <f t="shared" si="307"/>
        <v>124.07228251242839</v>
      </c>
      <c r="BL354">
        <f t="shared" si="355"/>
        <v>-4.5520919631852212</v>
      </c>
      <c r="BM354" s="43">
        <f t="shared" si="356"/>
        <v>109.00960808158962</v>
      </c>
    </row>
    <row r="355" spans="14:65" x14ac:dyDescent="0.25">
      <c r="N355" s="9">
        <v>37</v>
      </c>
      <c r="O355" s="34">
        <f t="shared" si="308"/>
        <v>23442.288153199243</v>
      </c>
      <c r="P355" s="33" t="str">
        <f t="shared" si="309"/>
        <v>68,0243543984883</v>
      </c>
      <c r="Q355" s="4" t="str">
        <f t="shared" si="310"/>
        <v>1+1623,15244990213i</v>
      </c>
      <c r="R355" s="4">
        <f t="shared" si="322"/>
        <v>1623.1527579446388</v>
      </c>
      <c r="S355" s="4">
        <f t="shared" si="323"/>
        <v>1.5701802417971258</v>
      </c>
      <c r="T355" s="4" t="str">
        <f t="shared" si="311"/>
        <v>1+4,41876721472557i</v>
      </c>
      <c r="U355" s="4">
        <f t="shared" si="324"/>
        <v>4.530508105933988</v>
      </c>
      <c r="V355" s="4">
        <f t="shared" si="325"/>
        <v>1.3482377708990254</v>
      </c>
      <c r="W355" t="str">
        <f t="shared" si="312"/>
        <v>1-0,31815123946024i</v>
      </c>
      <c r="X355" s="4">
        <f t="shared" si="326"/>
        <v>1.0493903997893668</v>
      </c>
      <c r="Y355" s="4">
        <f t="shared" si="327"/>
        <v>-0.30802501323390402</v>
      </c>
      <c r="Z355" t="str">
        <f t="shared" si="313"/>
        <v>0,997801836504569+0,0900119247444094i</v>
      </c>
      <c r="AA355" s="4">
        <f t="shared" si="328"/>
        <v>1.0018536078330427</v>
      </c>
      <c r="AB355" s="4">
        <f t="shared" si="329"/>
        <v>8.9966702720814168E-2</v>
      </c>
      <c r="AC355" s="47" t="str">
        <f t="shared" si="330"/>
        <v>0,161869387492759-0,115543931714405i</v>
      </c>
      <c r="AD355" s="20">
        <f t="shared" si="331"/>
        <v>-14.028304664738076</v>
      </c>
      <c r="AE355" s="43">
        <f t="shared" si="332"/>
        <v>-35.519612482541149</v>
      </c>
      <c r="AF355" t="str">
        <f t="shared" si="314"/>
        <v>170,937204527894</v>
      </c>
      <c r="AG355" t="str">
        <f t="shared" si="315"/>
        <v>1+1667,72827136416i</v>
      </c>
      <c r="AH355">
        <f t="shared" si="333"/>
        <v>1667.7285711731658</v>
      </c>
      <c r="AI355">
        <f t="shared" si="334"/>
        <v>1.5701967088011723</v>
      </c>
      <c r="AJ355" t="str">
        <f t="shared" si="316"/>
        <v>1+4,41876721472557i</v>
      </c>
      <c r="AK355">
        <f t="shared" si="335"/>
        <v>4.530508105933988</v>
      </c>
      <c r="AL355">
        <f t="shared" si="336"/>
        <v>1.3482377708990254</v>
      </c>
      <c r="AM355" t="str">
        <f t="shared" si="317"/>
        <v>1-0,130084984548085i</v>
      </c>
      <c r="AN355">
        <f t="shared" si="337"/>
        <v>1.0084255566004243</v>
      </c>
      <c r="AO355">
        <f t="shared" si="338"/>
        <v>-0.12935857531827041</v>
      </c>
      <c r="AP355" s="41" t="str">
        <f t="shared" si="339"/>
        <v>0,439673845185576-0,161150260381537i</v>
      </c>
      <c r="AQ355">
        <f t="shared" si="340"/>
        <v>-6.5899603293815288</v>
      </c>
      <c r="AR355" s="43">
        <f t="shared" si="341"/>
        <v>-20.129010776561444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-0,183806441043114+0,558711981312119i</v>
      </c>
      <c r="BG355" s="20">
        <f t="shared" si="352"/>
        <v>-4.6099434065949128</v>
      </c>
      <c r="BH355" s="43">
        <f t="shared" si="353"/>
        <v>108.21029864155869</v>
      </c>
      <c r="BI355" s="41" t="str">
        <f t="shared" si="306"/>
        <v>-0,766412961357773+1,15350491546678i</v>
      </c>
      <c r="BJ355" s="20">
        <f t="shared" si="354"/>
        <v>2.8284009287616145</v>
      </c>
      <c r="BK355" s="43">
        <f t="shared" si="307"/>
        <v>123.60090034753857</v>
      </c>
      <c r="BL355">
        <f t="shared" si="355"/>
        <v>-4.6099434065949128</v>
      </c>
      <c r="BM355" s="43">
        <f t="shared" si="356"/>
        <v>108.21029864155869</v>
      </c>
    </row>
    <row r="356" spans="14:65" x14ac:dyDescent="0.25">
      <c r="N356" s="9">
        <v>38</v>
      </c>
      <c r="O356" s="34">
        <f t="shared" si="308"/>
        <v>23988.329190194923</v>
      </c>
      <c r="P356" s="33" t="str">
        <f t="shared" si="309"/>
        <v>68,0243543984883</v>
      </c>
      <c r="Q356" s="4" t="str">
        <f t="shared" si="310"/>
        <v>1+1660,96052738818i</v>
      </c>
      <c r="R356" s="4">
        <f t="shared" si="322"/>
        <v>1660.9608284187864</v>
      </c>
      <c r="S356" s="4">
        <f t="shared" si="323"/>
        <v>1.570194265600374</v>
      </c>
      <c r="T356" s="4" t="str">
        <f t="shared" si="311"/>
        <v>1+4,5216935253486i</v>
      </c>
      <c r="U356" s="4">
        <f t="shared" si="324"/>
        <v>4.6309515585006347</v>
      </c>
      <c r="V356" s="4">
        <f t="shared" si="325"/>
        <v>1.3531435839919819</v>
      </c>
      <c r="W356" t="str">
        <f t="shared" si="312"/>
        <v>1-0,325561933825099i</v>
      </c>
      <c r="X356" s="4">
        <f t="shared" si="326"/>
        <v>1.0516608639461382</v>
      </c>
      <c r="Y356" s="4">
        <f t="shared" si="327"/>
        <v>-0.31474006502771751</v>
      </c>
      <c r="Z356" t="str">
        <f t="shared" si="313"/>
        <v>0,997698240250651+0,0921085718126565i</v>
      </c>
      <c r="AA356" s="4">
        <f t="shared" si="328"/>
        <v>1.0019410000596907</v>
      </c>
      <c r="AB356" s="4">
        <f t="shared" si="329"/>
        <v>9.2060116233820891E-2</v>
      </c>
      <c r="AC356" s="47" t="str">
        <f t="shared" si="330"/>
        <v>0,161573292747109-0,116290532117976i</v>
      </c>
      <c r="AD356" s="20">
        <f t="shared" si="331"/>
        <v>-14.019823189602402</v>
      </c>
      <c r="AE356" s="43">
        <f t="shared" si="332"/>
        <v>-35.744021488041732</v>
      </c>
      <c r="AF356" t="str">
        <f t="shared" si="314"/>
        <v>170,937204527894</v>
      </c>
      <c r="AG356" t="str">
        <f t="shared" si="315"/>
        <v>1+1706,57465311544i</v>
      </c>
      <c r="AH356">
        <f t="shared" si="333"/>
        <v>1706.5749460999609</v>
      </c>
      <c r="AI356">
        <f t="shared" si="334"/>
        <v>1.5702103577699136</v>
      </c>
      <c r="AJ356" t="str">
        <f t="shared" si="316"/>
        <v>1+4,5216935253486i</v>
      </c>
      <c r="AK356">
        <f t="shared" si="335"/>
        <v>4.6309515585006347</v>
      </c>
      <c r="AL356">
        <f t="shared" si="336"/>
        <v>1.3531435839919819</v>
      </c>
      <c r="AM356" t="str">
        <f t="shared" si="317"/>
        <v>1-0,133115053089005i</v>
      </c>
      <c r="AN356">
        <f t="shared" si="337"/>
        <v>1.0088209045013334</v>
      </c>
      <c r="AO356">
        <f t="shared" si="338"/>
        <v>-0.13233705867797776</v>
      </c>
      <c r="AP356" s="41" t="str">
        <f t="shared" si="339"/>
        <v>0,439671086187341-0,160195495698563i</v>
      </c>
      <c r="AQ356">
        <f t="shared" si="340"/>
        <v>-6.5960891422403964</v>
      </c>
      <c r="AR356" s="43">
        <f t="shared" si="341"/>
        <v>-20.019364945419746</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-0,17460197645213+0,557504972408919i</v>
      </c>
      <c r="BG356" s="20">
        <f t="shared" si="352"/>
        <v>-4.6686670911227592</v>
      </c>
      <c r="BH356" s="43">
        <f t="shared" si="353"/>
        <v>107.38975305469505</v>
      </c>
      <c r="BI356" s="41" t="str">
        <f t="shared" si="306"/>
        <v>-0,750230274210031+1,1502184920719i</v>
      </c>
      <c r="BJ356" s="20">
        <f t="shared" si="354"/>
        <v>2.7550669562392489</v>
      </c>
      <c r="BK356" s="43">
        <f t="shared" si="307"/>
        <v>123.11440959731701</v>
      </c>
      <c r="BL356">
        <f t="shared" si="355"/>
        <v>-4.6686670911227592</v>
      </c>
      <c r="BM356" s="43">
        <f t="shared" si="356"/>
        <v>107.38975305469505</v>
      </c>
    </row>
    <row r="357" spans="14:65" x14ac:dyDescent="0.25">
      <c r="N357" s="9">
        <v>39</v>
      </c>
      <c r="O357" s="34">
        <f t="shared" si="308"/>
        <v>24547.089156850321</v>
      </c>
      <c r="P357" s="33" t="str">
        <f t="shared" si="309"/>
        <v>68,0243543984883</v>
      </c>
      <c r="Q357" s="4" t="str">
        <f t="shared" si="310"/>
        <v>1+1699,64926813127i</v>
      </c>
      <c r="R357" s="4">
        <f t="shared" si="322"/>
        <v>1699.6495623095843</v>
      </c>
      <c r="S357" s="4">
        <f t="shared" si="323"/>
        <v>1.5702079701831166</v>
      </c>
      <c r="T357" s="4" t="str">
        <f t="shared" si="311"/>
        <v>1+4,62701729773047i</v>
      </c>
      <c r="U357" s="4">
        <f t="shared" si="324"/>
        <v>4.7338450622614356</v>
      </c>
      <c r="V357" s="4">
        <f t="shared" si="325"/>
        <v>1.3579480353305642</v>
      </c>
      <c r="W357" t="str">
        <f t="shared" si="312"/>
        <v>1-0,333145245436594i</v>
      </c>
      <c r="X357" s="4">
        <f t="shared" si="326"/>
        <v>1.0540330898776415</v>
      </c>
      <c r="Y357" s="4">
        <f t="shared" si="327"/>
        <v>-0.32158126573884965</v>
      </c>
      <c r="Z357" t="str">
        <f t="shared" si="313"/>
        <v>0,997589761655703+0,0942540560648797i</v>
      </c>
      <c r="AA357" s="4">
        <f t="shared" si="328"/>
        <v>1.0020325142653623</v>
      </c>
      <c r="AB357" s="4">
        <f t="shared" si="329"/>
        <v>9.4202135753985269E-2</v>
      </c>
      <c r="AC357" s="47" t="str">
        <f t="shared" si="330"/>
        <v>0,161263456858952-0,117096968407171i</v>
      </c>
      <c r="AD357" s="20">
        <f t="shared" si="331"/>
        <v>-14.010169746826113</v>
      </c>
      <c r="AE357" s="43">
        <f t="shared" si="332"/>
        <v>-35.984232523905895</v>
      </c>
      <c r="AF357" t="str">
        <f t="shared" si="314"/>
        <v>170,937204527894</v>
      </c>
      <c r="AG357" t="str">
        <f t="shared" si="315"/>
        <v>1+1746,32588333698i</v>
      </c>
      <c r="AH357">
        <f t="shared" si="333"/>
        <v>1746.32616965236</v>
      </c>
      <c r="AI357">
        <f t="shared" si="334"/>
        <v>1.5702236960504063</v>
      </c>
      <c r="AJ357" t="str">
        <f t="shared" si="316"/>
        <v>1+4,62701729773047i</v>
      </c>
      <c r="AK357">
        <f t="shared" si="335"/>
        <v>4.7338450622614356</v>
      </c>
      <c r="AL357">
        <f t="shared" si="336"/>
        <v>1.3579480353305642</v>
      </c>
      <c r="AM357" t="str">
        <f t="shared" si="317"/>
        <v>1-0,136215700993059i</v>
      </c>
      <c r="AN357">
        <f t="shared" si="337"/>
        <v>1.0092347185848445</v>
      </c>
      <c r="AO357">
        <f t="shared" si="338"/>
        <v>-0.13538247638526268</v>
      </c>
      <c r="AP357" s="41" t="str">
        <f t="shared" si="339"/>
        <v>0,4396684513644-0,159325668642283i</v>
      </c>
      <c r="AQ357">
        <f t="shared" si="340"/>
        <v>-6.6016508638211446</v>
      </c>
      <c r="AR357" s="43">
        <f t="shared" si="341"/>
        <v>-19.91934396950305</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-0,165256815401422+0,556178698627445i</v>
      </c>
      <c r="BG357" s="20">
        <f t="shared" si="352"/>
        <v>-4.7282839931283966</v>
      </c>
      <c r="BH357" s="43">
        <f t="shared" si="353"/>
        <v>106.54821082363773</v>
      </c>
      <c r="BI357" s="41" t="str">
        <f t="shared" si="306"/>
        <v>-0,73378866908806+1,14681561910789i</v>
      </c>
      <c r="BJ357" s="20">
        <f t="shared" si="354"/>
        <v>2.6802348898765787</v>
      </c>
      <c r="BK357" s="43">
        <f t="shared" si="307"/>
        <v>122.6130993780406</v>
      </c>
      <c r="BL357">
        <f t="shared" si="355"/>
        <v>-4.7282839931283966</v>
      </c>
      <c r="BM357" s="43">
        <f t="shared" si="356"/>
        <v>106.54821082363773</v>
      </c>
    </row>
    <row r="358" spans="14:65" x14ac:dyDescent="0.25">
      <c r="N358" s="9">
        <v>40</v>
      </c>
      <c r="O358" s="34">
        <f t="shared" si="308"/>
        <v>25118.86431509586</v>
      </c>
      <c r="P358" s="33" t="str">
        <f t="shared" si="309"/>
        <v>68,0243543984883</v>
      </c>
      <c r="Q358" s="4" t="str">
        <f t="shared" si="310"/>
        <v>1+1739,23918541385i</v>
      </c>
      <c r="R358" s="4">
        <f t="shared" si="322"/>
        <v>1739.2394728958495</v>
      </c>
      <c r="S358" s="4">
        <f t="shared" si="323"/>
        <v>1.5702213628116837</v>
      </c>
      <c r="T358" s="4" t="str">
        <f t="shared" si="311"/>
        <v>1+4,73479437592944i</v>
      </c>
      <c r="U358" s="4">
        <f t="shared" si="324"/>
        <v>4.8392435134360676</v>
      </c>
      <c r="V358" s="4">
        <f t="shared" si="325"/>
        <v>1.3626527846915517</v>
      </c>
      <c r="W358" t="str">
        <f t="shared" si="312"/>
        <v>1-0,34090519506692i</v>
      </c>
      <c r="X358" s="4">
        <f t="shared" si="326"/>
        <v>1.0565114064805996</v>
      </c>
      <c r="Y358" s="4">
        <f t="shared" si="327"/>
        <v>-0.32854968033422888</v>
      </c>
      <c r="Z358" t="str">
        <f t="shared" si="313"/>
        <v>0,997476170622079+0,0964495150652291i</v>
      </c>
      <c r="AA358" s="4">
        <f t="shared" si="328"/>
        <v>1.0021283450313161</v>
      </c>
      <c r="AB358" s="4">
        <f t="shared" si="329"/>
        <v>9.6393882322254362E-2</v>
      </c>
      <c r="AC358" s="47" t="str">
        <f t="shared" si="330"/>
        <v>0,160939237662152-0,117963538618089i</v>
      </c>
      <c r="AD358" s="20">
        <f t="shared" si="331"/>
        <v>-13.999332682467626</v>
      </c>
      <c r="AE358" s="43">
        <f t="shared" si="332"/>
        <v>-36.240276157284654</v>
      </c>
      <c r="AF358" t="str">
        <f t="shared" si="314"/>
        <v>170,937204527894</v>
      </c>
      <c r="AG358" t="str">
        <f t="shared" si="315"/>
        <v>1+1787,00303865724i</v>
      </c>
      <c r="AH358">
        <f t="shared" si="333"/>
        <v>1787.0033184552876</v>
      </c>
      <c r="AI358">
        <f t="shared" si="334"/>
        <v>1.5702367307147642</v>
      </c>
      <c r="AJ358" t="str">
        <f t="shared" si="316"/>
        <v>1+4,73479437592944i</v>
      </c>
      <c r="AK358">
        <f t="shared" si="335"/>
        <v>4.8392435134360676</v>
      </c>
      <c r="AL358">
        <f t="shared" si="336"/>
        <v>1.3626527846915517</v>
      </c>
      <c r="AM358" t="str">
        <f t="shared" si="317"/>
        <v>1-0,139388572264809i</v>
      </c>
      <c r="AN358">
        <f t="shared" si="337"/>
        <v>1.009667853344862</v>
      </c>
      <c r="AO358">
        <f t="shared" si="338"/>
        <v>-0.13849621708208557</v>
      </c>
      <c r="AP358" s="41" t="str">
        <f t="shared" si="339"/>
        <v>0,439665935127948-0,158540318028592i</v>
      </c>
      <c r="AQ358">
        <f t="shared" si="340"/>
        <v>-6.6066551204999406</v>
      </c>
      <c r="AR358" s="43">
        <f t="shared" si="341"/>
        <v>-19.82893271913272</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-0,155778731416749+0,554723563321683i</v>
      </c>
      <c r="BG358" s="20">
        <f t="shared" si="352"/>
        <v>-4.7888121815026174</v>
      </c>
      <c r="BH358" s="43">
        <f t="shared" si="353"/>
        <v>105.68592473350293</v>
      </c>
      <c r="BI358" s="41" t="str">
        <f t="shared" si="306"/>
        <v>-0,717101526206031+1,14327887294207i</v>
      </c>
      <c r="BJ358" s="20">
        <f t="shared" si="354"/>
        <v>2.603865380465054</v>
      </c>
      <c r="BK358" s="43">
        <f t="shared" si="307"/>
        <v>122.09726817165492</v>
      </c>
      <c r="BL358">
        <f t="shared" si="355"/>
        <v>-4.7888121815026174</v>
      </c>
      <c r="BM358" s="43">
        <f t="shared" si="356"/>
        <v>105.68592473350293</v>
      </c>
    </row>
    <row r="359" spans="14:65" x14ac:dyDescent="0.25">
      <c r="N359" s="9">
        <v>41</v>
      </c>
      <c r="O359" s="34">
        <f t="shared" si="308"/>
        <v>25703.95782768865</v>
      </c>
      <c r="P359" s="33" t="str">
        <f t="shared" si="309"/>
        <v>68,0243543984883</v>
      </c>
      <c r="Q359" s="4" t="str">
        <f t="shared" si="310"/>
        <v>1+1779,75127033407i</v>
      </c>
      <c r="R359" s="4">
        <f t="shared" si="322"/>
        <v>1779.7515512721814</v>
      </c>
      <c r="S359" s="4">
        <f t="shared" si="323"/>
        <v>1.5702344505870054</v>
      </c>
      <c r="T359" s="4" t="str">
        <f t="shared" si="311"/>
        <v>1+4,84508190477892i</v>
      </c>
      <c r="U359" s="4">
        <f t="shared" si="324"/>
        <v>4.9472031152981915</v>
      </c>
      <c r="V359" s="4">
        <f t="shared" si="325"/>
        <v>1.3672594931045192</v>
      </c>
      <c r="W359" t="str">
        <f t="shared" si="312"/>
        <v>1-0,348845897144082i</v>
      </c>
      <c r="X359" s="4">
        <f t="shared" si="326"/>
        <v>1.0591003068426803</v>
      </c>
      <c r="Y359" s="4">
        <f t="shared" si="327"/>
        <v>-0.33564629563908716</v>
      </c>
      <c r="Z359" t="str">
        <f t="shared" si="313"/>
        <v>0,99735722620797+0,0986961128751257i</v>
      </c>
      <c r="AA359" s="4">
        <f t="shared" si="328"/>
        <v>1.002228696139716</v>
      </c>
      <c r="AB359" s="4">
        <f t="shared" si="329"/>
        <v>9.8636502296396464E-2</v>
      </c>
      <c r="AC359" s="47" t="str">
        <f t="shared" si="330"/>
        <v>0,160599963924558-0,118890563504165i</v>
      </c>
      <c r="AD359" s="20">
        <f t="shared" si="331"/>
        <v>-13.98729899317058</v>
      </c>
      <c r="AE359" s="43">
        <f t="shared" si="332"/>
        <v>-36.512179847429671</v>
      </c>
      <c r="AF359" t="str">
        <f t="shared" si="314"/>
        <v>170,937204527894</v>
      </c>
      <c r="AG359" t="str">
        <f t="shared" si="315"/>
        <v>1+1828,62768664236i</v>
      </c>
      <c r="AH359">
        <f t="shared" si="333"/>
        <v>1828.6279600714274</v>
      </c>
      <c r="AI359">
        <f t="shared" si="334"/>
        <v>1.5702494686741211</v>
      </c>
      <c r="AJ359" t="str">
        <f t="shared" si="316"/>
        <v>1+4,84508190477892i</v>
      </c>
      <c r="AK359">
        <f t="shared" si="335"/>
        <v>4.9472031152981915</v>
      </c>
      <c r="AL359">
        <f t="shared" si="336"/>
        <v>1.3672594931045192</v>
      </c>
      <c r="AM359" t="str">
        <f t="shared" si="317"/>
        <v>1-0,142635349202598i</v>
      </c>
      <c r="AN359">
        <f t="shared" si="337"/>
        <v>1.010121202055549</v>
      </c>
      <c r="AO359">
        <f t="shared" si="338"/>
        <v>-0.14167969007672293</v>
      </c>
      <c r="AP359" s="41" t="str">
        <f t="shared" si="339"/>
        <v>0,439663532140725-0,157839027463269i</v>
      </c>
      <c r="AQ359">
        <f t="shared" si="340"/>
        <v>-6.6111106070275429</v>
      </c>
      <c r="AR359" s="43">
        <f t="shared" si="341"/>
        <v>-19.748117167719691</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-0,146175982263265+0,553130340063095i</v>
      </c>
      <c r="BG359" s="20">
        <f t="shared" si="352"/>
        <v>-4.8502667349381161</v>
      </c>
      <c r="BH359" s="43">
        <f t="shared" si="353"/>
        <v>104.80316057984822</v>
      </c>
      <c r="BI359" s="41" t="str">
        <f t="shared" si="306"/>
        <v>-0,700183045240027+1,13959152074646i</v>
      </c>
      <c r="BJ359" s="20">
        <f t="shared" si="354"/>
        <v>2.5259216512049281</v>
      </c>
      <c r="BK359" s="43">
        <f t="shared" si="307"/>
        <v>121.56722325955815</v>
      </c>
      <c r="BL359">
        <f t="shared" si="355"/>
        <v>-4.8502667349381161</v>
      </c>
      <c r="BM359" s="43">
        <f t="shared" si="356"/>
        <v>104.80316057984822</v>
      </c>
    </row>
    <row r="360" spans="14:65" x14ac:dyDescent="0.25">
      <c r="N360" s="9">
        <v>42</v>
      </c>
      <c r="O360" s="34">
        <f t="shared" si="308"/>
        <v>26302.679918953829</v>
      </c>
      <c r="P360" s="33" t="str">
        <f t="shared" si="309"/>
        <v>68,0243543984883</v>
      </c>
      <c r="Q360" s="4" t="str">
        <f t="shared" si="310"/>
        <v>1+1821,20700293562i</v>
      </c>
      <c r="R360" s="4">
        <f t="shared" si="322"/>
        <v>1821.2072774788001</v>
      </c>
      <c r="S360" s="4">
        <f t="shared" si="323"/>
        <v>1.5702472404483752</v>
      </c>
      <c r="T360" s="4" t="str">
        <f t="shared" si="311"/>
        <v>1+4,95793836018654i</v>
      </c>
      <c r="U360" s="4">
        <f t="shared" si="324"/>
        <v>5.0577814092158233</v>
      </c>
      <c r="V360" s="4">
        <f t="shared" si="325"/>
        <v>1.371769820641211</v>
      </c>
      <c r="W360" t="str">
        <f t="shared" si="312"/>
        <v>1-0,356971561933431i</v>
      </c>
      <c r="X360" s="4">
        <f t="shared" si="326"/>
        <v>1.0618044528203832</v>
      </c>
      <c r="Y360" s="4">
        <f t="shared" si="327"/>
        <v>-0.34287201425561331</v>
      </c>
      <c r="Z360" t="str">
        <f t="shared" si="313"/>
        <v>0,997232676116324+0,100995040670466i</v>
      </c>
      <c r="AA360" s="4">
        <f t="shared" si="328"/>
        <v>1.0023337810101753</v>
      </c>
      <c r="AB360" s="4">
        <f t="shared" si="329"/>
        <v>0.10093116788393927</v>
      </c>
      <c r="AC360" s="47" t="str">
        <f t="shared" si="330"/>
        <v>0,160244934062277-0,119878386062745i</v>
      </c>
      <c r="AD360" s="20">
        <f t="shared" si="331"/>
        <v>-13.974054353459461</v>
      </c>
      <c r="AE360" s="43">
        <f t="shared" si="332"/>
        <v>-36.799967754668742</v>
      </c>
      <c r="AF360" t="str">
        <f t="shared" si="314"/>
        <v>170,937204527894</v>
      </c>
      <c r="AG360" t="str">
        <f t="shared" si="315"/>
        <v>1+1871,22189723169i</v>
      </c>
      <c r="AH360">
        <f t="shared" si="333"/>
        <v>1871.2221644367528</v>
      </c>
      <c r="AI360">
        <f t="shared" si="334"/>
        <v>1.5702619166822951</v>
      </c>
      <c r="AJ360" t="str">
        <f t="shared" si="316"/>
        <v>1+4,95793836018654i</v>
      </c>
      <c r="AK360">
        <f t="shared" si="335"/>
        <v>5.0577814092158233</v>
      </c>
      <c r="AL360">
        <f t="shared" si="336"/>
        <v>1.371769820641211</v>
      </c>
      <c r="AM360" t="str">
        <f t="shared" si="317"/>
        <v>1-0,145957753290537i</v>
      </c>
      <c r="AN360">
        <f t="shared" si="337"/>
        <v>1.0105956984598843</v>
      </c>
      <c r="AO360">
        <f t="shared" si="338"/>
        <v>-0.1449343250502422</v>
      </c>
      <c r="AP360" s="41" t="str">
        <f t="shared" si="339"/>
        <v>0,439661237305678-0,157221425121233i</v>
      </c>
      <c r="AQ360">
        <f t="shared" si="340"/>
        <v>-6.6150250912589756</v>
      </c>
      <c r="AR360" s="43">
        <f t="shared" si="341"/>
        <v>-19.676884501815547</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-0,136457292069027+0,551390210020663i</v>
      </c>
      <c r="BG360" s="20">
        <f t="shared" si="352"/>
        <v>-4.9126596658873405</v>
      </c>
      <c r="BH360" s="43">
        <f t="shared" si="353"/>
        <v>103.90019685988507</v>
      </c>
      <c r="BI360" s="41" t="str">
        <f t="shared" si="306"/>
        <v>-0,683048213636072+1,13573758518154i</v>
      </c>
      <c r="BJ360" s="20">
        <f t="shared" si="354"/>
        <v>2.4463695963131418</v>
      </c>
      <c r="BK360" s="43">
        <f t="shared" si="307"/>
        <v>121.02328011273825</v>
      </c>
      <c r="BL360">
        <f t="shared" si="355"/>
        <v>-4.9126596658873405</v>
      </c>
      <c r="BM360" s="43">
        <f t="shared" si="356"/>
        <v>103.90019685988507</v>
      </c>
    </row>
    <row r="361" spans="14:65" x14ac:dyDescent="0.25">
      <c r="N361" s="9">
        <v>43</v>
      </c>
      <c r="O361" s="34">
        <f t="shared" si="308"/>
        <v>26915.348039269167</v>
      </c>
      <c r="P361" s="33" t="str">
        <f t="shared" si="309"/>
        <v>68,0243543984883</v>
      </c>
      <c r="Q361" s="4" t="str">
        <f t="shared" si="310"/>
        <v>1+1863,62836359666i</v>
      </c>
      <c r="R361" s="4">
        <f t="shared" si="322"/>
        <v>1863.6286318904752</v>
      </c>
      <c r="S361" s="4">
        <f t="shared" si="323"/>
        <v>1.57025973917713</v>
      </c>
      <c r="T361" s="4" t="str">
        <f t="shared" si="311"/>
        <v>1+5,07342358013883i</v>
      </c>
      <c r="U361" s="4">
        <f t="shared" si="324"/>
        <v>5.1710373063350357</v>
      </c>
      <c r="V361" s="4">
        <f t="shared" si="325"/>
        <v>1.3761854243593008</v>
      </c>
      <c r="W361" t="str">
        <f t="shared" si="312"/>
        <v>1-0,365286497769996i</v>
      </c>
      <c r="X361" s="4">
        <f t="shared" si="326"/>
        <v>1.0646286796123188</v>
      </c>
      <c r="Y361" s="4">
        <f t="shared" si="327"/>
        <v>-0.3502276483134471</v>
      </c>
      <c r="Z361" t="str">
        <f t="shared" si="313"/>
        <v>0,9971022561597+0,103347517373198i</v>
      </c>
      <c r="AA361" s="4">
        <f t="shared" si="328"/>
        <v>1.0024438231571722</v>
      </c>
      <c r="AB361" s="4">
        <f t="shared" si="329"/>
        <v>0.10327907768347061</v>
      </c>
      <c r="AC361" s="47" t="str">
        <f t="shared" si="330"/>
        <v>0,159873414802722-0,120927371028886i</v>
      </c>
      <c r="AD361" s="20">
        <f t="shared" si="331"/>
        <v>-13.959583146164245</v>
      </c>
      <c r="AE361" s="43">
        <f t="shared" si="332"/>
        <v>-37.10366053137426</v>
      </c>
      <c r="AF361" t="str">
        <f t="shared" si="314"/>
        <v>170,937204527894</v>
      </c>
      <c r="AG361" t="str">
        <f t="shared" si="315"/>
        <v>1+1914,80825443949i</v>
      </c>
      <c r="AH361">
        <f t="shared" si="333"/>
        <v>1914.8085155622236</v>
      </c>
      <c r="AI361">
        <f t="shared" si="334"/>
        <v>1.5702740813393696</v>
      </c>
      <c r="AJ361" t="str">
        <f t="shared" si="316"/>
        <v>1+5,07342358013883i</v>
      </c>
      <c r="AK361">
        <f t="shared" si="335"/>
        <v>5.1710373063350357</v>
      </c>
      <c r="AL361">
        <f t="shared" si="336"/>
        <v>1.3761854243593008</v>
      </c>
      <c r="AM361" t="str">
        <f t="shared" si="317"/>
        <v>1-0,14935754611125i</v>
      </c>
      <c r="AN361">
        <f t="shared" si="337"/>
        <v>1.0110923185250564</v>
      </c>
      <c r="AO361">
        <f t="shared" si="338"/>
        <v>-0.14826157170771506</v>
      </c>
      <c r="AP361" s="41" t="str">
        <f t="shared" si="339"/>
        <v>0,439659045755164-0,156687183549447i</v>
      </c>
      <c r="AQ361">
        <f t="shared" si="340"/>
        <v>-6.6184054185555841</v>
      </c>
      <c r="AR361" s="43">
        <f t="shared" si="341"/>
        <v>-19.615223219148604</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-0,126631829903677+0,549494798201975i</v>
      </c>
      <c r="BG361" s="20">
        <f t="shared" si="352"/>
        <v>-4.9759998521308386</v>
      </c>
      <c r="BH361" s="43">
        <f t="shared" si="353"/>
        <v>102.97732442729151</v>
      </c>
      <c r="BI361" s="41" t="str">
        <f t="shared" si="306"/>
        <v>-0,665712768668366+1,13170190708731i</v>
      </c>
      <c r="BJ361" s="20">
        <f t="shared" si="354"/>
        <v>2.3651778754778561</v>
      </c>
      <c r="BK361" s="43">
        <f t="shared" si="307"/>
        <v>120.46576173951708</v>
      </c>
      <c r="BL361">
        <f t="shared" si="355"/>
        <v>-4.9759998521308386</v>
      </c>
      <c r="BM361" s="43">
        <f t="shared" si="356"/>
        <v>102.97732442729151</v>
      </c>
    </row>
    <row r="362" spans="14:65" x14ac:dyDescent="0.25">
      <c r="N362" s="9">
        <v>44</v>
      </c>
      <c r="O362" s="34">
        <f t="shared" si="308"/>
        <v>27542.287033381719</v>
      </c>
      <c r="P362" s="33" t="str">
        <f t="shared" si="309"/>
        <v>68,0243543984883</v>
      </c>
      <c r="Q362" s="4" t="str">
        <f t="shared" si="310"/>
        <v>1+1907,03784468412i</v>
      </c>
      <c r="R362" s="4">
        <f t="shared" si="322"/>
        <v>1907.0381068708232</v>
      </c>
      <c r="S362" s="4">
        <f t="shared" si="323"/>
        <v>1.5702719534002461</v>
      </c>
      <c r="T362" s="4" t="str">
        <f t="shared" si="311"/>
        <v>1+5,19159879642802i</v>
      </c>
      <c r="U362" s="4">
        <f t="shared" si="324"/>
        <v>5.2870311199266515</v>
      </c>
      <c r="V362" s="4">
        <f t="shared" si="325"/>
        <v>1.380507956393987</v>
      </c>
      <c r="W362" t="str">
        <f t="shared" si="312"/>
        <v>1-0,373795113342817i</v>
      </c>
      <c r="X362" s="4">
        <f t="shared" si="326"/>
        <v>1.0675780003161219</v>
      </c>
      <c r="Y362" s="4">
        <f t="shared" si="327"/>
        <v>-0.35771391306648215</v>
      </c>
      <c r="Z362" t="str">
        <f t="shared" si="313"/>
        <v>0,996965689699883+0,105754790297607i</v>
      </c>
      <c r="AA362" s="4">
        <f t="shared" si="328"/>
        <v>1.0025590566693086</v>
      </c>
      <c r="AB362" s="4">
        <f t="shared" si="329"/>
        <v>0.10568145723421608</v>
      </c>
      <c r="AC362" s="47" t="str">
        <f t="shared" si="330"/>
        <v>0,159484639794827-0,122037904333095i</v>
      </c>
      <c r="AD362" s="20">
        <f t="shared" si="331"/>
        <v>-13.943868496131087</v>
      </c>
      <c r="AE362" s="43">
        <f t="shared" si="332"/>
        <v>-37.423275096123753</v>
      </c>
      <c r="AF362" t="str">
        <f t="shared" si="314"/>
        <v>170,937204527894</v>
      </c>
      <c r="AG362" t="str">
        <f t="shared" si="315"/>
        <v>1+1959,40986832928i</v>
      </c>
      <c r="AH362">
        <f t="shared" si="333"/>
        <v>1959.4101235081355</v>
      </c>
      <c r="AI362">
        <f t="shared" si="334"/>
        <v>1.5702859690951925</v>
      </c>
      <c r="AJ362" t="str">
        <f t="shared" si="316"/>
        <v>1+5,19159879642802i</v>
      </c>
      <c r="AK362">
        <f t="shared" si="335"/>
        <v>5.2870311199266515</v>
      </c>
      <c r="AL362">
        <f t="shared" si="336"/>
        <v>1.380507956393987</v>
      </c>
      <c r="AM362" t="str">
        <f t="shared" si="317"/>
        <v>1-0,152836530279892i</v>
      </c>
      <c r="AN362">
        <f t="shared" si="337"/>
        <v>1.0116120822667136</v>
      </c>
      <c r="AO362">
        <f t="shared" si="338"/>
        <v>-0.15166289937024915</v>
      </c>
      <c r="AP362" s="41" t="str">
        <f t="shared" si="339"/>
        <v>0,439656952840619-0,156236019493326i</v>
      </c>
      <c r="AQ362">
        <f t="shared" si="340"/>
        <v>-6.6212575158033324</v>
      </c>
      <c r="AR362" s="43">
        <f t="shared" si="341"/>
        <v>-19.563123214791759</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-0,116709184889141+0,547436208183583i</v>
      </c>
      <c r="BG362" s="20">
        <f t="shared" si="352"/>
        <v>-5.0402929768746851</v>
      </c>
      <c r="BH362" s="43">
        <f t="shared" si="353"/>
        <v>102.03484611137856</v>
      </c>
      <c r="BI362" s="41" t="str">
        <f t="shared" si="306"/>
        <v>-0,648193153381694+1,12747020552933i</v>
      </c>
      <c r="BJ362" s="20">
        <f t="shared" si="354"/>
        <v>2.2823180034530783</v>
      </c>
      <c r="BK362" s="43">
        <f t="shared" si="307"/>
        <v>119.89499799271051</v>
      </c>
      <c r="BL362">
        <f t="shared" si="355"/>
        <v>-5.0402929768746851</v>
      </c>
      <c r="BM362" s="43">
        <f t="shared" si="356"/>
        <v>102.03484611137856</v>
      </c>
    </row>
    <row r="363" spans="14:65" x14ac:dyDescent="0.25">
      <c r="N363" s="9">
        <v>45</v>
      </c>
      <c r="O363" s="34">
        <f t="shared" si="308"/>
        <v>28183.829312644593</v>
      </c>
      <c r="P363" s="33" t="str">
        <f t="shared" si="309"/>
        <v>68,0243543984883</v>
      </c>
      <c r="Q363" s="4" t="str">
        <f t="shared" si="310"/>
        <v>1+1951,45846247945i</v>
      </c>
      <c r="R363" s="4">
        <f t="shared" si="322"/>
        <v>1951.4587186980564</v>
      </c>
      <c r="S363" s="4">
        <f t="shared" si="323"/>
        <v>1.5702838895938511</v>
      </c>
      <c r="T363" s="4" t="str">
        <f t="shared" si="311"/>
        <v>1+5,31252666711798i</v>
      </c>
      <c r="U363" s="4">
        <f t="shared" si="324"/>
        <v>5.4058245984160145</v>
      </c>
      <c r="V363" s="4">
        <f t="shared" si="325"/>
        <v>1.3847390621908877</v>
      </c>
      <c r="W363" t="str">
        <f t="shared" si="312"/>
        <v>1-0,382501920032495i</v>
      </c>
      <c r="X363" s="4">
        <f t="shared" si="326"/>
        <v>1.0706576104565573</v>
      </c>
      <c r="Y363" s="4">
        <f t="shared" si="327"/>
        <v>-0.36533142035285809</v>
      </c>
      <c r="Z363" t="str">
        <f t="shared" si="313"/>
        <v>0,996822687061103+0,108218135811662i</v>
      </c>
      <c r="AA363" s="4">
        <f t="shared" si="328"/>
        <v>1.0026797267115102</v>
      </c>
      <c r="AB363" s="4">
        <f t="shared" si="329"/>
        <v>0.10813955957378418</v>
      </c>
      <c r="AC363" s="47" t="str">
        <f t="shared" si="330"/>
        <v>0,159077808164847-0,12321039251954i</v>
      </c>
      <c r="AD363" s="20">
        <f t="shared" si="331"/>
        <v>-13.926892307380847</v>
      </c>
      <c r="AE363" s="43">
        <f t="shared" si="332"/>
        <v>-37.758824392392953</v>
      </c>
      <c r="AF363" t="str">
        <f t="shared" si="314"/>
        <v>170,937204527894</v>
      </c>
      <c r="AG363" t="str">
        <f t="shared" si="315"/>
        <v>1+2005,05038726711i</v>
      </c>
      <c r="AH363">
        <f t="shared" si="333"/>
        <v>2005.0506366373861</v>
      </c>
      <c r="AI363">
        <f t="shared" si="334"/>
        <v>1.5702975862527953</v>
      </c>
      <c r="AJ363" t="str">
        <f t="shared" si="316"/>
        <v>1+5,31252666711798i</v>
      </c>
      <c r="AK363">
        <f t="shared" si="335"/>
        <v>5.4058245984160145</v>
      </c>
      <c r="AL363">
        <f t="shared" si="336"/>
        <v>1.3847390621908877</v>
      </c>
      <c r="AM363" t="str">
        <f t="shared" si="317"/>
        <v>1-0,156396550399918i</v>
      </c>
      <c r="AN363">
        <f t="shared" si="337"/>
        <v>1.0121560556440861</v>
      </c>
      <c r="AO363">
        <f t="shared" si="338"/>
        <v>-0.15513979650367349</v>
      </c>
      <c r="AP363" s="41" t="str">
        <f t="shared" si="339"/>
        <v>0,439654954122696-0,155867693746595i</v>
      </c>
      <c r="AQ363">
        <f t="shared" si="340"/>
        <v>-6.62358639499665</v>
      </c>
      <c r="AR363" s="43">
        <f t="shared" si="341"/>
        <v>-19.520575855602932</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-0,106699337963134+0,545207054962887i</v>
      </c>
      <c r="BG363" s="20">
        <f t="shared" si="352"/>
        <v>-5.1055414782825368</v>
      </c>
      <c r="BH363" s="43">
        <f t="shared" si="353"/>
        <v>101.0730763017493</v>
      </c>
      <c r="BI363" s="41" t="str">
        <f t="shared" si="306"/>
        <v>-0,630506466628667+1,12302913455487i</v>
      </c>
      <c r="BJ363" s="20">
        <f t="shared" si="354"/>
        <v>2.197764434101642</v>
      </c>
      <c r="BK363" s="43">
        <f t="shared" si="307"/>
        <v>119.31132483853941</v>
      </c>
      <c r="BL363">
        <f t="shared" si="355"/>
        <v>-5.1055414782825368</v>
      </c>
      <c r="BM363" s="43">
        <f t="shared" si="356"/>
        <v>101.0730763017493</v>
      </c>
    </row>
    <row r="364" spans="14:65" x14ac:dyDescent="0.25">
      <c r="N364" s="9">
        <v>46</v>
      </c>
      <c r="O364" s="34">
        <f t="shared" si="308"/>
        <v>28840.315031266062</v>
      </c>
      <c r="P364" s="33" t="str">
        <f t="shared" si="309"/>
        <v>68,0243543984883</v>
      </c>
      <c r="Q364" s="4" t="str">
        <f t="shared" si="310"/>
        <v>1+1996,91376938219i</v>
      </c>
      <c r="R364" s="4">
        <f t="shared" si="322"/>
        <v>1996.9140197685492</v>
      </c>
      <c r="S364" s="4">
        <f t="shared" si="323"/>
        <v>1.5702955540866599</v>
      </c>
      <c r="T364" s="4" t="str">
        <f t="shared" si="311"/>
        <v>1+5,43627130976644i</v>
      </c>
      <c r="U364" s="4">
        <f t="shared" si="324"/>
        <v>5.527480959115981</v>
      </c>
      <c r="V364" s="4">
        <f t="shared" si="325"/>
        <v>1.3888803788737361</v>
      </c>
      <c r="W364" t="str">
        <f t="shared" si="312"/>
        <v>1-0,391411534303183i</v>
      </c>
      <c r="X364" s="4">
        <f t="shared" si="326"/>
        <v>1.0738728924717169</v>
      </c>
      <c r="Y364" s="4">
        <f t="shared" si="327"/>
        <v>-0.37308067193756916</v>
      </c>
      <c r="Z364" t="str">
        <f t="shared" si="313"/>
        <v>0,996672944915589+0,11073886001376i</v>
      </c>
      <c r="AA364" s="4">
        <f t="shared" si="328"/>
        <v>1.0028060900512419</v>
      </c>
      <c r="AB364" s="4">
        <f t="shared" si="329"/>
        <v>0.1106546658039288</v>
      </c>
      <c r="AC364" s="47" t="str">
        <f t="shared" si="330"/>
        <v>0,158652083016179-0,124445262120982i</v>
      </c>
      <c r="AD364" s="20">
        <f t="shared" si="331"/>
        <v>-13.908635303882503</v>
      </c>
      <c r="AE364" s="43">
        <f t="shared" si="332"/>
        <v>-38.110317133250192</v>
      </c>
      <c r="AF364" t="str">
        <f t="shared" si="314"/>
        <v>170,937204527894</v>
      </c>
      <c r="AG364" t="str">
        <f t="shared" si="315"/>
        <v>1+2051,75401046023i</v>
      </c>
      <c r="AH364">
        <f t="shared" si="333"/>
        <v>2051.7542541541461</v>
      </c>
      <c r="AI364">
        <f t="shared" si="334"/>
        <v>1.5703089389717368</v>
      </c>
      <c r="AJ364" t="str">
        <f t="shared" si="316"/>
        <v>1+5,43627130976644i</v>
      </c>
      <c r="AK364">
        <f t="shared" si="335"/>
        <v>5.527480959115981</v>
      </c>
      <c r="AL364">
        <f t="shared" si="336"/>
        <v>1.3888803788737361</v>
      </c>
      <c r="AM364" t="str">
        <f t="shared" si="317"/>
        <v>1-0,160039494041119i</v>
      </c>
      <c r="AN364">
        <f t="shared" si="337"/>
        <v>1.012725352527988</v>
      </c>
      <c r="AO364">
        <f t="shared" si="338"/>
        <v>-0.15869377017954267</v>
      </c>
      <c r="AP364" s="41" t="str">
        <f t="shared" si="339"/>
        <v>0,439653045361858-0,155582011024489i</v>
      </c>
      <c r="AQ364">
        <f t="shared" si="340"/>
        <v>-6.6253961563449035</v>
      </c>
      <c r="AR364" s="43">
        <f t="shared" si="341"/>
        <v>-19.487574043057904</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-0,096612630460533+0,542800495573935i</v>
      </c>
      <c r="BG364" s="20">
        <f t="shared" si="352"/>
        <v>-5.1717445093177483</v>
      </c>
      <c r="BH364" s="43">
        <f t="shared" si="353"/>
        <v>100.09234049998604</v>
      </c>
      <c r="BI364" s="41" t="str">
        <f t="shared" si="306"/>
        <v>-0,612670407489867+1,11836633603154i</v>
      </c>
      <c r="BJ364" s="20">
        <f t="shared" si="354"/>
        <v>2.111494638219829</v>
      </c>
      <c r="BK364" s="43">
        <f t="shared" si="307"/>
        <v>118.71508359017835</v>
      </c>
      <c r="BL364">
        <f t="shared" si="355"/>
        <v>-5.1717445093177483</v>
      </c>
      <c r="BM364" s="43">
        <f t="shared" si="356"/>
        <v>100.09234049998604</v>
      </c>
    </row>
    <row r="365" spans="14:65" x14ac:dyDescent="0.25">
      <c r="N365" s="9">
        <v>47</v>
      </c>
      <c r="O365" s="34">
        <f t="shared" si="308"/>
        <v>29512.092266663854</v>
      </c>
      <c r="P365" s="33" t="str">
        <f t="shared" si="309"/>
        <v>68,0243543984883</v>
      </c>
      <c r="Q365" s="4" t="str">
        <f t="shared" si="310"/>
        <v>1+2043,42786639775i</v>
      </c>
      <c r="R365" s="4">
        <f t="shared" si="322"/>
        <v>2043.4281110846207</v>
      </c>
      <c r="S365" s="4">
        <f t="shared" si="323"/>
        <v>1.5703069530633276</v>
      </c>
      <c r="T365" s="4" t="str">
        <f t="shared" si="311"/>
        <v>1+5,56289833542094i</v>
      </c>
      <c r="U365" s="4">
        <f t="shared" si="324"/>
        <v>5.6520649226834854</v>
      </c>
      <c r="V365" s="4">
        <f t="shared" si="325"/>
        <v>1.392933533740444</v>
      </c>
      <c r="W365" t="str">
        <f t="shared" si="312"/>
        <v>1-0,400528680150307i</v>
      </c>
      <c r="X365" s="4">
        <f t="shared" si="326"/>
        <v>1.0772294201436141</v>
      </c>
      <c r="Y365" s="4">
        <f t="shared" si="327"/>
        <v>-0.38096205275981948</v>
      </c>
      <c r="Z365" t="str">
        <f t="shared" si="313"/>
        <v>0,996516145640176+0,113318299425241i</v>
      </c>
      <c r="AA365" s="4">
        <f t="shared" si="328"/>
        <v>1.0029384156099421</v>
      </c>
      <c r="AB365" s="4">
        <f t="shared" si="329"/>
        <v>0.11322808566417487</v>
      </c>
      <c r="AC365" s="47" t="str">
        <f t="shared" si="330"/>
        <v>0,158206589871618-0,125742958986484i</v>
      </c>
      <c r="AD365" s="20">
        <f t="shared" si="331"/>
        <v>-13.889077074110549</v>
      </c>
      <c r="AE365" s="43">
        <f t="shared" si="332"/>
        <v>-38.477757533686159</v>
      </c>
      <c r="AF365" t="str">
        <f t="shared" si="314"/>
        <v>170,937204527894</v>
      </c>
      <c r="AG365" t="str">
        <f t="shared" si="315"/>
        <v>1+2099,5455007879i</v>
      </c>
      <c r="AH365">
        <f t="shared" si="333"/>
        <v>2099.5457389346661</v>
      </c>
      <c r="AI365">
        <f t="shared" si="334"/>
        <v>1.5703200332713667</v>
      </c>
      <c r="AJ365" t="str">
        <f t="shared" si="316"/>
        <v>1+5,56289833542094i</v>
      </c>
      <c r="AK365">
        <f t="shared" si="335"/>
        <v>5.6520649226834854</v>
      </c>
      <c r="AL365">
        <f t="shared" si="336"/>
        <v>1.392933533740444</v>
      </c>
      <c r="AM365" t="str">
        <f t="shared" si="317"/>
        <v>1-0,163767292740436i</v>
      </c>
      <c r="AN365">
        <f t="shared" si="337"/>
        <v>1.0133211367436938</v>
      </c>
      <c r="AO365">
        <f t="shared" si="338"/>
        <v>-0.16232634546390765</v>
      </c>
      <c r="AP365" s="41" t="str">
        <f t="shared" si="339"/>
        <v>0,439651222509366-0,155378819860234i</v>
      </c>
      <c r="AQ365">
        <f t="shared" si="340"/>
        <v>-6.6266899908659749</v>
      </c>
      <c r="AR365" s="43">
        <f t="shared" si="341"/>
        <v>-19.464112264585648</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-0,0864597297206503+0,540210257125076i</v>
      </c>
      <c r="BG365" s="20">
        <f t="shared" si="352"/>
        <v>-5.2388979087376981</v>
      </c>
      <c r="BH365" s="43">
        <f t="shared" si="353"/>
        <v>99.092974840238611</v>
      </c>
      <c r="BI365" s="41" t="str">
        <f t="shared" si="306"/>
        <v>-0,594703214440031+1,11347048796801i</v>
      </c>
      <c r="BJ365" s="20">
        <f t="shared" si="354"/>
        <v>2.0234891745068859</v>
      </c>
      <c r="BK365" s="43">
        <f t="shared" si="307"/>
        <v>118.10662010933908</v>
      </c>
      <c r="BL365">
        <f t="shared" si="355"/>
        <v>-5.2388979087376981</v>
      </c>
      <c r="BM365" s="43">
        <f t="shared" si="356"/>
        <v>99.092974840238611</v>
      </c>
    </row>
    <row r="366" spans="14:65" x14ac:dyDescent="0.25">
      <c r="N366" s="9">
        <v>48</v>
      </c>
      <c r="O366" s="34">
        <f t="shared" si="308"/>
        <v>30199.517204020212</v>
      </c>
      <c r="P366" s="33" t="str">
        <f t="shared" si="309"/>
        <v>68,0243543984883</v>
      </c>
      <c r="Q366" s="4" t="str">
        <f t="shared" si="310"/>
        <v>1+2091,02541591603i</v>
      </c>
      <c r="R366" s="4">
        <f t="shared" si="322"/>
        <v>2091.0256550331483</v>
      </c>
      <c r="S366" s="4">
        <f t="shared" si="323"/>
        <v>1.5703180925677311</v>
      </c>
      <c r="T366" s="4" t="str">
        <f t="shared" si="311"/>
        <v>1+5,69247488340652i</v>
      </c>
      <c r="U366" s="4">
        <f t="shared" si="324"/>
        <v>5.779642748320529</v>
      </c>
      <c r="V366" s="4">
        <f t="shared" si="325"/>
        <v>1.3969001428812211</v>
      </c>
      <c r="W366" t="str">
        <f t="shared" si="312"/>
        <v>1-0,409858191605269i</v>
      </c>
      <c r="X366" s="4">
        <f t="shared" si="326"/>
        <v>1.0807329629589084</v>
      </c>
      <c r="Y366" s="4">
        <f t="shared" si="327"/>
        <v>-0.38897582410997483</v>
      </c>
      <c r="Z366" t="str">
        <f t="shared" si="313"/>
        <v>0,996351956642576+0,115957821699021i</v>
      </c>
      <c r="AA366" s="4">
        <f t="shared" si="328"/>
        <v>1.003076985040865</v>
      </c>
      <c r="AB366" s="4">
        <f t="shared" si="329"/>
        <v>0.11586115811309622</v>
      </c>
      <c r="AC366" s="47" t="str">
        <f t="shared" si="330"/>
        <v>0,157740415056555-0,12710394755769i</v>
      </c>
      <c r="AD366" s="20">
        <f t="shared" si="331"/>
        <v>-13.868196119552687</v>
      </c>
      <c r="AE366" s="43">
        <f t="shared" si="332"/>
        <v>-38.861145032352105</v>
      </c>
      <c r="AF366" t="str">
        <f t="shared" si="314"/>
        <v>170,937204527894</v>
      </c>
      <c r="AG366" t="str">
        <f t="shared" si="315"/>
        <v>1+2148,45019793084i</v>
      </c>
      <c r="AH366">
        <f t="shared" si="333"/>
        <v>2148.4504306567246</v>
      </c>
      <c r="AI366">
        <f t="shared" si="334"/>
        <v>1.570330875034019</v>
      </c>
      <c r="AJ366" t="str">
        <f t="shared" si="316"/>
        <v>1+5,69247488340652i</v>
      </c>
      <c r="AK366">
        <f t="shared" si="335"/>
        <v>5.779642748320529</v>
      </c>
      <c r="AL366">
        <f t="shared" si="336"/>
        <v>1.3969001428812211</v>
      </c>
      <c r="AM366" t="str">
        <f t="shared" si="317"/>
        <v>1-0,167581923026079i</v>
      </c>
      <c r="AN366">
        <f t="shared" si="337"/>
        <v>1.01394462419065</v>
      </c>
      <c r="AO366">
        <f t="shared" si="338"/>
        <v>-0.16603906472910424</v>
      </c>
      <c r="AP366" s="41" t="str">
        <f t="shared" si="339"/>
        <v>0,439649481698716-0,155258012524779i</v>
      </c>
      <c r="AQ366">
        <f t="shared" si="340"/>
        <v>-6.6274701824361291</v>
      </c>
      <c r="AR366" s="43">
        <f t="shared" si="341"/>
        <v>-19.450186633496234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-0,0762515919701287+0,537430661938366i</v>
      </c>
      <c r="BG366" s="20">
        <f t="shared" si="352"/>
        <v>-5.3069941840271024</v>
      </c>
      <c r="BH366" s="43">
        <f t="shared" si="353"/>
        <v>98.075325580923902</v>
      </c>
      <c r="BI366" s="41" t="str">
        <f t="shared" si="306"/>
        <v>-0,576623599696271+1,10833134775466i</v>
      </c>
      <c r="BJ366" s="20">
        <f t="shared" si="354"/>
        <v>1.9337317530894298</v>
      </c>
      <c r="BK366" s="43">
        <f t="shared" si="307"/>
        <v>117.48628397977984</v>
      </c>
      <c r="BL366">
        <f t="shared" si="355"/>
        <v>-5.3069941840271024</v>
      </c>
      <c r="BM366" s="43">
        <f t="shared" si="356"/>
        <v>98.075325580923902</v>
      </c>
    </row>
    <row r="367" spans="14:65" x14ac:dyDescent="0.25">
      <c r="N367" s="9">
        <v>49</v>
      </c>
      <c r="O367" s="34">
        <f t="shared" si="308"/>
        <v>30902.954325135954</v>
      </c>
      <c r="P367" s="33" t="str">
        <f t="shared" si="309"/>
        <v>68,0243543984883</v>
      </c>
      <c r="Q367" s="4" t="str">
        <f t="shared" si="310"/>
        <v>1+2139,73165478782i</v>
      </c>
      <c r="R367" s="4">
        <f t="shared" si="322"/>
        <v>2139.7318884619685</v>
      </c>
      <c r="S367" s="4">
        <f t="shared" si="323"/>
        <v>1.5703289785061718</v>
      </c>
      <c r="T367" s="4" t="str">
        <f t="shared" si="311"/>
        <v>1+5,82506965692409i</v>
      </c>
      <c r="U367" s="4">
        <f t="shared" si="324"/>
        <v>5.9102822697412458</v>
      </c>
      <c r="V367" s="4">
        <f t="shared" si="325"/>
        <v>1.4007818099125635</v>
      </c>
      <c r="W367" t="str">
        <f t="shared" si="312"/>
        <v>1-0,419405015298534i</v>
      </c>
      <c r="X367" s="4">
        <f t="shared" si="326"/>
        <v>1.0843894903850568</v>
      </c>
      <c r="Y367" s="4">
        <f t="shared" si="327"/>
        <v>-0.39712211676391479</v>
      </c>
      <c r="Z367" t="str">
        <f t="shared" si="313"/>
        <v>0,996180029655914+0,11865882634475i</v>
      </c>
      <c r="AA367" s="4">
        <f t="shared" si="328"/>
        <v>1.003222093334657</v>
      </c>
      <c r="AB367" s="4">
        <f t="shared" si="329"/>
        <v>0.11855525191704734</v>
      </c>
      <c r="AC367" s="47" t="str">
        <f t="shared" si="330"/>
        <v>0,157252604021598-0,128528710089166i</v>
      </c>
      <c r="AD367" s="20">
        <f t="shared" si="331"/>
        <v>-13.845969907333624</v>
      </c>
      <c r="AE367" s="43">
        <f t="shared" si="332"/>
        <v>-39.2604740046378</v>
      </c>
      <c r="AF367" t="str">
        <f t="shared" si="314"/>
        <v>170,937204527894</v>
      </c>
      <c r="AG367" t="str">
        <f t="shared" si="315"/>
        <v>1+2198,49403180683i</v>
      </c>
      <c r="AH367">
        <f t="shared" si="333"/>
        <v>2198.4942592352277</v>
      </c>
      <c r="AI367">
        <f t="shared" si="334"/>
        <v>1.5703414700081291</v>
      </c>
      <c r="AJ367" t="str">
        <f t="shared" si="316"/>
        <v>1+5,82506965692409i</v>
      </c>
      <c r="AK367">
        <f t="shared" si="335"/>
        <v>5.9102822697412458</v>
      </c>
      <c r="AL367">
        <f t="shared" si="336"/>
        <v>1.4007818099125635</v>
      </c>
      <c r="AM367" t="str">
        <f t="shared" si="317"/>
        <v>1-0,171485407465519i</v>
      </c>
      <c r="AN367">
        <f t="shared" si="337"/>
        <v>1.0145970850409611</v>
      </c>
      <c r="AO367">
        <f t="shared" si="338"/>
        <v>-0.16983348688363784</v>
      </c>
      <c r="AP367" s="41" t="str">
        <f t="shared" si="339"/>
        <v>0,439647819237417-0,155219524969692i</v>
      </c>
      <c r="AQ367">
        <f t="shared" si="340"/>
        <v>-6.6277381092752394</v>
      </c>
      <c r="AR367" s="43">
        <f t="shared" si="341"/>
        <v>-19.445794917571554</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-0,0659994227700136+0,534456649497713i</v>
      </c>
      <c r="BG367" s="20">
        <f t="shared" si="352"/>
        <v>-5.3760225069981837</v>
      </c>
      <c r="BH367" s="43">
        <f t="shared" si="353"/>
        <v>97.039748570026788</v>
      </c>
      <c r="BI367" s="41" t="str">
        <f t="shared" si="306"/>
        <v>-0,558450679252185+1,10293978980926i</v>
      </c>
      <c r="BJ367" s="20">
        <f t="shared" si="354"/>
        <v>1.8422092910602228</v>
      </c>
      <c r="BK367" s="43">
        <f t="shared" si="307"/>
        <v>116.85442765709296</v>
      </c>
      <c r="BL367">
        <f t="shared" si="355"/>
        <v>-5.3760225069981837</v>
      </c>
      <c r="BM367" s="43">
        <f t="shared" si="356"/>
        <v>97.039748570026788</v>
      </c>
    </row>
    <row r="368" spans="14:65" x14ac:dyDescent="0.25">
      <c r="N368" s="9">
        <v>50</v>
      </c>
      <c r="O368" s="34">
        <f t="shared" si="308"/>
        <v>31622.77660168384</v>
      </c>
      <c r="P368" s="33" t="str">
        <f t="shared" si="309"/>
        <v>68,0243543984883</v>
      </c>
      <c r="Q368" s="4" t="str">
        <f t="shared" si="310"/>
        <v>1+2189,57240770567i</v>
      </c>
      <c r="R368" s="4">
        <f t="shared" si="322"/>
        <v>2189.5726360607464</v>
      </c>
      <c r="S368" s="4">
        <f t="shared" si="323"/>
        <v>1.5703396166505084</v>
      </c>
      <c r="T368" s="4" t="str">
        <f t="shared" si="311"/>
        <v>1+5,96075295947767i</v>
      </c>
      <c r="U368" s="4">
        <f t="shared" si="324"/>
        <v>6.0440529319258784</v>
      </c>
      <c r="V368" s="4">
        <f t="shared" si="325"/>
        <v>1.4045801248210432</v>
      </c>
      <c r="W368" t="str">
        <f t="shared" si="312"/>
        <v>1-0,429174213082392i</v>
      </c>
      <c r="X368" s="4">
        <f t="shared" si="326"/>
        <v>1.0882051760467282</v>
      </c>
      <c r="Y368" s="4">
        <f t="shared" si="327"/>
        <v>-0.40540092410537337</v>
      </c>
      <c r="Z368" t="str">
        <f t="shared" si="313"/>
        <v>0,996+0,121422745470841i</v>
      </c>
      <c r="AA368" s="4">
        <f t="shared" si="328"/>
        <v>1.0033740494539796</v>
      </c>
      <c r="AB368" s="4">
        <f t="shared" si="329"/>
        <v>0.12131176624605562</v>
      </c>
      <c r="AC368" s="47" t="str">
        <f t="shared" si="330"/>
        <v>0,156742159603195-0,130017745808054i</v>
      </c>
      <c r="AD368" s="20">
        <f t="shared" si="331"/>
        <v>-13.822374927111564</v>
      </c>
      <c r="AE368" s="43">
        <f t="shared" si="332"/>
        <v>-39.675733469179605</v>
      </c>
      <c r="AF368" t="str">
        <f t="shared" si="314"/>
        <v>170,937204527894</v>
      </c>
      <c r="AG368" t="str">
        <f t="shared" si="315"/>
        <v>1+2249,70353631899i</v>
      </c>
      <c r="AH368">
        <f t="shared" si="333"/>
        <v>2249.7037585704857</v>
      </c>
      <c r="AI368">
        <f t="shared" si="334"/>
        <v>1.5703518238112835</v>
      </c>
      <c r="AJ368" t="str">
        <f t="shared" si="316"/>
        <v>1+5,96075295947767i</v>
      </c>
      <c r="AK368">
        <f t="shared" si="335"/>
        <v>6.0440529319258784</v>
      </c>
      <c r="AL368">
        <f t="shared" si="336"/>
        <v>1.4045801248210432</v>
      </c>
      <c r="AM368" t="str">
        <f t="shared" si="317"/>
        <v>1-0,175479815737875i</v>
      </c>
      <c r="AN368">
        <f t="shared" si="337"/>
        <v>1.0152798460185244</v>
      </c>
      <c r="AO368">
        <f t="shared" si="338"/>
        <v>-0.17371118651498785</v>
      </c>
      <c r="AP368" s="41" t="str">
        <f t="shared" si="339"/>
        <v>0,439646231599172-0,155263336793232i</v>
      </c>
      <c r="AQ368">
        <f t="shared" si="340"/>
        <v>-6.6274942448494789</v>
      </c>
      <c r="AR368" s="43">
        <f t="shared" si="341"/>
        <v>-19.450936556372536</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-0,0557146353511274+0,531283794945265i</v>
      </c>
      <c r="BG368" s="20">
        <f t="shared" si="352"/>
        <v>-5.4459687227130971</v>
      </c>
      <c r="BH368" s="43">
        <f t="shared" si="353"/>
        <v>95.986608686739814</v>
      </c>
      <c r="BI368" s="41" t="str">
        <f t="shared" si="306"/>
        <v>-0,540203899163851+1,09728783716922i</v>
      </c>
      <c r="BJ368" s="20">
        <f t="shared" si="354"/>
        <v>1.7489119595490121</v>
      </c>
      <c r="BK368" s="43">
        <f t="shared" si="307"/>
        <v>116.21140559954681</v>
      </c>
      <c r="BL368">
        <f t="shared" si="355"/>
        <v>-5.4459687227130971</v>
      </c>
      <c r="BM368" s="43">
        <f t="shared" si="356"/>
        <v>95.986608686739814</v>
      </c>
    </row>
    <row r="369" spans="14:65" x14ac:dyDescent="0.25">
      <c r="N369" s="9">
        <v>51</v>
      </c>
      <c r="O369" s="34">
        <f t="shared" si="308"/>
        <v>32359.365692962871</v>
      </c>
      <c r="P369" s="33" t="str">
        <f t="shared" si="309"/>
        <v>68,0243543984883</v>
      </c>
      <c r="Q369" s="4" t="str">
        <f t="shared" si="310"/>
        <v>1+2240,57410089651i</v>
      </c>
      <c r="R369" s="4">
        <f t="shared" si="322"/>
        <v>2240.5743240535908</v>
      </c>
      <c r="S369" s="4">
        <f t="shared" si="323"/>
        <v>1.5703500126412155</v>
      </c>
      <c r="T369" s="4" t="str">
        <f t="shared" si="311"/>
        <v>1+6,09959673215026i</v>
      </c>
      <c r="U369" s="4">
        <f t="shared" si="324"/>
        <v>6.1810258286839517</v>
      </c>
      <c r="V369" s="4">
        <f t="shared" si="325"/>
        <v>1.4082966629110221</v>
      </c>
      <c r="W369" t="str">
        <f t="shared" si="312"/>
        <v>1-0,439170964714818i</v>
      </c>
      <c r="X369" s="4">
        <f t="shared" si="326"/>
        <v>1.0921864017870502</v>
      </c>
      <c r="Y369" s="4">
        <f t="shared" si="327"/>
        <v>-0.41381209526987739</v>
      </c>
      <c r="Z369" t="str">
        <f t="shared" si="313"/>
        <v>0,995811485807796+0,124251044543801i</v>
      </c>
      <c r="AA369" s="4">
        <f t="shared" si="328"/>
        <v>1.0035331769986262</v>
      </c>
      <c r="AB369" s="4">
        <f t="shared" si="329"/>
        <v>0.12413213127661288</v>
      </c>
      <c r="AC369" s="47" t="str">
        <f t="shared" si="330"/>
        <v>0,15620804022089-0,131571570007958i</v>
      </c>
      <c r="AD369" s="20">
        <f t="shared" si="331"/>
        <v>-13.797386752395603</v>
      </c>
      <c r="AE369" s="43">
        <f t="shared" si="332"/>
        <v>-40.10690679004086</v>
      </c>
      <c r="AF369" t="str">
        <f t="shared" si="314"/>
        <v>170,937204527894</v>
      </c>
      <c r="AG369" t="str">
        <f t="shared" si="315"/>
        <v>1+2302,10586342445i</v>
      </c>
      <c r="AH369">
        <f t="shared" si="333"/>
        <v>2302.1060806168844</v>
      </c>
      <c r="AI369">
        <f t="shared" si="334"/>
        <v>1.5703619419331962</v>
      </c>
      <c r="AJ369" t="str">
        <f t="shared" si="316"/>
        <v>1+6,09959673215026i</v>
      </c>
      <c r="AK369">
        <f t="shared" si="335"/>
        <v>6.1810258286839517</v>
      </c>
      <c r="AL369">
        <f t="shared" si="336"/>
        <v>1.4082966629110221</v>
      </c>
      <c r="AM369" t="str">
        <f t="shared" si="317"/>
        <v>1-0,179567265731285i</v>
      </c>
      <c r="AN369">
        <f t="shared" si="337"/>
        <v>1.0159942927606482</v>
      </c>
      <c r="AO369">
        <f t="shared" si="338"/>
        <v>-0.17767375294001186</v>
      </c>
      <c r="AP369" s="41" t="str">
        <f t="shared" si="339"/>
        <v>0,439644715416392-0,155389471229551i</v>
      </c>
      <c r="AQ369">
        <f t="shared" si="340"/>
        <v>-6.6267381581827554</v>
      </c>
      <c r="AR369" s="43">
        <f t="shared" si="341"/>
        <v>-19.465612667293403</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-0,0454088071932317+0,527908323903022i</v>
      </c>
      <c r="BG369" s="20">
        <f t="shared" si="352"/>
        <v>-5.5168153722979021</v>
      </c>
      <c r="BH369" s="43">
        <f t="shared" si="353"/>
        <v>94.916279262369656</v>
      </c>
      <c r="BI369" s="41" t="str">
        <f t="shared" si="306"/>
        <v>-0,521902958708551+1,09136868663773i</v>
      </c>
      <c r="BJ369" s="20">
        <f t="shared" si="354"/>
        <v>1.6538332219149241</v>
      </c>
      <c r="BK369" s="43">
        <f t="shared" si="307"/>
        <v>115.55757338511722</v>
      </c>
      <c r="BL369">
        <f t="shared" si="355"/>
        <v>-5.5168153722979021</v>
      </c>
      <c r="BM369" s="43">
        <f t="shared" si="356"/>
        <v>94.916279262369656</v>
      </c>
    </row>
    <row r="370" spans="14:65" x14ac:dyDescent="0.25">
      <c r="N370" s="9">
        <v>52</v>
      </c>
      <c r="O370" s="34">
        <f t="shared" si="308"/>
        <v>33113.11214825909</v>
      </c>
      <c r="P370" s="33" t="str">
        <f t="shared" si="309"/>
        <v>68,0243543984883</v>
      </c>
      <c r="Q370" s="4" t="str">
        <f t="shared" si="310"/>
        <v>1+2292,76377613315i</v>
      </c>
      <c r="R370" s="4">
        <f t="shared" si="322"/>
        <v>2292.7639942105557</v>
      </c>
      <c r="S370" s="4">
        <f t="shared" si="323"/>
        <v>1.5703601719903768</v>
      </c>
      <c r="T370" s="4" t="str">
        <f t="shared" si="311"/>
        <v>1+6,24167459174794i</v>
      </c>
      <c r="U370" s="4">
        <f t="shared" si="324"/>
        <v>6.3212737410486994</v>
      </c>
      <c r="V370" s="4">
        <f t="shared" si="325"/>
        <v>1.4119329838505601</v>
      </c>
      <c r="W370" t="str">
        <f t="shared" si="312"/>
        <v>1-0,449400570605851i</v>
      </c>
      <c r="X370" s="4">
        <f t="shared" si="326"/>
        <v>1.0963397615980479</v>
      </c>
      <c r="Y370" s="4">
        <f t="shared" si="327"/>
        <v>-0.42235532834678491</v>
      </c>
      <c r="Z370" t="str">
        <f t="shared" si="313"/>
        <v>0,995614087215427+0,127145223165235i</v>
      </c>
      <c r="AA370" s="4">
        <f t="shared" si="328"/>
        <v>1.0036998149026157</v>
      </c>
      <c r="AB370" s="4">
        <f t="shared" si="329"/>
        <v>0.12701780880100064</v>
      </c>
      <c r="AC370" s="47" t="str">
        <f t="shared" si="330"/>
        <v>0,155649158009901-0,133190713071661i</v>
      </c>
      <c r="AD370" s="20">
        <f t="shared" si="331"/>
        <v>-13.770980106420012</v>
      </c>
      <c r="AE370" s="43">
        <f t="shared" si="332"/>
        <v>-40.553971376966388</v>
      </c>
      <c r="AF370" t="str">
        <f t="shared" si="314"/>
        <v>170,937204527894</v>
      </c>
      <c r="AG370" t="str">
        <f t="shared" si="315"/>
        <v>1+2355,72879753067i</v>
      </c>
      <c r="AH370">
        <f t="shared" si="333"/>
        <v>2355.7290097792011</v>
      </c>
      <c r="AI370">
        <f t="shared" si="334"/>
        <v>1.5703718297386215</v>
      </c>
      <c r="AJ370" t="str">
        <f t="shared" si="316"/>
        <v>1+6,24167459174794i</v>
      </c>
      <c r="AK370">
        <f t="shared" si="335"/>
        <v>6.3212737410486994</v>
      </c>
      <c r="AL370">
        <f t="shared" si="336"/>
        <v>1.4119329838505601</v>
      </c>
      <c r="AM370" t="str">
        <f t="shared" si="317"/>
        <v>1-0,18374992466584i</v>
      </c>
      <c r="AN370">
        <f t="shared" si="337"/>
        <v>1.0167418722639006</v>
      </c>
      <c r="AO370">
        <f t="shared" si="338"/>
        <v>-0.18172278915741832</v>
      </c>
      <c r="AP370" s="41" t="str">
        <f t="shared" si="339"/>
        <v>0,439643267473053-0,15559799516104i</v>
      </c>
      <c r="AQ370">
        <f t="shared" si="340"/>
        <v>-6.6254685135730504</v>
      </c>
      <c r="AR370" s="43">
        <f t="shared" si="341"/>
        <v>-19.489826040375409</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-0,0350936352298352+0,524327123437899i</v>
      </c>
      <c r="BG370" s="20">
        <f t="shared" si="352"/>
        <v>-5.5885417301285178</v>
      </c>
      <c r="BH370" s="43">
        <f t="shared" si="353"/>
        <v>93.829141483570496</v>
      </c>
      <c r="BI370" s="41" t="str">
        <f t="shared" ref="BI370:BI433" si="357">IMPRODUCT(AP370,BC370)</f>
        <v>-0,503567731083094+1,08517672716276i</v>
      </c>
      <c r="BJ370" s="20">
        <f t="shared" si="354"/>
        <v>1.5569698627184183</v>
      </c>
      <c r="BK370" s="43">
        <f t="shared" ref="BK370:BK433" si="358">(180/PI())*IMARGUMENT(BI370)</f>
        <v>114.89328682016156</v>
      </c>
      <c r="BL370">
        <f t="shared" si="355"/>
        <v>-5.5885417301285178</v>
      </c>
      <c r="BM370" s="43">
        <f t="shared" si="356"/>
        <v>93.829141483570496</v>
      </c>
    </row>
    <row r="371" spans="14:65" x14ac:dyDescent="0.25">
      <c r="N371" s="9">
        <v>53</v>
      </c>
      <c r="O371" s="34">
        <f t="shared" si="308"/>
        <v>33884.41561392029</v>
      </c>
      <c r="P371" s="33" t="str">
        <f t="shared" si="309"/>
        <v>68,0243543984883</v>
      </c>
      <c r="Q371" s="4" t="str">
        <f t="shared" si="310"/>
        <v>1+2346,16910507222i</v>
      </c>
      <c r="R371" s="4">
        <f t="shared" si="322"/>
        <v>2346.1693181855785</v>
      </c>
      <c r="S371" s="4">
        <f t="shared" si="323"/>
        <v>1.5703701000846046</v>
      </c>
      <c r="T371" s="4" t="str">
        <f t="shared" si="311"/>
        <v>1+6,38706186983254i</v>
      </c>
      <c r="U371" s="4">
        <f t="shared" si="324"/>
        <v>6.4648711765253877</v>
      </c>
      <c r="V371" s="4">
        <f t="shared" si="325"/>
        <v>1.4154906308099908</v>
      </c>
      <c r="W371" t="str">
        <f t="shared" si="312"/>
        <v>1-0,459868454627942i</v>
      </c>
      <c r="X371" s="4">
        <f t="shared" si="326"/>
        <v>1.1006720654045381</v>
      </c>
      <c r="Y371" s="4">
        <f t="shared" si="327"/>
        <v>-0.43103016367880831</v>
      </c>
      <c r="Z371" t="str">
        <f t="shared" si="313"/>
        <v>0,995407385514012+0,130106815866959i</v>
      </c>
      <c r="AA371" s="4">
        <f t="shared" si="328"/>
        <v>1.0038743181648186</v>
      </c>
      <c r="AB371" s="4">
        <f t="shared" si="329"/>
        <v>0.12997029284279649</v>
      </c>
      <c r="AC371" s="47" t="str">
        <f t="shared" si="330"/>
        <v>0,155064376887853-0,134875719416959i</v>
      </c>
      <c r="AD371" s="20">
        <f t="shared" si="331"/>
        <v>-13.743128932692912</v>
      </c>
      <c r="AE371" s="43">
        <f t="shared" si="332"/>
        <v>-41.016898386261872</v>
      </c>
      <c r="AF371" t="str">
        <f t="shared" si="314"/>
        <v>170,937204527894</v>
      </c>
      <c r="AG371" t="str">
        <f t="shared" si="315"/>
        <v>1+2410,60077022712i</v>
      </c>
      <c r="AH371">
        <f t="shared" si="333"/>
        <v>2410.6009776442852</v>
      </c>
      <c r="AI371">
        <f t="shared" si="334"/>
        <v>1.5703814924701971</v>
      </c>
      <c r="AJ371" t="str">
        <f t="shared" si="316"/>
        <v>1+6,38706186983254i</v>
      </c>
      <c r="AK371">
        <f t="shared" si="335"/>
        <v>6.4648711765253877</v>
      </c>
      <c r="AL371">
        <f t="shared" si="336"/>
        <v>1.4154906308099908</v>
      </c>
      <c r="AM371" t="str">
        <f t="shared" si="317"/>
        <v>1-0,188030010242672i</v>
      </c>
      <c r="AN371">
        <f t="shared" si="337"/>
        <v>1.0175240954158575</v>
      </c>
      <c r="AO371">
        <f t="shared" si="338"/>
        <v>-0.18585991069659208</v>
      </c>
      <c r="AP371" s="41" t="str">
        <f t="shared" si="339"/>
        <v>0,439641884697872-0,155889019153803i</v>
      </c>
      <c r="AQ371">
        <f t="shared" si="340"/>
        <v>-6.623683069716904</v>
      </c>
      <c r="AR371" s="43">
        <f t="shared" si="341"/>
        <v>-19.523581121867721</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-0,0247808900815717+0,520537749033625i</v>
      </c>
      <c r="BG371" s="20">
        <f t="shared" si="352"/>
        <v>-5.6611238557637487</v>
      </c>
      <c r="BH371" s="43">
        <f t="shared" si="353"/>
        <v>92.725583781050815</v>
      </c>
      <c r="BI371" s="41" t="str">
        <f t="shared" si="357"/>
        <v>-0,485218182345506+1,07870755120655i</v>
      </c>
      <c r="BJ371" s="20">
        <f t="shared" si="354"/>
        <v>1.4583220072122407</v>
      </c>
      <c r="BK371" s="43">
        <f t="shared" si="358"/>
        <v>114.21890104544499</v>
      </c>
      <c r="BL371">
        <f t="shared" si="355"/>
        <v>-5.6611238557637487</v>
      </c>
      <c r="BM371" s="43">
        <f t="shared" si="356"/>
        <v>92.725583781050815</v>
      </c>
    </row>
    <row r="372" spans="14:65" x14ac:dyDescent="0.25">
      <c r="N372" s="9">
        <v>54</v>
      </c>
      <c r="O372" s="34">
        <f t="shared" si="308"/>
        <v>34673.685045253202</v>
      </c>
      <c r="P372" s="33" t="str">
        <f t="shared" si="309"/>
        <v>68,0243543984883</v>
      </c>
      <c r="Q372" s="4" t="str">
        <f t="shared" si="310"/>
        <v>1+2400,818403926i</v>
      </c>
      <c r="R372" s="4">
        <f t="shared" si="322"/>
        <v>2400.8186121883068</v>
      </c>
      <c r="S372" s="4">
        <f t="shared" si="323"/>
        <v>1.5703798021878985</v>
      </c>
      <c r="T372" s="4" t="str">
        <f t="shared" si="311"/>
        <v>1+6,53583565266322i</v>
      </c>
      <c r="U372" s="4">
        <f t="shared" si="324"/>
        <v>6.6118944092161405</v>
      </c>
      <c r="V372" s="4">
        <f t="shared" si="325"/>
        <v>1.4189711296877996</v>
      </c>
      <c r="W372" t="str">
        <f t="shared" si="312"/>
        <v>1-0,470580166991751i</v>
      </c>
      <c r="X372" s="4">
        <f t="shared" si="326"/>
        <v>1.1051903426858127</v>
      </c>
      <c r="Y372" s="4">
        <f t="shared" si="327"/>
        <v>-0.43983597730119767</v>
      </c>
      <c r="Z372" t="str">
        <f t="shared" si="313"/>
        <v>0,99519094226153+0,133137392924621i</v>
      </c>
      <c r="AA372" s="4">
        <f t="shared" si="328"/>
        <v>1.0040570586147766</v>
      </c>
      <c r="AB372" s="4">
        <f t="shared" si="329"/>
        <v>0.13299111027811339</v>
      </c>
      <c r="AC372" s="47" t="str">
        <f t="shared" si="330"/>
        <v>0,154452510554543-0,136627146359502i</v>
      </c>
      <c r="AD372" s="20">
        <f t="shared" si="331"/>
        <v>-13.71380647032032</v>
      </c>
      <c r="AE372" s="43">
        <f t="shared" si="332"/>
        <v>-41.495652424999463</v>
      </c>
      <c r="AF372" t="str">
        <f t="shared" si="314"/>
        <v>170,937204527894</v>
      </c>
      <c r="AG372" t="str">
        <f t="shared" si="315"/>
        <v>1+2466,75087535999i</v>
      </c>
      <c r="AH372">
        <f t="shared" si="333"/>
        <v>2466.7510780557645</v>
      </c>
      <c r="AI372">
        <f t="shared" si="334"/>
        <v>1.5703909352512235</v>
      </c>
      <c r="AJ372" t="str">
        <f t="shared" si="316"/>
        <v>1+6,53583565266322i</v>
      </c>
      <c r="AK372">
        <f t="shared" si="335"/>
        <v>6.6118944092161405</v>
      </c>
      <c r="AL372">
        <f t="shared" si="336"/>
        <v>1.4189711296877996</v>
      </c>
      <c r="AM372" t="str">
        <f t="shared" si="317"/>
        <v>1-0,192409791819803i</v>
      </c>
      <c r="AN372">
        <f t="shared" si="337"/>
        <v>1.0183425396143184</v>
      </c>
      <c r="AO372">
        <f t="shared" si="338"/>
        <v>-0.19008674435688655</v>
      </c>
      <c r="AP372" s="41" t="str">
        <f t="shared" si="339"/>
        <v>0,439640564157809-0,156262697516308i</v>
      </c>
      <c r="AQ372">
        <f t="shared" si="340"/>
        <v>-6.6213786782510473</v>
      </c>
      <c r="AR372" s="43">
        <f t="shared" si="341"/>
        <v>-19.566883986507619</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-0,0144823697360155+0,516538427480206i</v>
      </c>
      <c r="BG372" s="20">
        <f t="shared" si="352"/>
        <v>-5.7345346608951244</v>
      </c>
      <c r="BH372" s="43">
        <f t="shared" si="353"/>
        <v>91.606001206916503</v>
      </c>
      <c r="BI372" s="41" t="str">
        <f t="shared" si="357"/>
        <v>-0,466874289330009+1,07195795894633i</v>
      </c>
      <c r="BJ372" s="20">
        <f t="shared" si="354"/>
        <v>1.357893131174168</v>
      </c>
      <c r="BK372" s="43">
        <f t="shared" si="358"/>
        <v>113.53476964540832</v>
      </c>
      <c r="BL372">
        <f t="shared" si="355"/>
        <v>-5.7345346608951244</v>
      </c>
      <c r="BM372" s="43">
        <f t="shared" si="356"/>
        <v>91.606001206916503</v>
      </c>
    </row>
    <row r="373" spans="14:65" x14ac:dyDescent="0.25">
      <c r="N373" s="9">
        <v>55</v>
      </c>
      <c r="O373" s="34">
        <f t="shared" si="308"/>
        <v>35481.33892335758</v>
      </c>
      <c r="P373" s="33" t="str">
        <f t="shared" si="309"/>
        <v>68,0243543984883</v>
      </c>
      <c r="Q373" s="4" t="str">
        <f t="shared" si="310"/>
        <v>1+2456,74064847616i</v>
      </c>
      <c r="R373" s="4">
        <f t="shared" si="322"/>
        <v>2456.740851997838</v>
      </c>
      <c r="S373" s="4">
        <f t="shared" si="323"/>
        <v>1.5703892834444346</v>
      </c>
      <c r="T373" s="4" t="str">
        <f t="shared" si="311"/>
        <v>1+6,68807482206901i</v>
      </c>
      <c r="U373" s="4">
        <f t="shared" si="324"/>
        <v>6.7624215208454297</v>
      </c>
      <c r="V373" s="4">
        <f t="shared" si="325"/>
        <v>1.4223759884186777</v>
      </c>
      <c r="W373" t="str">
        <f t="shared" si="312"/>
        <v>1-0,481541387188968i</v>
      </c>
      <c r="X373" s="4">
        <f t="shared" si="326"/>
        <v>1.1099018459196632</v>
      </c>
      <c r="Y373" s="4">
        <f t="shared" si="327"/>
        <v>-0.44877197456547979</v>
      </c>
      <c r="Z373" t="str">
        <f t="shared" si="313"/>
        <v>0,994964298352823+0,136238561190294i</v>
      </c>
      <c r="AA373" s="4">
        <f t="shared" si="328"/>
        <v>1.0042484257154336</v>
      </c>
      <c r="AB373" s="4">
        <f t="shared" si="329"/>
        <v>0.13608182146213338</v>
      </c>
      <c r="AC373" s="47" t="str">
        <f t="shared" si="330"/>
        <v>0,153812320423838-0,138445562886224i</v>
      </c>
      <c r="AD373" s="20">
        <f t="shared" si="331"/>
        <v>-13.682985334178319</v>
      </c>
      <c r="AE373" s="43">
        <f t="shared" si="332"/>
        <v>-41.990191261387899</v>
      </c>
      <c r="AF373" t="str">
        <f t="shared" si="314"/>
        <v>170,937204527894</v>
      </c>
      <c r="AG373" t="str">
        <f t="shared" si="315"/>
        <v>1+2524,2088844583i</v>
      </c>
      <c r="AH373">
        <f t="shared" si="333"/>
        <v>2524.209082540156</v>
      </c>
      <c r="AI373">
        <f t="shared" si="334"/>
        <v>1.5704001630883817</v>
      </c>
      <c r="AJ373" t="str">
        <f t="shared" si="316"/>
        <v>1+6,68807482206901i</v>
      </c>
      <c r="AK373">
        <f t="shared" si="335"/>
        <v>6.7624215208454297</v>
      </c>
      <c r="AL373">
        <f t="shared" si="336"/>
        <v>1.4223759884186777</v>
      </c>
      <c r="AM373" t="str">
        <f t="shared" si="317"/>
        <v>1-0,196891591615405i</v>
      </c>
      <c r="AN373">
        <f t="shared" si="337"/>
        <v>1.0191988514754358</v>
      </c>
      <c r="AO373">
        <f t="shared" si="338"/>
        <v>-0.19440492683136518</v>
      </c>
      <c r="AP373" s="41" t="str">
        <f t="shared" si="339"/>
        <v>0,439639303051821-0,156719228381218i</v>
      </c>
      <c r="AQ373">
        <f t="shared" si="340"/>
        <v>-6.618551281728303</v>
      </c>
      <c r="AR373" s="43">
        <f t="shared" si="341"/>
        <v>-19.619742298468207</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-0,00420985310027328+0,512328055641235i</v>
      </c>
      <c r="BG373" s="20">
        <f t="shared" si="352"/>
        <v>-5.8087439914640822</v>
      </c>
      <c r="BH373" s="43">
        <f t="shared" si="353"/>
        <v>90.470794803746841</v>
      </c>
      <c r="BI373" s="41" t="str">
        <f t="shared" si="357"/>
        <v>-0,44855595727982+1,06492595523265i</v>
      </c>
      <c r="BJ373" s="20">
        <f t="shared" si="354"/>
        <v>1.2556900609859156</v>
      </c>
      <c r="BK373" s="43">
        <f t="shared" si="358"/>
        <v>112.84124376666659</v>
      </c>
      <c r="BL373">
        <f t="shared" si="355"/>
        <v>-5.8087439914640822</v>
      </c>
      <c r="BM373" s="43">
        <f t="shared" si="356"/>
        <v>90.470794803746841</v>
      </c>
    </row>
    <row r="374" spans="14:65" x14ac:dyDescent="0.25">
      <c r="N374" s="9">
        <v>56</v>
      </c>
      <c r="O374" s="34">
        <f t="shared" si="308"/>
        <v>36307.805477010232</v>
      </c>
      <c r="P374" s="33" t="str">
        <f t="shared" si="309"/>
        <v>68,0243543984883</v>
      </c>
      <c r="Q374" s="4" t="str">
        <f t="shared" si="310"/>
        <v>1+2513,96548943692i</v>
      </c>
      <c r="R374" s="4">
        <f t="shared" si="322"/>
        <v>2513.9656883258795</v>
      </c>
      <c r="S374" s="4">
        <f t="shared" si="323"/>
        <v>1.5703985488812939</v>
      </c>
      <c r="T374" s="4" t="str">
        <f t="shared" si="311"/>
        <v>1+6,84386009727256i</v>
      </c>
      <c r="U374" s="4">
        <f t="shared" si="324"/>
        <v>6.9165324427085269</v>
      </c>
      <c r="V374" s="4">
        <f t="shared" si="325"/>
        <v>1.4257066963587599</v>
      </c>
      <c r="W374" t="str">
        <f t="shared" si="312"/>
        <v>1-0,492757927003624i</v>
      </c>
      <c r="X374" s="4">
        <f t="shared" si="326"/>
        <v>1.1148140538336018</v>
      </c>
      <c r="Y374" s="4">
        <f t="shared" si="327"/>
        <v>-0.4578371839950145</v>
      </c>
      <c r="Z374" t="str">
        <f t="shared" si="313"/>
        <v>0,994726973045774+0,139411964944441i</v>
      </c>
      <c r="AA374" s="4">
        <f t="shared" si="328"/>
        <v>1.0044488274046011</v>
      </c>
      <c r="AB374" s="4">
        <f t="shared" si="329"/>
        <v>0.13924402086036591</v>
      </c>
      <c r="AC374" s="47" t="str">
        <f t="shared" si="330"/>
        <v>0,15314251348687-0,140331548332452i</v>
      </c>
      <c r="AD374" s="20">
        <f t="shared" si="331"/>
        <v>-13.650637599984766</v>
      </c>
      <c r="AE374" s="43">
        <f t="shared" si="332"/>
        <v>-42.500465544269872</v>
      </c>
      <c r="AF374" t="str">
        <f t="shared" si="314"/>
        <v>170,937204527894</v>
      </c>
      <c r="AG374" t="str">
        <f t="shared" si="315"/>
        <v>1+2583,005262519i</v>
      </c>
      <c r="AH374">
        <f t="shared" si="333"/>
        <v>2583.0054560919625</v>
      </c>
      <c r="AI374">
        <f t="shared" si="334"/>
        <v>1.570409180874387</v>
      </c>
      <c r="AJ374" t="str">
        <f t="shared" si="316"/>
        <v>1+6,84386009727256i</v>
      </c>
      <c r="AK374">
        <f t="shared" si="335"/>
        <v>6.9165324427085269</v>
      </c>
      <c r="AL374">
        <f t="shared" si="336"/>
        <v>1.4257066963587599</v>
      </c>
      <c r="AM374" t="str">
        <f t="shared" si="317"/>
        <v>1-0,201477785939047i</v>
      </c>
      <c r="AN374">
        <f t="shared" si="337"/>
        <v>1.0200947496320625</v>
      </c>
      <c r="AO374">
        <f t="shared" si="338"/>
        <v>-0.19881610320874335</v>
      </c>
      <c r="AP374" s="41" t="str">
        <f t="shared" si="339"/>
        <v>0,439638098704933-0,157258853810454i</v>
      </c>
      <c r="AQ374">
        <f t="shared" si="340"/>
        <v>-6.6151959110488292</v>
      </c>
      <c r="AR374" s="43">
        <f t="shared" si="341"/>
        <v>-19.68216526090092</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0,00602494614475638+0,507906195109095i</v>
      </c>
      <c r="BG374" s="20">
        <f t="shared" si="352"/>
        <v>-5.8837187249824749</v>
      </c>
      <c r="BH374" s="43">
        <f t="shared" si="353"/>
        <v>89.320370968446028</v>
      </c>
      <c r="BI374" s="41" t="str">
        <f t="shared" si="357"/>
        <v>-0,430282937947152+1,0576107393193i</v>
      </c>
      <c r="BJ374" s="20">
        <f t="shared" si="354"/>
        <v>1.1517229639534385</v>
      </c>
      <c r="BK374" s="43">
        <f t="shared" si="358"/>
        <v>112.13867125181505</v>
      </c>
      <c r="BL374">
        <f t="shared" si="355"/>
        <v>-5.8837187249824749</v>
      </c>
      <c r="BM374" s="43">
        <f t="shared" si="356"/>
        <v>89.320370968446028</v>
      </c>
    </row>
    <row r="375" spans="14:65" x14ac:dyDescent="0.25">
      <c r="N375" s="9">
        <v>57</v>
      </c>
      <c r="O375" s="34">
        <f t="shared" si="308"/>
        <v>37153.522909717351</v>
      </c>
      <c r="P375" s="33" t="str">
        <f t="shared" si="309"/>
        <v>68,0243543984883</v>
      </c>
      <c r="Q375" s="4" t="str">
        <f t="shared" si="310"/>
        <v>1+2572,52326817646i</v>
      </c>
      <c r="R375" s="4">
        <f t="shared" si="322"/>
        <v>2572.523462538154</v>
      </c>
      <c r="S375" s="4">
        <f t="shared" si="323"/>
        <v>1.5704076034111272</v>
      </c>
      <c r="T375" s="4" t="str">
        <f t="shared" si="311"/>
        <v>1+7,00327407768889i</v>
      </c>
      <c r="U375" s="4">
        <f t="shared" si="324"/>
        <v>7.074308998568636</v>
      </c>
      <c r="V375" s="4">
        <f t="shared" si="325"/>
        <v>1.4289647237433314</v>
      </c>
      <c r="W375" t="str">
        <f t="shared" si="312"/>
        <v>1-0,504235733593599i</v>
      </c>
      <c r="X375" s="4">
        <f t="shared" si="326"/>
        <v>1.119934674448771</v>
      </c>
      <c r="Y375" s="4">
        <f t="shared" si="327"/>
        <v>-0.46703045142205779</v>
      </c>
      <c r="Z375" t="str">
        <f t="shared" si="313"/>
        <v>0,994478462941588+0,142659286767736i</v>
      </c>
      <c r="AA375" s="4">
        <f t="shared" si="328"/>
        <v>1.0046586909770614</v>
      </c>
      <c r="AB375" s="4">
        <f t="shared" si="329"/>
        <v>0.14247933768408</v>
      </c>
      <c r="AC375" s="47" t="str">
        <f t="shared" si="330"/>
        <v>0,152441740105953-0,142285690955476i</v>
      </c>
      <c r="AD375" s="20">
        <f t="shared" si="331"/>
        <v>-13.616734894285674</v>
      </c>
      <c r="AE375" s="43">
        <f t="shared" si="332"/>
        <v>-43.026418534832054</v>
      </c>
      <c r="AF375" t="str">
        <f t="shared" si="314"/>
        <v>170,937204527894</v>
      </c>
      <c r="AG375" t="str">
        <f t="shared" si="315"/>
        <v>1+2643,17118416i</v>
      </c>
      <c r="AH375">
        <f t="shared" si="333"/>
        <v>2643.1713733267043</v>
      </c>
      <c r="AI375">
        <f t="shared" si="334"/>
        <v>1.5704179933905826</v>
      </c>
      <c r="AJ375" t="str">
        <f t="shared" si="316"/>
        <v>1+7,00327407768889i</v>
      </c>
      <c r="AK375">
        <f t="shared" si="335"/>
        <v>7.074308998568636</v>
      </c>
      <c r="AL375">
        <f t="shared" si="336"/>
        <v>1.4289647237433314</v>
      </c>
      <c r="AM375" t="str">
        <f t="shared" si="317"/>
        <v>1-0,206170806451669i</v>
      </c>
      <c r="AN375">
        <f t="shared" si="337"/>
        <v>1.0210320276234881</v>
      </c>
      <c r="AO375">
        <f t="shared" si="338"/>
        <v>-0.20332192534730134</v>
      </c>
      <c r="AP375" s="41" t="str">
        <f t="shared" si="339"/>
        <v>0,439636948562569-0,157881859923568i</v>
      </c>
      <c r="AQ375">
        <f t="shared" si="340"/>
        <v>-6.6113066823764113</v>
      </c>
      <c r="AR375" s="43">
        <f t="shared" si="341"/>
        <v>-19.754163553987855</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0,0162104249645771+0,503273062808418i</v>
      </c>
      <c r="BG375" s="20">
        <f t="shared" si="352"/>
        <v>-5.9594228829631124</v>
      </c>
      <c r="BH375" s="43">
        <f t="shared" si="353"/>
        <v>88.155140813688604</v>
      </c>
      <c r="BI375" s="41" t="str">
        <f t="shared" si="357"/>
        <v>-0,412074748900715+1,0500126874659i</v>
      </c>
      <c r="BJ375" s="20">
        <f t="shared" si="354"/>
        <v>1.0460053289461659</v>
      </c>
      <c r="BK375" s="43">
        <f t="shared" si="358"/>
        <v>111.42739579453274</v>
      </c>
      <c r="BL375">
        <f t="shared" si="355"/>
        <v>-5.9594228829631124</v>
      </c>
      <c r="BM375" s="43">
        <f t="shared" si="356"/>
        <v>88.155140813688604</v>
      </c>
    </row>
    <row r="376" spans="14:65" x14ac:dyDescent="0.25">
      <c r="N376" s="9">
        <v>58</v>
      </c>
      <c r="O376" s="34">
        <f t="shared" si="308"/>
        <v>38018.939632056143</v>
      </c>
      <c r="P376" s="33" t="str">
        <f t="shared" si="309"/>
        <v>68,0243543984883</v>
      </c>
      <c r="Q376" s="4" t="str">
        <f t="shared" si="310"/>
        <v>1+2632,44503280415i</v>
      </c>
      <c r="R376" s="4">
        <f t="shared" si="322"/>
        <v>2632.4452227416323</v>
      </c>
      <c r="S376" s="4">
        <f t="shared" si="323"/>
        <v>1.5704164518347601</v>
      </c>
      <c r="T376" s="4" t="str">
        <f t="shared" si="311"/>
        <v>1+7,1664012867205i</v>
      </c>
      <c r="U376" s="4">
        <f t="shared" si="324"/>
        <v>7.2358349485259303</v>
      </c>
      <c r="V376" s="4">
        <f t="shared" si="325"/>
        <v>1.4321515212124156</v>
      </c>
      <c r="W376" t="str">
        <f t="shared" si="312"/>
        <v>1-0,515980892643875i</v>
      </c>
      <c r="X376" s="4">
        <f t="shared" si="326"/>
        <v>1.125271647902661</v>
      </c>
      <c r="Y376" s="4">
        <f t="shared" si="327"/>
        <v>-0.47635043445782849</v>
      </c>
      <c r="Z376" t="str">
        <f t="shared" si="313"/>
        <v>0,994218240917016+0,145982248433195i</v>
      </c>
      <c r="AA376" s="4">
        <f t="shared" si="328"/>
        <v>1.0048784640093233</v>
      </c>
      <c r="AB376" s="4">
        <f t="shared" si="329"/>
        <v>0.1457894365292543</v>
      </c>
      <c r="AC376" s="47" t="str">
        <f t="shared" si="330"/>
        <v>0,151708591738808-0,144308586396847i</v>
      </c>
      <c r="AD376" s="20">
        <f t="shared" si="331"/>
        <v>-13.581248489340949</v>
      </c>
      <c r="AE376" s="43">
        <f t="shared" si="332"/>
        <v>-43.567985853702687</v>
      </c>
      <c r="AF376" t="str">
        <f t="shared" si="314"/>
        <v>170,937204527894</v>
      </c>
      <c r="AG376" t="str">
        <f t="shared" si="315"/>
        <v>1+2704,73855014935i</v>
      </c>
      <c r="AH376">
        <f t="shared" si="333"/>
        <v>2704.7387350100948</v>
      </c>
      <c r="AI376">
        <f t="shared" si="334"/>
        <v>1.5704266053094762</v>
      </c>
      <c r="AJ376" t="str">
        <f t="shared" si="316"/>
        <v>1+7,1664012867205i</v>
      </c>
      <c r="AK376">
        <f t="shared" si="335"/>
        <v>7.2358349485259303</v>
      </c>
      <c r="AL376">
        <f t="shared" si="336"/>
        <v>1.4321515212124156</v>
      </c>
      <c r="AM376" t="str">
        <f t="shared" si="317"/>
        <v>1-0,210973141454864i</v>
      </c>
      <c r="AN376">
        <f t="shared" si="337"/>
        <v>1.022012556877524</v>
      </c>
      <c r="AO376">
        <f t="shared" si="338"/>
        <v>-0.20792405011426626</v>
      </c>
      <c r="AP376" s="41" t="str">
        <f t="shared" si="339"/>
        <v>0,439635850185124-0,158588577049447i</v>
      </c>
      <c r="AQ376">
        <f t="shared" si="340"/>
        <v>-6.6068767935760651</v>
      </c>
      <c r="AR376" s="43">
        <f t="shared" si="341"/>
        <v>-19.835749261392177</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0,0263351352523806+0,498429517656703i</v>
      </c>
      <c r="BG376" s="20">
        <f t="shared" si="352"/>
        <v>-6.0358177582466377</v>
      </c>
      <c r="BH376" s="43">
        <f t="shared" si="353"/>
        <v>86.975519529609485</v>
      </c>
      <c r="BI376" s="41" t="str">
        <f t="shared" si="357"/>
        <v>-0,393950594762903+1,04213332859916i</v>
      </c>
      <c r="BJ376" s="20">
        <f t="shared" si="354"/>
        <v>0.93855393751827365</v>
      </c>
      <c r="BK376" s="43">
        <f t="shared" si="358"/>
        <v>110.70775612191993</v>
      </c>
      <c r="BL376">
        <f t="shared" si="355"/>
        <v>-6.0358177582466377</v>
      </c>
      <c r="BM376" s="43">
        <f t="shared" si="356"/>
        <v>86.975519529609485</v>
      </c>
    </row>
    <row r="377" spans="14:65" x14ac:dyDescent="0.25">
      <c r="N377" s="9">
        <v>59</v>
      </c>
      <c r="O377" s="34">
        <f t="shared" si="308"/>
        <v>38904.514499428085</v>
      </c>
      <c r="P377" s="33" t="str">
        <f t="shared" si="309"/>
        <v>68,0243543984883</v>
      </c>
      <c r="Q377" s="4" t="str">
        <f t="shared" si="310"/>
        <v>1+2693,76255463277i</v>
      </c>
      <c r="R377" s="4">
        <f t="shared" si="322"/>
        <v>2693.7627402467479</v>
      </c>
      <c r="S377" s="4">
        <f t="shared" si="323"/>
        <v>1.5704250988437383</v>
      </c>
      <c r="T377" s="4" t="str">
        <f t="shared" si="311"/>
        <v>1+7,33332821657287i</v>
      </c>
      <c r="U377" s="4">
        <f t="shared" si="324"/>
        <v>7.4011960338842409</v>
      </c>
      <c r="V377" s="4">
        <f t="shared" si="325"/>
        <v>1.4352685193999117</v>
      </c>
      <c r="W377" t="str">
        <f t="shared" si="312"/>
        <v>1-0,527999631593246i</v>
      </c>
      <c r="X377" s="4">
        <f t="shared" si="326"/>
        <v>1.1308331490377364</v>
      </c>
      <c r="Y377" s="4">
        <f t="shared" si="327"/>
        <v>-0.48579559734880678</v>
      </c>
      <c r="Z377" t="str">
        <f t="shared" si="313"/>
        <v>0,993945755006255+0,149382611819076i</v>
      </c>
      <c r="AA377" s="4">
        <f t="shared" si="328"/>
        <v>1.0051086153291311</v>
      </c>
      <c r="AB377" s="4">
        <f t="shared" si="329"/>
        <v>0.14917601801831912</v>
      </c>
      <c r="AC377" s="47" t="str">
        <f t="shared" si="330"/>
        <v>0,150941598592938-0,14640083602526i</v>
      </c>
      <c r="AD377" s="20">
        <f t="shared" si="331"/>
        <v>-13.54414940285457</v>
      </c>
      <c r="AE377" s="43">
        <f t="shared" si="332"/>
        <v>-44.12509524669651</v>
      </c>
      <c r="AF377" t="str">
        <f t="shared" si="314"/>
        <v>170,937204527894</v>
      </c>
      <c r="AG377" t="str">
        <f t="shared" si="315"/>
        <v>1+2767,74000431944i</v>
      </c>
      <c r="AH377">
        <f t="shared" si="333"/>
        <v>2767.7401849722405</v>
      </c>
      <c r="AI377">
        <f t="shared" si="334"/>
        <v>1.5704350211972158</v>
      </c>
      <c r="AJ377" t="str">
        <f t="shared" si="316"/>
        <v>1+7,33332821657287i</v>
      </c>
      <c r="AK377">
        <f t="shared" si="335"/>
        <v>7.4011960338842409</v>
      </c>
      <c r="AL377">
        <f t="shared" si="336"/>
        <v>1.4352685193999117</v>
      </c>
      <c r="AM377" t="str">
        <f t="shared" si="317"/>
        <v>1-0,215887337210219i</v>
      </c>
      <c r="AN377">
        <f t="shared" si="337"/>
        <v>1.0230382897857337</v>
      </c>
      <c r="AO377">
        <f t="shared" si="338"/>
        <v>-0.21262413748423281</v>
      </c>
      <c r="AP377" s="41" t="str">
        <f t="shared" si="339"/>
        <v>0,439634801242796-0,159379379901482i</v>
      </c>
      <c r="AQ377">
        <f t="shared" si="340"/>
        <v>-6.6018985202147284</v>
      </c>
      <c r="AR377" s="43">
        <f t="shared" si="341"/>
        <v>-19.926935784988828</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0,0363878265754856+0,493377043437932i</v>
      </c>
      <c r="BG377" s="20">
        <f t="shared" si="352"/>
        <v>-6.1128620568830661</v>
      </c>
      <c r="BH377" s="43">
        <f t="shared" si="353"/>
        <v>85.781925748097393</v>
      </c>
      <c r="BI377" s="41" t="str">
        <f t="shared" si="357"/>
        <v>-0,375929291068349+1,03397531330069i</v>
      </c>
      <c r="BJ377" s="20">
        <f t="shared" si="354"/>
        <v>0.82938882575675599</v>
      </c>
      <c r="BK377" s="43">
        <f t="shared" si="358"/>
        <v>109.98008520980514</v>
      </c>
      <c r="BL377">
        <f t="shared" si="355"/>
        <v>-6.1128620568830661</v>
      </c>
      <c r="BM377" s="43">
        <f t="shared" si="356"/>
        <v>85.781925748097393</v>
      </c>
    </row>
    <row r="378" spans="14:65" x14ac:dyDescent="0.25">
      <c r="N378" s="9">
        <v>60</v>
      </c>
      <c r="O378" s="34">
        <f t="shared" si="308"/>
        <v>39810.717055349742</v>
      </c>
      <c r="P378" s="33" t="str">
        <f t="shared" si="309"/>
        <v>68,0243543984883</v>
      </c>
      <c r="Q378" s="4" t="str">
        <f t="shared" si="310"/>
        <v>1+2756,50834502401i</v>
      </c>
      <c r="R378" s="4">
        <f t="shared" si="322"/>
        <v>2756.5085264128979</v>
      </c>
      <c r="S378" s="4">
        <f t="shared" si="323"/>
        <v>1.5704335490228156</v>
      </c>
      <c r="T378" s="4" t="str">
        <f t="shared" si="311"/>
        <v>1+7,50414337411372i</v>
      </c>
      <c r="U378" s="4">
        <f t="shared" si="324"/>
        <v>7.5704800230404707</v>
      </c>
      <c r="V378" s="4">
        <f t="shared" si="325"/>
        <v>1.4383171285821128</v>
      </c>
      <c r="W378" t="str">
        <f t="shared" si="312"/>
        <v>1-0,540298322936187i</v>
      </c>
      <c r="X378" s="4">
        <f t="shared" si="326"/>
        <v>1.1366275897441767</v>
      </c>
      <c r="Y378" s="4">
        <f t="shared" si="327"/>
        <v>-0.49536420627367977</v>
      </c>
      <c r="Z378" t="str">
        <f t="shared" si="313"/>
        <v>0,993660427230156+0,152862179843057i</v>
      </c>
      <c r="AA378" s="4">
        <f t="shared" si="328"/>
        <v>1.0053496360319563</v>
      </c>
      <c r="AB378" s="4">
        <f t="shared" si="329"/>
        <v>0.15264081944392824</v>
      </c>
      <c r="AC378" s="47" t="str">
        <f t="shared" si="330"/>
        <v>0,15013922721029-0,148563045151385i</v>
      </c>
      <c r="AD378" s="20">
        <f t="shared" si="331"/>
        <v>-13.50540850245325</v>
      </c>
      <c r="AE378" s="43">
        <f t="shared" si="332"/>
        <v>-44.697666372513417</v>
      </c>
      <c r="AF378" t="str">
        <f t="shared" si="314"/>
        <v>170,937204527894</v>
      </c>
      <c r="AG378" t="str">
        <f t="shared" si="315"/>
        <v>1+2832,20895087518i</v>
      </c>
      <c r="AH378">
        <f t="shared" si="333"/>
        <v>2832.2091274158211</v>
      </c>
      <c r="AI378">
        <f t="shared" si="334"/>
        <v>1.5704432455160116</v>
      </c>
      <c r="AJ378" t="str">
        <f t="shared" si="316"/>
        <v>1+7,50414337411372i</v>
      </c>
      <c r="AK378">
        <f t="shared" si="335"/>
        <v>7.5704800230404707</v>
      </c>
      <c r="AL378">
        <f t="shared" si="336"/>
        <v>1.4383171285821128</v>
      </c>
      <c r="AM378" t="str">
        <f t="shared" si="317"/>
        <v>1-0,220915999289369i</v>
      </c>
      <c r="AN378">
        <f t="shared" si="337"/>
        <v>1.0241112628723601</v>
      </c>
      <c r="AO378">
        <f t="shared" si="338"/>
        <v>-0.21742384849003774</v>
      </c>
      <c r="AP378" s="41" t="str">
        <f t="shared" si="339"/>
        <v>0,439633799510635-0,160254687776252i</v>
      </c>
      <c r="AQ378">
        <f t="shared" si="340"/>
        <v>-6.596363211175607</v>
      </c>
      <c r="AR378" s="43">
        <f t="shared" si="341"/>
        <v>-20.027737747735355</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0,0463574870138938+0,488117728088956i</v>
      </c>
      <c r="BG378" s="20">
        <f t="shared" si="352"/>
        <v>-6.1905120541012071</v>
      </c>
      <c r="BH378" s="43">
        <f t="shared" si="353"/>
        <v>84.574780911756548</v>
      </c>
      <c r="BI378" s="41" t="str">
        <f t="shared" si="357"/>
        <v>-0,358029191395603+1,02554237646544i</v>
      </c>
      <c r="BJ378" s="20">
        <f t="shared" si="354"/>
        <v>0.71853323717647455</v>
      </c>
      <c r="BK378" s="43">
        <f t="shared" si="358"/>
        <v>109.24470953653449</v>
      </c>
      <c r="BL378">
        <f t="shared" si="355"/>
        <v>-6.1905120541012071</v>
      </c>
      <c r="BM378" s="43">
        <f t="shared" si="356"/>
        <v>84.574780911756548</v>
      </c>
    </row>
    <row r="379" spans="14:65" x14ac:dyDescent="0.25">
      <c r="N379" s="9">
        <v>61</v>
      </c>
      <c r="O379" s="34">
        <f t="shared" si="308"/>
        <v>40738.027780411358</v>
      </c>
      <c r="P379" s="33" t="str">
        <f t="shared" si="309"/>
        <v>68,0243543984883</v>
      </c>
      <c r="Q379" s="4" t="str">
        <f t="shared" si="310"/>
        <v>1+2820,71567262649i</v>
      </c>
      <c r="R379" s="4">
        <f t="shared" si="322"/>
        <v>2820.7158498864628</v>
      </c>
      <c r="S379" s="4">
        <f t="shared" si="323"/>
        <v>1.5704418068523835</v>
      </c>
      <c r="T379" s="4" t="str">
        <f t="shared" si="311"/>
        <v>1+7,67893732780063i</v>
      </c>
      <c r="U379" s="4">
        <f t="shared" si="324"/>
        <v>7.7437767584228485</v>
      </c>
      <c r="V379" s="4">
        <f t="shared" si="325"/>
        <v>1.4412987383816536</v>
      </c>
      <c r="W379" t="str">
        <f t="shared" si="312"/>
        <v>1-0,552883487601645i</v>
      </c>
      <c r="X379" s="4">
        <f t="shared" si="326"/>
        <v>1.1426636210462633</v>
      </c>
      <c r="Y379" s="4">
        <f t="shared" si="327"/>
        <v>-0.50505432513613091</v>
      </c>
      <c r="Z379" t="str">
        <f t="shared" si="313"/>
        <v>0,99336165237025+0,15642279741816i</v>
      </c>
      <c r="AA379" s="4">
        <f t="shared" si="328"/>
        <v>1.0056020405467943</v>
      </c>
      <c r="AB379" s="4">
        <f t="shared" si="329"/>
        <v>0.15618561541387296</v>
      </c>
      <c r="AC379" s="47" t="str">
        <f t="shared" si="330"/>
        <v>0,149299877982589-0,150795821105516i</v>
      </c>
      <c r="AD379" s="20">
        <f t="shared" si="331"/>
        <v>-13.46499661477554</v>
      </c>
      <c r="AE379" s="43">
        <f t="shared" si="332"/>
        <v>-45.285610615738541</v>
      </c>
      <c r="AF379" t="str">
        <f t="shared" si="314"/>
        <v>170,937204527894</v>
      </c>
      <c r="AG379" t="str">
        <f t="shared" si="315"/>
        <v>1+2898,1795721054i</v>
      </c>
      <c r="AH379">
        <f t="shared" si="333"/>
        <v>2898.1797446274859</v>
      </c>
      <c r="AI379">
        <f t="shared" si="334"/>
        <v>1.5704512826265022</v>
      </c>
      <c r="AJ379" t="str">
        <f t="shared" si="316"/>
        <v>1+7,67893732780063i</v>
      </c>
      <c r="AK379">
        <f t="shared" si="335"/>
        <v>7.7437767584228485</v>
      </c>
      <c r="AL379">
        <f t="shared" si="336"/>
        <v>1.4412987383816536</v>
      </c>
      <c r="AM379" t="str">
        <f t="shared" si="317"/>
        <v>1-0,226061793955511i</v>
      </c>
      <c r="AN379">
        <f t="shared" si="337"/>
        <v>1.0252336000572668</v>
      </c>
      <c r="AO379">
        <f t="shared" si="338"/>
        <v>-0.22232484301956359</v>
      </c>
      <c r="AP379" s="41" t="str">
        <f t="shared" si="339"/>
        <v>0,439632842863837-0,161214964775857i</v>
      </c>
      <c r="AQ379">
        <f t="shared" si="340"/>
        <v>-6.5902612839421968</v>
      </c>
      <c r="AR379" s="43">
        <f t="shared" si="341"/>
        <v>-20.138170884536027</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0,0562333817463797+0,482654239638412i</v>
      </c>
      <c r="BG379" s="20">
        <f t="shared" si="352"/>
        <v>-6.2687217637809418</v>
      </c>
      <c r="BH379" s="43">
        <f t="shared" si="353"/>
        <v>83.35450864924438</v>
      </c>
      <c r="BI379" s="41" t="str">
        <f t="shared" si="357"/>
        <v>-0,340268118374082+1,01683929404486i</v>
      </c>
      <c r="BJ379" s="20">
        <f t="shared" si="354"/>
        <v>0.60601356705236675</v>
      </c>
      <c r="BK379" s="43">
        <f t="shared" si="358"/>
        <v>108.50194838044696</v>
      </c>
      <c r="BL379">
        <f t="shared" si="355"/>
        <v>-6.2687217637809418</v>
      </c>
      <c r="BM379" s="43">
        <f t="shared" si="356"/>
        <v>83.35450864924438</v>
      </c>
    </row>
    <row r="380" spans="14:65" x14ac:dyDescent="0.25">
      <c r="N380" s="9">
        <v>62</v>
      </c>
      <c r="O380" s="34">
        <f t="shared" si="308"/>
        <v>41686.938347033625</v>
      </c>
      <c r="P380" s="33" t="str">
        <f t="shared" si="309"/>
        <v>68,0243543984883</v>
      </c>
      <c r="Q380" s="4" t="str">
        <f t="shared" si="310"/>
        <v>1+2886,41858101519i</v>
      </c>
      <c r="R380" s="4">
        <f t="shared" si="322"/>
        <v>2886.4187542402333</v>
      </c>
      <c r="S380" s="4">
        <f t="shared" si="323"/>
        <v>1.5704498767108486</v>
      </c>
      <c r="T380" s="4" t="str">
        <f t="shared" si="311"/>
        <v>1+7,8578027557015i</v>
      </c>
      <c r="U380" s="4">
        <f t="shared" si="324"/>
        <v>7.9211782045040557</v>
      </c>
      <c r="V380" s="4">
        <f t="shared" si="325"/>
        <v>1.4442147175231084</v>
      </c>
      <c r="W380" t="str">
        <f t="shared" si="312"/>
        <v>1-0,565761798410507i</v>
      </c>
      <c r="X380" s="4">
        <f t="shared" si="326"/>
        <v>1.1489501349234836</v>
      </c>
      <c r="Y380" s="4">
        <f t="shared" si="327"/>
        <v>-0.51486381190888386</v>
      </c>
      <c r="Z380" t="str">
        <f t="shared" si="313"/>
        <v>0,993048796685002+0,160066352430956i</v>
      </c>
      <c r="AA380" s="4">
        <f t="shared" si="328"/>
        <v>1.0058663677537296</v>
      </c>
      <c r="AB380" s="4">
        <f t="shared" si="329"/>
        <v>0.15981221849621735</v>
      </c>
      <c r="AC380" s="47" t="str">
        <f t="shared" si="330"/>
        <v>0,148421882598175-0,153099771168391i</v>
      </c>
      <c r="AD380" s="20">
        <f t="shared" si="331"/>
        <v>-13.422884638983918</v>
      </c>
      <c r="AE380" s="43">
        <f t="shared" si="332"/>
        <v>-45.888830928471847</v>
      </c>
      <c r="AF380" t="str">
        <f t="shared" si="314"/>
        <v>170,937204527894</v>
      </c>
      <c r="AG380" t="str">
        <f t="shared" si="315"/>
        <v>1+2965,68684650669i</v>
      </c>
      <c r="AH380">
        <f t="shared" si="333"/>
        <v>2965.6870151016938</v>
      </c>
      <c r="AI380">
        <f t="shared" si="334"/>
        <v>1.5704591367900655</v>
      </c>
      <c r="AJ380" t="str">
        <f t="shared" si="316"/>
        <v>1+7,8578027557015i</v>
      </c>
      <c r="AK380">
        <f t="shared" si="335"/>
        <v>7.9211782045040557</v>
      </c>
      <c r="AL380">
        <f t="shared" si="336"/>
        <v>1.4442147175231084</v>
      </c>
      <c r="AM380" t="str">
        <f t="shared" si="317"/>
        <v>1-0,231327449577091i</v>
      </c>
      <c r="AN380">
        <f t="shared" si="337"/>
        <v>1.026407516012934</v>
      </c>
      <c r="AO380">
        <f t="shared" si="338"/>
        <v>-0.22732877745192936</v>
      </c>
      <c r="AP380" s="41" t="str">
        <f t="shared" si="339"/>
        <v>0,439631929273229-0,162260720053998i</v>
      </c>
      <c r="AQ380">
        <f t="shared" si="340"/>
        <v>-6.5835822196171403</v>
      </c>
      <c r="AR380" s="43">
        <f t="shared" si="341"/>
        <v>-20.258251920940982</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0,0660050890722574+0,47698979907407i</v>
      </c>
      <c r="BG380" s="20">
        <f t="shared" si="352"/>
        <v>-6.3474431207203796</v>
      </c>
      <c r="BH380" s="43">
        <f t="shared" si="353"/>
        <v>82.121534158361214</v>
      </c>
      <c r="BI380" s="41" t="str">
        <f t="shared" si="357"/>
        <v>-0,322663299111209+1,00787183435151i</v>
      </c>
      <c r="BJ380" s="20">
        <f t="shared" si="354"/>
        <v>0.49185929864643863</v>
      </c>
      <c r="BK380" s="43">
        <f t="shared" si="358"/>
        <v>107.75211316589201</v>
      </c>
      <c r="BL380">
        <f t="shared" si="355"/>
        <v>-6.3474431207203796</v>
      </c>
      <c r="BM380" s="43">
        <f t="shared" si="356"/>
        <v>82.121534158361214</v>
      </c>
    </row>
    <row r="381" spans="14:65" x14ac:dyDescent="0.25">
      <c r="N381" s="9">
        <v>63</v>
      </c>
      <c r="O381" s="34">
        <f t="shared" si="308"/>
        <v>42657.951880159271</v>
      </c>
      <c r="P381" s="33" t="str">
        <f t="shared" si="309"/>
        <v>68,0243543984883</v>
      </c>
      <c r="Q381" s="4" t="str">
        <f t="shared" si="310"/>
        <v>1+2953,6519067418i</v>
      </c>
      <c r="R381" s="4">
        <f t="shared" si="322"/>
        <v>2953.6520760237609</v>
      </c>
      <c r="S381" s="4">
        <f t="shared" si="323"/>
        <v>1.5704577628769518</v>
      </c>
      <c r="T381" s="4" t="str">
        <f t="shared" si="311"/>
        <v>1+8,04083449463374i</v>
      </c>
      <c r="U381" s="4">
        <f t="shared" si="324"/>
        <v>8.102778496916466</v>
      </c>
      <c r="V381" s="4">
        <f t="shared" si="325"/>
        <v>1.4470664136366662</v>
      </c>
      <c r="W381" t="str">
        <f t="shared" si="312"/>
        <v>1-0,578940083613629i</v>
      </c>
      <c r="X381" s="4">
        <f t="shared" si="326"/>
        <v>1.1554962658592003</v>
      </c>
      <c r="Y381" s="4">
        <f t="shared" si="327"/>
        <v>-0.52479031558415945</v>
      </c>
      <c r="Z381" t="str">
        <f t="shared" si="313"/>
        <v>0,99272119656556+0,163794776742539i</v>
      </c>
      <c r="AA381" s="4">
        <f t="shared" si="328"/>
        <v>1.006143182155848</v>
      </c>
      <c r="AB381" s="4">
        <f t="shared" si="329"/>
        <v>0.16352247986359203</v>
      </c>
      <c r="AC381" s="47" t="str">
        <f t="shared" si="330"/>
        <v>0,147503501421473-0,155475500345003i</v>
      </c>
      <c r="AD381" s="20">
        <f t="shared" si="331"/>
        <v>-13.379043664466471</v>
      </c>
      <c r="AE381" s="43">
        <f t="shared" si="332"/>
        <v>-46.507221703900896</v>
      </c>
      <c r="AF381" t="str">
        <f t="shared" si="314"/>
        <v>170,937204527894</v>
      </c>
      <c r="AG381" t="str">
        <f t="shared" si="315"/>
        <v>1+3034,76656732951i</v>
      </c>
      <c r="AH381">
        <f t="shared" si="333"/>
        <v>3034.7667320868236</v>
      </c>
      <c r="AI381">
        <f t="shared" si="334"/>
        <v>1.5704668121710794</v>
      </c>
      <c r="AJ381" t="str">
        <f t="shared" si="316"/>
        <v>1+8,04083449463374i</v>
      </c>
      <c r="AK381">
        <f t="shared" si="335"/>
        <v>8.102778496916466</v>
      </c>
      <c r="AL381">
        <f t="shared" si="336"/>
        <v>1.4470664136366662</v>
      </c>
      <c r="AM381" t="str">
        <f t="shared" si="317"/>
        <v>1-0,236715758074417i</v>
      </c>
      <c r="AN381">
        <f t="shared" si="337"/>
        <v>1.0276353196152543</v>
      </c>
      <c r="AO381">
        <f t="shared" si="338"/>
        <v>-0.23243730212662037</v>
      </c>
      <c r="AP381" s="41" t="str">
        <f t="shared" si="339"/>
        <v>0,439631056800961-0,163392508085949i</v>
      </c>
      <c r="AQ381">
        <f t="shared" si="340"/>
        <v>-6.5763145577471782</v>
      </c>
      <c r="AR381" s="43">
        <f t="shared" si="341"/>
        <v>-20.387998439516728</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0,0756625335942747+0,471128150445099i</v>
      </c>
      <c r="BG381" s="20">
        <f t="shared" si="352"/>
        <v>-6.4266261748822107</v>
      </c>
      <c r="BH381" s="43">
        <f t="shared" si="353"/>
        <v>80.876283597841322</v>
      </c>
      <c r="BI381" s="41" t="str">
        <f t="shared" si="357"/>
        <v>-0,305231305519737+0,998646704454918i</v>
      </c>
      <c r="BJ381" s="20">
        <f t="shared" si="354"/>
        <v>0.37610293183707599</v>
      </c>
      <c r="BK381" s="43">
        <f t="shared" si="358"/>
        <v>106.99550686222548</v>
      </c>
      <c r="BL381">
        <f t="shared" si="355"/>
        <v>-6.4266261748822107</v>
      </c>
      <c r="BM381" s="43">
        <f t="shared" si="356"/>
        <v>80.876283597841322</v>
      </c>
    </row>
    <row r="382" spans="14:65" x14ac:dyDescent="0.25">
      <c r="N382" s="9">
        <v>64</v>
      </c>
      <c r="O382" s="34">
        <f t="shared" si="308"/>
        <v>43651.583224016598</v>
      </c>
      <c r="P382" s="33" t="str">
        <f t="shared" si="309"/>
        <v>68,0243543984883</v>
      </c>
      <c r="Q382" s="4" t="str">
        <f t="shared" si="310"/>
        <v>1+3022,45129780556i</v>
      </c>
      <c r="R382" s="4">
        <f t="shared" si="322"/>
        <v>3022.4514632341925</v>
      </c>
      <c r="S382" s="4">
        <f t="shared" si="323"/>
        <v>1.5704654695320395</v>
      </c>
      <c r="T382" s="4" t="str">
        <f t="shared" si="311"/>
        <v>1+8,22812959044805i</v>
      </c>
      <c r="U382" s="4">
        <f t="shared" si="324"/>
        <v>8.2886739926967081</v>
      </c>
      <c r="V382" s="4">
        <f t="shared" si="325"/>
        <v>1.4498551531064825</v>
      </c>
      <c r="W382" t="str">
        <f t="shared" si="312"/>
        <v>1-0,592425330512259i</v>
      </c>
      <c r="X382" s="4">
        <f t="shared" si="326"/>
        <v>1.1623113921116661</v>
      </c>
      <c r="Y382" s="4">
        <f t="shared" si="327"/>
        <v>-0.53483127378469131</v>
      </c>
      <c r="Z382" t="str">
        <f t="shared" si="313"/>
        <v>0,992378157128147+0,16761004721283i</v>
      </c>
      <c r="AA382" s="4">
        <f t="shared" si="328"/>
        <v>1.0064330751081985</v>
      </c>
      <c r="AB382" s="4">
        <f t="shared" si="329"/>
        <v>0.16731828993554385</v>
      </c>
      <c r="AC382" s="47" t="str">
        <f t="shared" si="330"/>
        <v>0,146542920806739-0,157923608970644i</v>
      </c>
      <c r="AD382" s="20">
        <f t="shared" si="331"/>
        <v>-13.333445092443082</v>
      </c>
      <c r="AE382" s="43">
        <f t="shared" si="332"/>
        <v>-47.140668685043323</v>
      </c>
      <c r="AF382" t="str">
        <f t="shared" si="314"/>
        <v>170,937204527894</v>
      </c>
      <c r="AG382" t="str">
        <f t="shared" si="315"/>
        <v>1+3105,4553615562i</v>
      </c>
      <c r="AH382">
        <f t="shared" si="333"/>
        <v>3105.4555225631789</v>
      </c>
      <c r="AI382">
        <f t="shared" si="334"/>
        <v>1.5704743128391285</v>
      </c>
      <c r="AJ382" t="str">
        <f t="shared" si="316"/>
        <v>1+8,22812959044805i</v>
      </c>
      <c r="AK382">
        <f t="shared" si="335"/>
        <v>8.2886739926967081</v>
      </c>
      <c r="AL382">
        <f t="shared" si="336"/>
        <v>1.4498551531064825</v>
      </c>
      <c r="AM382" t="str">
        <f t="shared" si="317"/>
        <v>1-0,242229576399976i</v>
      </c>
      <c r="AN382">
        <f t="shared" si="337"/>
        <v>1.0289194174875465</v>
      </c>
      <c r="AO382">
        <f t="shared" si="338"/>
        <v>-0.2376520586392441</v>
      </c>
      <c r="AP382" s="41" t="str">
        <f t="shared" si="339"/>
        <v>0,439630223596407-0,164610928962557i</v>
      </c>
      <c r="AQ382">
        <f t="shared" si="340"/>
        <v>-6.56844589103369</v>
      </c>
      <c r="AR382" s="43">
        <f t="shared" si="341"/>
        <v>-20.527428733719102</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0,0851960163277981+0,465073528531377i</v>
      </c>
      <c r="BG382" s="20">
        <f t="shared" si="352"/>
        <v>-6.5062192966960133</v>
      </c>
      <c r="BH382" s="43">
        <f t="shared" si="353"/>
        <v>79.619183488452407</v>
      </c>
      <c r="BI382" s="41" t="str">
        <f t="shared" si="357"/>
        <v>-0,287987999955835+0,989171492243534i</v>
      </c>
      <c r="BJ382" s="20">
        <f t="shared" si="354"/>
        <v>0.25877990471337625</v>
      </c>
      <c r="BK382" s="43">
        <f t="shared" si="358"/>
        <v>106.23242343977664</v>
      </c>
      <c r="BL382">
        <f t="shared" si="355"/>
        <v>-6.5062192966960133</v>
      </c>
      <c r="BM382" s="43">
        <f t="shared" si="356"/>
        <v>79.619183488452407</v>
      </c>
    </row>
    <row r="383" spans="14:65" x14ac:dyDescent="0.25">
      <c r="N383" s="9">
        <v>65</v>
      </c>
      <c r="O383" s="34">
        <f t="shared" si="308"/>
        <v>44668.359215096389</v>
      </c>
      <c r="P383" s="33" t="str">
        <f t="shared" si="309"/>
        <v>68,0243543984883</v>
      </c>
      <c r="Q383" s="4" t="str">
        <f t="shared" si="310"/>
        <v>1+3092,85323255431i</v>
      </c>
      <c r="R383" s="4">
        <f t="shared" si="322"/>
        <v>3092.8533942173281</v>
      </c>
      <c r="S383" s="4">
        <f t="shared" si="323"/>
        <v>1.570473000762278</v>
      </c>
      <c r="T383" s="4" t="str">
        <f t="shared" si="311"/>
        <v>1+8,41978734948343i</v>
      </c>
      <c r="U383" s="4">
        <f t="shared" si="324"/>
        <v>8.4789633216874556</v>
      </c>
      <c r="V383" s="4">
        <f t="shared" si="325"/>
        <v>1.4525822409604836</v>
      </c>
      <c r="W383" t="str">
        <f t="shared" si="312"/>
        <v>1-0,606224689162806i</v>
      </c>
      <c r="X383" s="4">
        <f t="shared" si="326"/>
        <v>1.169405136704359</v>
      </c>
      <c r="Y383" s="4">
        <f t="shared" si="327"/>
        <v>-0.54498391108789623</v>
      </c>
      <c r="Z383" t="str">
        <f t="shared" si="313"/>
        <v>0,992018950740124+0,171514186748736i</v>
      </c>
      <c r="AA383" s="4">
        <f t="shared" si="328"/>
        <v>1.0067366661066919</v>
      </c>
      <c r="AB383" s="4">
        <f t="shared" si="329"/>
        <v>0.17120157901768829</v>
      </c>
      <c r="AC383" s="47" t="str">
        <f t="shared" si="330"/>
        <v>0,145538250348184-0,160444690137881i</v>
      </c>
      <c r="AD383" s="20">
        <f t="shared" si="331"/>
        <v>-13.286060761139762</v>
      </c>
      <c r="AE383" s="43">
        <f t="shared" si="332"/>
        <v>-47.78904891179171</v>
      </c>
      <c r="AF383" t="str">
        <f t="shared" si="314"/>
        <v>170,937204527894</v>
      </c>
      <c r="AG383" t="str">
        <f t="shared" si="315"/>
        <v>1+3177,79070932116i</v>
      </c>
      <c r="AH383">
        <f t="shared" si="333"/>
        <v>3177.7908666631733</v>
      </c>
      <c r="AI383">
        <f t="shared" si="334"/>
        <v>1.5704816427711634</v>
      </c>
      <c r="AJ383" t="str">
        <f t="shared" si="316"/>
        <v>1+8,41978734948343i</v>
      </c>
      <c r="AK383">
        <f t="shared" si="335"/>
        <v>8.4789633216874556</v>
      </c>
      <c r="AL383">
        <f t="shared" si="336"/>
        <v>1.4525822409604836</v>
      </c>
      <c r="AM383" t="str">
        <f t="shared" si="317"/>
        <v>1-0,247871828053232i</v>
      </c>
      <c r="AN383">
        <f t="shared" si="337"/>
        <v>1.0302623176368486</v>
      </c>
      <c r="AO383">
        <f t="shared" si="338"/>
        <v>-0.24297467695776384</v>
      </c>
      <c r="AP383" s="41" t="str">
        <f t="shared" si="339"/>
        <v>0,439629427892228-0,165916628708428i</v>
      </c>
      <c r="AQ383">
        <f t="shared" si="340"/>
        <v>-6.5599628600169568</v>
      </c>
      <c r="AR383" s="43">
        <f t="shared" si="341"/>
        <v>-20.676561649103395</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0,0945962415440611+0,458830624431827i</v>
      </c>
      <c r="BG383" s="20">
        <f t="shared" si="352"/>
        <v>-6.5861693923943365</v>
      </c>
      <c r="BH383" s="43">
        <f t="shared" si="353"/>
        <v>78.350660123604825</v>
      </c>
      <c r="BI383" s="41" t="str">
        <f t="shared" si="357"/>
        <v>-0,270948486504349+0,97945460476109i</v>
      </c>
      <c r="BJ383" s="20">
        <f t="shared" si="354"/>
        <v>0.13992850872847659</v>
      </c>
      <c r="BK383" s="43">
        <f t="shared" si="358"/>
        <v>105.46314738629313</v>
      </c>
      <c r="BL383">
        <f t="shared" si="355"/>
        <v>-6.5861693923943365</v>
      </c>
      <c r="BM383" s="43">
        <f t="shared" si="356"/>
        <v>78.350660123604825</v>
      </c>
    </row>
    <row r="384" spans="14:65" x14ac:dyDescent="0.25">
      <c r="N384" s="9">
        <v>66</v>
      </c>
      <c r="O384" s="34">
        <f t="shared" ref="O384:O418" si="359">10^(4+(N384/100))</f>
        <v>45708.818961487581</v>
      </c>
      <c r="P384" s="33" t="str">
        <f t="shared" si="309"/>
        <v>68,0243543984883</v>
      </c>
      <c r="Q384" s="4" t="str">
        <f t="shared" si="310"/>
        <v>1+3164,8950390257i</v>
      </c>
      <c r="R384" s="4">
        <f t="shared" si="322"/>
        <v>3164.8951970088178</v>
      </c>
      <c r="S384" s="4">
        <f t="shared" si="323"/>
        <v>1.5704803605608222</v>
      </c>
      <c r="T384" s="4" t="str">
        <f t="shared" si="311"/>
        <v>1+8,61590939122051i</v>
      </c>
      <c r="U384" s="4">
        <f t="shared" si="324"/>
        <v>8.6737474391246714</v>
      </c>
      <c r="V384" s="4">
        <f t="shared" si="325"/>
        <v>1.4552489607985735</v>
      </c>
      <c r="W384" t="str">
        <f t="shared" si="312"/>
        <v>1-0,620345476167876i</v>
      </c>
      <c r="X384" s="4">
        <f t="shared" si="326"/>
        <v>1.1767873681349357</v>
      </c>
      <c r="Y384" s="4">
        <f t="shared" si="327"/>
        <v>-0.55524523811342819</v>
      </c>
      <c r="Z384" t="str">
        <f t="shared" si="313"/>
        <v>0,991642815476584+0,175509265376714i</v>
      </c>
      <c r="AA384" s="4">
        <f t="shared" si="328"/>
        <v>1.0070546041399147</v>
      </c>
      <c r="AB384" s="4">
        <f t="shared" si="329"/>
        <v>0.17517431793631494</v>
      </c>
      <c r="AC384" s="47" t="str">
        <f t="shared" si="330"/>
        <v>0,14448752006916-0,163039326932521i</v>
      </c>
      <c r="AD384" s="20">
        <f t="shared" si="331"/>
        <v>-13.236863074143603</v>
      </c>
      <c r="AE384" s="43">
        <f t="shared" si="332"/>
        <v>-48.452230709231131</v>
      </c>
      <c r="AF384" t="str">
        <f t="shared" si="314"/>
        <v>170,937204527894</v>
      </c>
      <c r="AG384" t="str">
        <f t="shared" si="315"/>
        <v>1+3251,81096378322i</v>
      </c>
      <c r="AH384">
        <f t="shared" si="333"/>
        <v>3251.8111175436916</v>
      </c>
      <c r="AI384">
        <f t="shared" si="334"/>
        <v>1.5704888058536075</v>
      </c>
      <c r="AJ384" t="str">
        <f t="shared" si="316"/>
        <v>1+8,61590939122051i</v>
      </c>
      <c r="AK384">
        <f t="shared" si="335"/>
        <v>8.6737474391246714</v>
      </c>
      <c r="AL384">
        <f t="shared" si="336"/>
        <v>1.4552489607985735</v>
      </c>
      <c r="AM384" t="str">
        <f t="shared" si="317"/>
        <v>1-0,253645504630692i</v>
      </c>
      <c r="AN384">
        <f t="shared" si="337"/>
        <v>1.0316666331811639</v>
      </c>
      <c r="AO384">
        <f t="shared" si="338"/>
        <v>-0.2484067723533025</v>
      </c>
      <c r="AP384" s="41" t="str">
        <f t="shared" si="339"/>
        <v>0,439628668000628-0,16731029962446i</v>
      </c>
      <c r="AQ384">
        <f t="shared" si="340"/>
        <v>-6.5508511478292073</v>
      </c>
      <c r="AR384" s="43">
        <f t="shared" si="341"/>
        <v>-20.835416411706184</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0,103854340198833+0,45240454943757i</v>
      </c>
      <c r="BG384" s="20">
        <f t="shared" si="352"/>
        <v>-6.6664221282749541</v>
      </c>
      <c r="BH384" s="43">
        <f t="shared" si="353"/>
        <v>77.071138989330763</v>
      </c>
      <c r="BI384" s="41" t="str">
        <f t="shared" si="357"/>
        <v>-0,254127068171502+0,969505203450292i</v>
      </c>
      <c r="BJ384" s="20">
        <f t="shared" si="354"/>
        <v>1.9589798039436931E-2</v>
      </c>
      <c r="BK384" s="43">
        <f t="shared" si="358"/>
        <v>104.68795328685567</v>
      </c>
      <c r="BL384">
        <f t="shared" si="355"/>
        <v>-6.6664221282749541</v>
      </c>
      <c r="BM384" s="43">
        <f t="shared" si="356"/>
        <v>77.071138989330763</v>
      </c>
    </row>
    <row r="385" spans="14:65" x14ac:dyDescent="0.25">
      <c r="N385" s="9">
        <v>67</v>
      </c>
      <c r="O385" s="34">
        <f t="shared" si="359"/>
        <v>46773.514128719893</v>
      </c>
      <c r="P385" s="33" t="str">
        <f t="shared" si="309"/>
        <v>68,0243543984883</v>
      </c>
      <c r="Q385" s="4" t="str">
        <f t="shared" si="310"/>
        <v>1+3238,61491473913i</v>
      </c>
      <c r="R385" s="4">
        <f t="shared" si="322"/>
        <v>3238.6150691261137</v>
      </c>
      <c r="S385" s="4">
        <f t="shared" si="323"/>
        <v>1.5704875528299314</v>
      </c>
      <c r="T385" s="4" t="str">
        <f t="shared" si="311"/>
        <v>1+8,81659970216191i</v>
      </c>
      <c r="U385" s="4">
        <f t="shared" si="324"/>
        <v>8.8731296794401402</v>
      </c>
      <c r="V385" s="4">
        <f t="shared" si="325"/>
        <v>1.4578565747563716</v>
      </c>
      <c r="W385" t="str">
        <f t="shared" si="312"/>
        <v>1-0,634795178555657i</v>
      </c>
      <c r="X385" s="4">
        <f t="shared" si="326"/>
        <v>1.1844682008046938</v>
      </c>
      <c r="Y385" s="4">
        <f t="shared" si="327"/>
        <v>-0.56561205142139004</v>
      </c>
      <c r="Z385" t="str">
        <f t="shared" si="313"/>
        <v>0,991248953504202+0,179597401340335i</v>
      </c>
      <c r="AA385" s="4">
        <f t="shared" si="328"/>
        <v>1.0073875691070326</v>
      </c>
      <c r="AB385" s="4">
        <f t="shared" si="329"/>
        <v>0.17923851866700979</v>
      </c>
      <c r="AC385" s="47" t="str">
        <f t="shared" si="330"/>
        <v>0,143388677553678-0,165708089466054i</v>
      </c>
      <c r="AD385" s="20">
        <f t="shared" si="331"/>
        <v>-13.185825131499033</v>
      </c>
      <c r="AE385" s="43">
        <f t="shared" si="332"/>
        <v>-49.130073720024008</v>
      </c>
      <c r="AF385" t="str">
        <f t="shared" si="314"/>
        <v>170,937204527894</v>
      </c>
      <c r="AG385" t="str">
        <f t="shared" si="315"/>
        <v>1+3327,5553714611i</v>
      </c>
      <c r="AH385">
        <f t="shared" si="333"/>
        <v>3327.555521721556</v>
      </c>
      <c r="AI385">
        <f t="shared" si="334"/>
        <v>1.5704958058844192</v>
      </c>
      <c r="AJ385" t="str">
        <f t="shared" si="316"/>
        <v>1+8,81659970216191i</v>
      </c>
      <c r="AK385">
        <f t="shared" si="335"/>
        <v>8.8731296794401402</v>
      </c>
      <c r="AL385">
        <f t="shared" si="336"/>
        <v>1.4578565747563716</v>
      </c>
      <c r="AM385" t="str">
        <f t="shared" si="317"/>
        <v>1-0,259553667412103i</v>
      </c>
      <c r="AN385">
        <f t="shared" si="337"/>
        <v>1.0331350861659248</v>
      </c>
      <c r="AO385">
        <f t="shared" si="338"/>
        <v>-0.25394994213998145</v>
      </c>
      <c r="AP385" s="41" t="str">
        <f t="shared" si="339"/>
        <v>0,439627942309776-0,168792680654926i</v>
      </c>
      <c r="AQ385">
        <f t="shared" si="340"/>
        <v>-6.5410954751206871</v>
      </c>
      <c r="AR385" s="43">
        <f t="shared" si="341"/>
        <v>-21.004012443448119</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0,112961889842478+0,445800797563904i</v>
      </c>
      <c r="BG385" s="20">
        <f t="shared" si="352"/>
        <v>-6.7469221626999936</v>
      </c>
      <c r="BH385" s="43">
        <f t="shared" si="353"/>
        <v>75.781044193129915</v>
      </c>
      <c r="BI385" s="41" t="str">
        <f t="shared" si="357"/>
        <v>-0,237537210167682+0,959333136950366i</v>
      </c>
      <c r="BJ385" s="20">
        <f t="shared" si="354"/>
        <v>-0.10219250632165133</v>
      </c>
      <c r="BK385" s="43">
        <f t="shared" si="358"/>
        <v>103.90710546970578</v>
      </c>
      <c r="BL385">
        <f t="shared" si="355"/>
        <v>-6.7469221626999936</v>
      </c>
      <c r="BM385" s="43">
        <f t="shared" si="356"/>
        <v>75.781044193129915</v>
      </c>
    </row>
    <row r="386" spans="14:65" x14ac:dyDescent="0.25">
      <c r="N386" s="9">
        <v>68</v>
      </c>
      <c r="O386" s="34">
        <f t="shared" si="359"/>
        <v>47863.009232263823</v>
      </c>
      <c r="P386" s="33" t="str">
        <f t="shared" si="309"/>
        <v>68,0243543984883</v>
      </c>
      <c r="Q386" s="4" t="str">
        <f t="shared" si="310"/>
        <v>1+3314,05194694847i</v>
      </c>
      <c r="R386" s="4">
        <f t="shared" si="322"/>
        <v>3314.0520978211771</v>
      </c>
      <c r="S386" s="4">
        <f t="shared" si="323"/>
        <v>1.5704945813830389</v>
      </c>
      <c r="T386" s="4" t="str">
        <f t="shared" si="311"/>
        <v>1+9,02196469096684i</v>
      </c>
      <c r="U386" s="4">
        <f t="shared" si="324"/>
        <v>9.0772158113075836</v>
      </c>
      <c r="V386" s="4">
        <f t="shared" si="325"/>
        <v>1.4604063235017388</v>
      </c>
      <c r="W386" t="str">
        <f t="shared" si="312"/>
        <v>1-0,649581457749612i</v>
      </c>
      <c r="X386" s="4">
        <f t="shared" si="326"/>
        <v>1.1924579951730421</v>
      </c>
      <c r="Y386" s="4">
        <f t="shared" si="327"/>
        <v>-0.57608093426455775</v>
      </c>
      <c r="Z386" t="str">
        <f t="shared" si="313"/>
        <v>0,990836529388929+0,183780762223398i</v>
      </c>
      <c r="AA386" s="4">
        <f t="shared" si="328"/>
        <v>1.0077362733051298</v>
      </c>
      <c r="AB386" s="4">
        <f t="shared" si="329"/>
        <v>0.18339623495566862</v>
      </c>
      <c r="AC386" s="47" t="str">
        <f t="shared" si="330"/>
        <v>0,142239585024248-0,168451531691391i</v>
      </c>
      <c r="AD386" s="20">
        <f t="shared" si="331"/>
        <v>-13.132920863056254</v>
      </c>
      <c r="AE386" s="43">
        <f t="shared" si="332"/>
        <v>-49.822428983408464</v>
      </c>
      <c r="AF386" t="str">
        <f t="shared" si="314"/>
        <v>170,937204527894</v>
      </c>
      <c r="AG386" t="str">
        <f t="shared" si="315"/>
        <v>1+3405,06409304232i</v>
      </c>
      <c r="AH386">
        <f t="shared" si="333"/>
        <v>3405.0642398824307</v>
      </c>
      <c r="AI386">
        <f t="shared" si="334"/>
        <v>1.5705026465751046</v>
      </c>
      <c r="AJ386" t="str">
        <f t="shared" si="316"/>
        <v>1+9,02196469096684i</v>
      </c>
      <c r="AK386">
        <f t="shared" si="335"/>
        <v>9.0772158113075836</v>
      </c>
      <c r="AL386">
        <f t="shared" si="336"/>
        <v>1.4604063235017388</v>
      </c>
      <c r="AM386" t="str">
        <f t="shared" si="317"/>
        <v>1-0,265599448983574i</v>
      </c>
      <c r="AN386">
        <f t="shared" si="337"/>
        <v>1.0346705114674808</v>
      </c>
      <c r="AO386">
        <f t="shared" si="338"/>
        <v>-0.25960576221857518</v>
      </c>
      <c r="AP386" s="41" t="str">
        <f t="shared" si="339"/>
        <v>0,439627249280389-0,170364557779274i</v>
      </c>
      <c r="AQ386">
        <f t="shared" si="340"/>
        <v>-6.5306795952713017</v>
      </c>
      <c r="AR386" s="43">
        <f t="shared" si="341"/>
        <v>-21.182369164413725</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0,121910930951156+0,439025207117468i</v>
      </c>
      <c r="BG386" s="20">
        <f t="shared" si="352"/>
        <v>-6.8276133845755025</v>
      </c>
      <c r="BH386" s="43">
        <f t="shared" si="353"/>
        <v>74.480797900916002</v>
      </c>
      <c r="BI386" s="41" t="str">
        <f t="shared" si="357"/>
        <v>-0,221191509386656+0,948948872098646i</v>
      </c>
      <c r="BJ386" s="20">
        <f t="shared" si="354"/>
        <v>-0.22537211679054023</v>
      </c>
      <c r="BK386" s="43">
        <f t="shared" si="358"/>
        <v>103.12085771991076</v>
      </c>
      <c r="BL386">
        <f t="shared" si="355"/>
        <v>-6.8276133845755025</v>
      </c>
      <c r="BM386" s="43">
        <f t="shared" si="356"/>
        <v>74.480797900916002</v>
      </c>
    </row>
    <row r="387" spans="14:65" x14ac:dyDescent="0.25">
      <c r="N387" s="9">
        <v>69</v>
      </c>
      <c r="O387" s="34">
        <f t="shared" si="359"/>
        <v>48977.881936844598</v>
      </c>
      <c r="P387" s="33" t="str">
        <f t="shared" si="309"/>
        <v>68,0243543984883</v>
      </c>
      <c r="Q387" s="4" t="str">
        <f t="shared" si="310"/>
        <v>1+3391,24613336675i</v>
      </c>
      <c r="R387" s="4">
        <f t="shared" si="322"/>
        <v>3391.246280805175</v>
      </c>
      <c r="S387" s="4">
        <f t="shared" si="323"/>
        <v>1.5705014499467738</v>
      </c>
      <c r="T387" s="4" t="str">
        <f t="shared" si="311"/>
        <v>1+9,23211324487075i</v>
      </c>
      <c r="U387" s="4">
        <f t="shared" si="324"/>
        <v>9.2861140939640574</v>
      </c>
      <c r="V387" s="4">
        <f t="shared" si="325"/>
        <v>1.4628994262615462</v>
      </c>
      <c r="W387" t="str">
        <f t="shared" si="312"/>
        <v>1-0,664712153630693i</v>
      </c>
      <c r="X387" s="4">
        <f t="shared" si="326"/>
        <v>1.2007673576444164</v>
      </c>
      <c r="Y387" s="4">
        <f t="shared" si="327"/>
        <v>-0.58664825823356859</v>
      </c>
      <c r="Z387" t="str">
        <f t="shared" si="313"/>
        <v>0,990404668323922+0,188061566099218i</v>
      </c>
      <c r="AA387" s="4">
        <f t="shared" si="328"/>
        <v>1.0081014629894693</v>
      </c>
      <c r="AB387" s="4">
        <f t="shared" si="329"/>
        <v>0.18764956293020638</v>
      </c>
      <c r="AC387" s="47" t="str">
        <f t="shared" si="330"/>
        <v>0,14103801637077-0,171270187988103i</v>
      </c>
      <c r="AD387" s="20">
        <f t="shared" si="331"/>
        <v>-13.0781251635341</v>
      </c>
      <c r="AE387" s="43">
        <f t="shared" si="332"/>
        <v>-50.529139063089943</v>
      </c>
      <c r="AF387" t="str">
        <f t="shared" si="314"/>
        <v>170,937204527894</v>
      </c>
      <c r="AG387" t="str">
        <f t="shared" si="315"/>
        <v>1+3484,37822467702i</v>
      </c>
      <c r="AH387">
        <f t="shared" si="333"/>
        <v>3484.3783681746427</v>
      </c>
      <c r="AI387">
        <f t="shared" si="334"/>
        <v>1.5705093315526859</v>
      </c>
      <c r="AJ387" t="str">
        <f t="shared" si="316"/>
        <v>1+9,23211324487075i</v>
      </c>
      <c r="AK387">
        <f t="shared" si="335"/>
        <v>9.2861140939640574</v>
      </c>
      <c r="AL387">
        <f t="shared" si="336"/>
        <v>1.4628994262615462</v>
      </c>
      <c r="AM387" t="str">
        <f t="shared" si="317"/>
        <v>1-0,27178605489852i</v>
      </c>
      <c r="AN387">
        <f t="shared" si="337"/>
        <v>1.0362758607809512</v>
      </c>
      <c r="AO387">
        <f t="shared" si="338"/>
        <v>-0.26537578341932078</v>
      </c>
      <c r="AP387" s="41" t="str">
        <f t="shared" si="339"/>
        <v>0,439626587442455-0,172026764428873i</v>
      </c>
      <c r="AQ387">
        <f t="shared" si="340"/>
        <v>-6.5195862900090864</v>
      </c>
      <c r="AR387" s="43">
        <f t="shared" si="341"/>
        <v>-21.370505781889729</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0,130693979662232+0,432083921671661i</v>
      </c>
      <c r="BG387" s="20">
        <f t="shared" si="352"/>
        <v>-6.9084391569994548</v>
      </c>
      <c r="BH387" s="43">
        <f t="shared" si="353"/>
        <v>73.170819781007665</v>
      </c>
      <c r="BI387" s="41" t="str">
        <f t="shared" si="357"/>
        <v>-0,205101670112053+0,938363423780412i</v>
      </c>
      <c r="BJ387" s="20">
        <f t="shared" si="354"/>
        <v>-0.34990028347443863</v>
      </c>
      <c r="BK387" s="43">
        <f t="shared" si="358"/>
        <v>102.32945306220788</v>
      </c>
      <c r="BL387">
        <f t="shared" si="355"/>
        <v>-6.9084391569994548</v>
      </c>
      <c r="BM387" s="43">
        <f t="shared" si="356"/>
        <v>73.170819781007665</v>
      </c>
    </row>
    <row r="388" spans="14:65" x14ac:dyDescent="0.25">
      <c r="N388" s="9">
        <v>70</v>
      </c>
      <c r="O388" s="34">
        <f t="shared" si="359"/>
        <v>50118.723362727294</v>
      </c>
      <c r="P388" s="33" t="str">
        <f t="shared" si="309"/>
        <v>68,0243543984883</v>
      </c>
      <c r="Q388" s="4" t="str">
        <f t="shared" si="310"/>
        <v>1+3470,23840337341i</v>
      </c>
      <c r="R388" s="4">
        <f t="shared" si="322"/>
        <v>3470.2385474557273</v>
      </c>
      <c r="S388" s="4">
        <f t="shared" si="323"/>
        <v>1.5705081621629369</v>
      </c>
      <c r="T388" s="4" t="str">
        <f t="shared" si="311"/>
        <v>1+9,44715678741859i</v>
      </c>
      <c r="U388" s="4">
        <f t="shared" si="324"/>
        <v>9.4999353348361879</v>
      </c>
      <c r="V388" s="4">
        <f t="shared" si="325"/>
        <v>1.4653370808762478</v>
      </c>
      <c r="W388" t="str">
        <f t="shared" si="312"/>
        <v>1-0,680195288694138i</v>
      </c>
      <c r="X388" s="4">
        <f t="shared" si="326"/>
        <v>1.2094071401979161</v>
      </c>
      <c r="Y388" s="4">
        <f t="shared" si="327"/>
        <v>-0.59731018582858186</v>
      </c>
      <c r="Z388" t="str">
        <f t="shared" si="313"/>
        <v>0,989952454273962+0,192442082706674i</v>
      </c>
      <c r="AA388" s="4">
        <f t="shared" si="328"/>
        <v>1.0084839200103903</v>
      </c>
      <c r="AB388" s="4">
        <f t="shared" si="329"/>
        <v>0.19200064170106507</v>
      </c>
      <c r="AC388" s="47" t="str">
        <f t="shared" si="330"/>
        <v>0,139781654136047-0,174164569502697i</v>
      </c>
      <c r="AD388" s="20">
        <f t="shared" si="331"/>
        <v>-13.021414028714929</v>
      </c>
      <c r="AE388" s="43">
        <f t="shared" si="332"/>
        <v>-51.250038225981712</v>
      </c>
      <c r="AF388" t="str">
        <f t="shared" si="314"/>
        <v>170,937204527894</v>
      </c>
      <c r="AG388" t="str">
        <f t="shared" si="315"/>
        <v>1+3565,53981976766i</v>
      </c>
      <c r="AH388">
        <f t="shared" si="333"/>
        <v>3565.5399599988777</v>
      </c>
      <c r="AI388">
        <f t="shared" si="334"/>
        <v>1.5705158643616246</v>
      </c>
      <c r="AJ388" t="str">
        <f t="shared" si="316"/>
        <v>1+9,44715678741859i</v>
      </c>
      <c r="AK388">
        <f t="shared" si="335"/>
        <v>9.4999353348361879</v>
      </c>
      <c r="AL388">
        <f t="shared" si="336"/>
        <v>1.4653370808762478</v>
      </c>
      <c r="AM388" t="str">
        <f t="shared" si="317"/>
        <v>1-0,278116765377289i</v>
      </c>
      <c r="AN388">
        <f t="shared" si="337"/>
        <v>1.0379542066892575</v>
      </c>
      <c r="AO388">
        <f t="shared" si="338"/>
        <v>-0.27126152763974754</v>
      </c>
      <c r="AP388" s="41" t="str">
        <f t="shared" si="339"/>
        <v>0,439625955392132-0,173780181928914i</v>
      </c>
      <c r="AQ388">
        <f t="shared" si="340"/>
        <v>-6.5077973655646115</v>
      </c>
      <c r="AR388" s="43">
        <f t="shared" si="341"/>
        <v>-21.568441066061265</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0,139304036938042+0,42498335081513i</v>
      </c>
      <c r="BG388" s="20">
        <f t="shared" si="352"/>
        <v>-6.9893425647204648</v>
      </c>
      <c r="BH388" s="43">
        <f t="shared" si="353"/>
        <v>71.8515264539284</v>
      </c>
      <c r="BI388" s="41" t="str">
        <f t="shared" si="357"/>
        <v>-0,18927848591071+0,92758828425631i</v>
      </c>
      <c r="BJ388" s="20">
        <f t="shared" si="354"/>
        <v>-0.47572590157015759</v>
      </c>
      <c r="BK388" s="43">
        <f t="shared" si="358"/>
        <v>101.53312361384887</v>
      </c>
      <c r="BL388">
        <f t="shared" si="355"/>
        <v>-6.9893425647204648</v>
      </c>
      <c r="BM388" s="43">
        <f t="shared" si="356"/>
        <v>71.8515264539284</v>
      </c>
    </row>
    <row r="389" spans="14:65" x14ac:dyDescent="0.25">
      <c r="N389" s="9">
        <v>71</v>
      </c>
      <c r="O389" s="34">
        <f t="shared" si="359"/>
        <v>51286.138399136544</v>
      </c>
      <c r="P389" s="33" t="str">
        <f t="shared" si="309"/>
        <v>68,0243543984883</v>
      </c>
      <c r="Q389" s="4" t="str">
        <f t="shared" si="310"/>
        <v>1+3551,07063971557i</v>
      </c>
      <c r="R389" s="4">
        <f t="shared" si="322"/>
        <v>3551.0707805181733</v>
      </c>
      <c r="S389" s="4">
        <f t="shared" si="323"/>
        <v>1.5705147215904318</v>
      </c>
      <c r="T389" s="4" t="str">
        <f t="shared" si="311"/>
        <v>1+9,66720933754303i</v>
      </c>
      <c r="U389" s="4">
        <f t="shared" si="324"/>
        <v>9.7187929485033866</v>
      </c>
      <c r="V389" s="4">
        <f t="shared" si="325"/>
        <v>1.4677204638799888</v>
      </c>
      <c r="W389" t="str">
        <f t="shared" si="312"/>
        <v>1-0,696039072303097i</v>
      </c>
      <c r="X389" s="4">
        <f t="shared" si="326"/>
        <v>1.2183884397730291</v>
      </c>
      <c r="Y389" s="4">
        <f t="shared" si="327"/>
        <v>-0.6080626739849796</v>
      </c>
      <c r="Z389" t="str">
        <f t="shared" si="313"/>
        <v>0,989478928032418+0,196924634653654i</v>
      </c>
      <c r="AA389" s="4">
        <f t="shared" si="328"/>
        <v>1.0088844635307148</v>
      </c>
      <c r="AB389" s="4">
        <f t="shared" si="329"/>
        <v>0.19645165394850567</v>
      </c>
      <c r="AC389" s="47" t="str">
        <f t="shared" si="330"/>
        <v>0,138468086464451-0,177135160228799i</v>
      </c>
      <c r="AD389" s="20">
        <f t="shared" si="331"/>
        <v>-12.962764692146791</v>
      </c>
      <c r="AE389" s="43">
        <f t="shared" si="332"/>
        <v>-51.984952673381066</v>
      </c>
      <c r="AF389" t="str">
        <f t="shared" si="314"/>
        <v>170,937204527894</v>
      </c>
      <c r="AG389" t="str">
        <f t="shared" si="315"/>
        <v>1+3648,59191126624i</v>
      </c>
      <c r="AH389">
        <f t="shared" si="333"/>
        <v>3648.5920483054056</v>
      </c>
      <c r="AI389">
        <f t="shared" si="334"/>
        <v>1.5705222484657</v>
      </c>
      <c r="AJ389" t="str">
        <f t="shared" si="316"/>
        <v>1+9,66720933754303i</v>
      </c>
      <c r="AK389">
        <f t="shared" si="335"/>
        <v>9.7187929485033866</v>
      </c>
      <c r="AL389">
        <f t="shared" si="336"/>
        <v>1.4677204638799888</v>
      </c>
      <c r="AM389" t="str">
        <f t="shared" si="317"/>
        <v>1-0,284594937046371i</v>
      </c>
      <c r="AN389">
        <f t="shared" si="337"/>
        <v>1.0397087468096187</v>
      </c>
      <c r="AO389">
        <f t="shared" si="338"/>
        <v>-0.27726448377408247</v>
      </c>
      <c r="AP389" s="41" t="str">
        <f t="shared" si="339"/>
        <v>0,439625351788755-0,175625739965705i</v>
      </c>
      <c r="AQ389">
        <f t="shared" si="340"/>
        <v>-6.4952936495008693</v>
      </c>
      <c r="AR389" s="43">
        <f t="shared" si="341"/>
        <v>-21.776193112302739</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0,147734594221083+0,417730131025056i</v>
      </c>
      <c r="BG389" s="20">
        <f t="shared" si="352"/>
        <v>-7.0702666640169838</v>
      </c>
      <c r="BH389" s="43">
        <f t="shared" si="353"/>
        <v>70.523330946628548</v>
      </c>
      <c r="BI389" s="41" t="str">
        <f t="shared" si="357"/>
        <v>-0,173731827604521+0,916635352573163i</v>
      </c>
      <c r="BJ389" s="20">
        <f t="shared" si="354"/>
        <v>-0.60279562137106291</v>
      </c>
      <c r="BK389" s="43">
        <f t="shared" si="358"/>
        <v>100.73209050770687</v>
      </c>
      <c r="BL389">
        <f t="shared" si="355"/>
        <v>-7.0702666640169838</v>
      </c>
      <c r="BM389" s="43">
        <f t="shared" si="356"/>
        <v>70.523330946628548</v>
      </c>
    </row>
    <row r="390" spans="14:65" x14ac:dyDescent="0.25">
      <c r="N390" s="9">
        <v>72</v>
      </c>
      <c r="O390" s="34">
        <f t="shared" si="359"/>
        <v>52480.746024977314</v>
      </c>
      <c r="P390" s="33" t="str">
        <f t="shared" si="309"/>
        <v>68,0243543984883</v>
      </c>
      <c r="Q390" s="4" t="str">
        <f t="shared" si="310"/>
        <v>1+3633,78570071488i</v>
      </c>
      <c r="R390" s="4">
        <f t="shared" si="322"/>
        <v>3633.7858383124244</v>
      </c>
      <c r="S390" s="4">
        <f t="shared" si="323"/>
        <v>1.5705211317071512</v>
      </c>
      <c r="T390" s="4" t="str">
        <f t="shared" si="311"/>
        <v>1+9,89238757001884i</v>
      </c>
      <c r="U390" s="4">
        <f t="shared" si="324"/>
        <v>9.9428030170301192</v>
      </c>
      <c r="V390" s="4">
        <f t="shared" si="325"/>
        <v>1.4700507306041048</v>
      </c>
      <c r="W390" t="str">
        <f t="shared" si="312"/>
        <v>1-0,712251905041356i</v>
      </c>
      <c r="X390" s="4">
        <f t="shared" si="326"/>
        <v>1.227722597427872</v>
      </c>
      <c r="Y390" s="4">
        <f t="shared" si="327"/>
        <v>-0.61890147857392619</v>
      </c>
      <c r="Z390" t="str">
        <f t="shared" si="313"/>
        <v>0,988983085186647+0,201511598648531i</v>
      </c>
      <c r="AA390" s="4">
        <f t="shared" si="328"/>
        <v>1.0093039518277858</v>
      </c>
      <c r="AB390" s="4">
        <f t="shared" si="329"/>
        <v>0.2010048264944822</v>
      </c>
      <c r="AC390" s="47" t="str">
        <f t="shared" si="330"/>
        <v>0,137094804021241-0,180182412811449i</v>
      </c>
      <c r="AD390" s="20">
        <f t="shared" si="331"/>
        <v>-12.902155761692972</v>
      </c>
      <c r="AE390" s="43">
        <f t="shared" si="332"/>
        <v>-52.733700825776666</v>
      </c>
      <c r="AF390" t="str">
        <f t="shared" si="314"/>
        <v>170,937204527894</v>
      </c>
      <c r="AG390" t="str">
        <f t="shared" si="315"/>
        <v>1+3733,57853449098i</v>
      </c>
      <c r="AH390">
        <f t="shared" si="333"/>
        <v>3733.5786684107534</v>
      </c>
      <c r="AI390">
        <f t="shared" si="334"/>
        <v>1.5705284872498464</v>
      </c>
      <c r="AJ390" t="str">
        <f t="shared" si="316"/>
        <v>1+9,89238757001884i</v>
      </c>
      <c r="AK390">
        <f t="shared" si="335"/>
        <v>9.9428030170301192</v>
      </c>
      <c r="AL390">
        <f t="shared" si="336"/>
        <v>1.4700507306041048</v>
      </c>
      <c r="AM390" t="str">
        <f t="shared" si="317"/>
        <v>1-0,291224004718133i</v>
      </c>
      <c r="AN390">
        <f t="shared" si="337"/>
        <v>1.0415428080132219</v>
      </c>
      <c r="AO390">
        <f t="shared" si="338"/>
        <v>-0.28338610343159626</v>
      </c>
      <c r="AP390" s="41" t="str">
        <f t="shared" si="339"/>
        <v>0,439624775352001-0,177564417079611i</v>
      </c>
      <c r="AQ390">
        <f t="shared" si="340"/>
        <v>-6.4820549883649781</v>
      </c>
      <c r="AR390" s="43">
        <f t="shared" si="341"/>
        <v>-21.993779090031811</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0,15597963567959+0,410331086999495i</v>
      </c>
      <c r="BG390" s="20">
        <f t="shared" si="352"/>
        <v>-7.1511547335902756</v>
      </c>
      <c r="BH390" s="43">
        <f t="shared" si="353"/>
        <v>69.18664214965483</v>
      </c>
      <c r="BI390" s="41" t="str">
        <f t="shared" si="357"/>
        <v>-0,158470637150394+0,905516864633318i</v>
      </c>
      <c r="BJ390" s="20">
        <f t="shared" si="354"/>
        <v>-0.7310539602622802</v>
      </c>
      <c r="BK390" s="43">
        <f t="shared" si="358"/>
        <v>99.92656388539973</v>
      </c>
      <c r="BL390">
        <f t="shared" si="355"/>
        <v>-7.1511547335902756</v>
      </c>
      <c r="BM390" s="43">
        <f t="shared" si="356"/>
        <v>69.18664214965483</v>
      </c>
    </row>
    <row r="391" spans="14:65" x14ac:dyDescent="0.25">
      <c r="N391" s="9">
        <v>73</v>
      </c>
      <c r="O391" s="34">
        <f t="shared" si="359"/>
        <v>53703.179637025423</v>
      </c>
      <c r="P391" s="33" t="str">
        <f t="shared" si="309"/>
        <v>68,0243543984883</v>
      </c>
      <c r="Q391" s="4" t="str">
        <f t="shared" si="310"/>
        <v>1+3718,42744299155i</v>
      </c>
      <c r="R391" s="4">
        <f t="shared" si="322"/>
        <v>3718.4275774569924</v>
      </c>
      <c r="S391" s="4">
        <f t="shared" si="323"/>
        <v>1.5705273959118222</v>
      </c>
      <c r="T391" s="4" t="str">
        <f t="shared" si="311"/>
        <v>1+10,1228108773255i</v>
      </c>
      <c r="U391" s="4">
        <f t="shared" si="324"/>
        <v>10.172084351699974</v>
      </c>
      <c r="V391" s="4">
        <f t="shared" si="325"/>
        <v>1.4723290153020001</v>
      </c>
      <c r="W391" t="str">
        <f t="shared" si="312"/>
        <v>1-0,728842383167437i</v>
      </c>
      <c r="X391" s="4">
        <f t="shared" si="326"/>
        <v>1.2374211972894229</v>
      </c>
      <c r="Y391" s="4">
        <f t="shared" si="327"/>
        <v>-0.62982215989120216</v>
      </c>
      <c r="Z391" t="str">
        <f t="shared" si="313"/>
        <v>0,988463873987493+0,206205406760334i</v>
      </c>
      <c r="AA391" s="4">
        <f t="shared" si="328"/>
        <v>1.0097432841844294</v>
      </c>
      <c r="AB391" s="4">
        <f t="shared" si="329"/>
        <v>0.20566243085673899</v>
      </c>
      <c r="AC391" s="47" t="str">
        <f t="shared" si="330"/>
        <v>0,135659196891215-0,183306744059063i</v>
      </c>
      <c r="AD391" s="20">
        <f t="shared" si="331"/>
        <v>-12.839567355235779</v>
      </c>
      <c r="AE391" s="43">
        <f t="shared" si="332"/>
        <v>-53.496093662033857</v>
      </c>
      <c r="AF391" t="str">
        <f t="shared" si="314"/>
        <v>170,937204527894</v>
      </c>
      <c r="AG391" t="str">
        <f t="shared" si="315"/>
        <v>1+3820,54475047447i</v>
      </c>
      <c r="AH391">
        <f t="shared" si="333"/>
        <v>3820.544881345857</v>
      </c>
      <c r="AI391">
        <f t="shared" si="334"/>
        <v>1.570534584021948</v>
      </c>
      <c r="AJ391" t="str">
        <f t="shared" si="316"/>
        <v>1+10,1228108773255i</v>
      </c>
      <c r="AK391">
        <f t="shared" si="335"/>
        <v>10.172084351699974</v>
      </c>
      <c r="AL391">
        <f t="shared" si="336"/>
        <v>1.4723290153020001</v>
      </c>
      <c r="AM391" t="str">
        <f t="shared" si="317"/>
        <v>1-0,298007483212004i</v>
      </c>
      <c r="AN391">
        <f t="shared" si="337"/>
        <v>1.0434598507131709</v>
      </c>
      <c r="AO391">
        <f t="shared" si="338"/>
        <v>-0.28962779644211345</v>
      </c>
      <c r="AP391" s="41" t="str">
        <f t="shared" si="339"/>
        <v>0,439624224859171-0,179597241183895i</v>
      </c>
      <c r="AQ391">
        <f t="shared" si="340"/>
        <v>-6.4680602463182337</v>
      </c>
      <c r="AR391" s="43">
        <f t="shared" si="341"/>
        <v>-22.221214978142122</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0,164033637174986+0,402793193762249i</v>
      </c>
      <c r="BG391" s="20">
        <f t="shared" si="352"/>
        <v>-7.2319505250542191</v>
      </c>
      <c r="BH391" s="43">
        <f t="shared" si="353"/>
        <v>67.841864275778676</v>
      </c>
      <c r="BI391" s="41" t="str">
        <f t="shared" si="357"/>
        <v>-0,143502927201428+0,894245324460626i</v>
      </c>
      <c r="BJ391" s="20">
        <f t="shared" si="354"/>
        <v>-0.86044341613668118</v>
      </c>
      <c r="BK391" s="43">
        <f t="shared" si="358"/>
        <v>99.116742959670432</v>
      </c>
      <c r="BL391">
        <f t="shared" si="355"/>
        <v>-7.2319505250542191</v>
      </c>
      <c r="BM391" s="43">
        <f t="shared" si="356"/>
        <v>67.841864275778676</v>
      </c>
    </row>
    <row r="392" spans="14:65" x14ac:dyDescent="0.25">
      <c r="N392" s="9">
        <v>74</v>
      </c>
      <c r="O392" s="34">
        <f t="shared" si="359"/>
        <v>54954.087385762505</v>
      </c>
      <c r="P392" s="33" t="str">
        <f t="shared" si="309"/>
        <v>68,0243543984883</v>
      </c>
      <c r="Q392" s="4" t="str">
        <f t="shared" si="310"/>
        <v>1+3805,04074471769i</v>
      </c>
      <c r="R392" s="4">
        <f t="shared" si="322"/>
        <v>3805.0408761223252</v>
      </c>
      <c r="S392" s="4">
        <f t="shared" si="323"/>
        <v>1.5705335175258066</v>
      </c>
      <c r="T392" s="4" t="str">
        <f t="shared" si="311"/>
        <v>1+10,3586014329506i</v>
      </c>
      <c r="U392" s="4">
        <f t="shared" si="324"/>
        <v>10.406758556184833</v>
      </c>
      <c r="V392" s="4">
        <f t="shared" si="325"/>
        <v>1.474556431293512</v>
      </c>
      <c r="W392" t="str">
        <f t="shared" si="312"/>
        <v>1-0,745819303172442i</v>
      </c>
      <c r="X392" s="4">
        <f t="shared" si="326"/>
        <v>1.2474960653182947</v>
      </c>
      <c r="Y392" s="4">
        <f t="shared" si="327"/>
        <v>-0.64082008913980615</v>
      </c>
      <c r="Z392" t="str">
        <f t="shared" si="313"/>
        <v>0,987920193118392+0,211008547708252i</v>
      </c>
      <c r="AA392" s="4">
        <f t="shared" si="328"/>
        <v>1.0102034028734146</v>
      </c>
      <c r="AB392" s="4">
        <f t="shared" si="329"/>
        <v>0.21042678378253166</v>
      </c>
      <c r="AC392" s="47" t="str">
        <f t="shared" si="330"/>
        <v>0,134158551466583-0,186508530145924i</v>
      </c>
      <c r="AD392" s="20">
        <f t="shared" si="331"/>
        <v>-12.774981234818561</v>
      </c>
      <c r="AE392" s="43">
        <f t="shared" si="332"/>
        <v>-54.271935113232743</v>
      </c>
      <c r="AF392" t="str">
        <f t="shared" si="314"/>
        <v>170,937204527894</v>
      </c>
      <c r="AG392" t="str">
        <f t="shared" si="315"/>
        <v>1+3909,53666985554i</v>
      </c>
      <c r="AH392">
        <f t="shared" si="333"/>
        <v>3909.5367977479314</v>
      </c>
      <c r="AI392">
        <f t="shared" si="334"/>
        <v>1.5705405420145921</v>
      </c>
      <c r="AJ392" t="str">
        <f t="shared" si="316"/>
        <v>1+10,3586014329506i</v>
      </c>
      <c r="AK392">
        <f t="shared" si="335"/>
        <v>10.406758556184833</v>
      </c>
      <c r="AL392">
        <f t="shared" si="336"/>
        <v>1.474556431293512</v>
      </c>
      <c r="AM392" t="str">
        <f t="shared" si="317"/>
        <v>1-0,304948969218067i</v>
      </c>
      <c r="AN392">
        <f t="shared" si="337"/>
        <v>1.0454634732151868</v>
      </c>
      <c r="AO392">
        <f t="shared" si="338"/>
        <v>-0.29599092614794692</v>
      </c>
      <c r="AP392" s="41" t="str">
        <f t="shared" si="339"/>
        <v>0,439623699142596-0,181725290109732i</v>
      </c>
      <c r="AQ392">
        <f t="shared" si="340"/>
        <v>-6.453287304908808</v>
      </c>
      <c r="AR392" s="43">
        <f t="shared" si="341"/>
        <v>-22.458515287080118</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0,171891562111354+0,395123539829577i</v>
      </c>
      <c r="BG392" s="20">
        <f t="shared" si="352"/>
        <v>-7.3125985116152652</v>
      </c>
      <c r="BH392" s="43">
        <f t="shared" si="353"/>
        <v>66.489396318649924</v>
      </c>
      <c r="BI392" s="41" t="str">
        <f t="shared" si="357"/>
        <v>-0,12883578607288+0,882833437158485i</v>
      </c>
      <c r="BJ392" s="20">
        <f t="shared" si="354"/>
        <v>-0.99090458170551643</v>
      </c>
      <c r="BK392" s="43">
        <f t="shared" si="358"/>
        <v>98.302816144802534</v>
      </c>
      <c r="BL392">
        <f t="shared" si="355"/>
        <v>-7.3125985116152652</v>
      </c>
      <c r="BM392" s="43">
        <f t="shared" si="356"/>
        <v>66.489396318649924</v>
      </c>
    </row>
    <row r="393" spans="14:65" x14ac:dyDescent="0.25">
      <c r="N393" s="9">
        <v>75</v>
      </c>
      <c r="O393" s="34">
        <f t="shared" si="359"/>
        <v>56234.132519034953</v>
      </c>
      <c r="P393" s="33" t="str">
        <f t="shared" si="309"/>
        <v>68,0243543984883</v>
      </c>
      <c r="Q393" s="4" t="str">
        <f t="shared" si="310"/>
        <v>1+3893,67152941235i</v>
      </c>
      <c r="R393" s="4">
        <f t="shared" si="322"/>
        <v>3893.6716578258511</v>
      </c>
      <c r="S393" s="4">
        <f t="shared" si="323"/>
        <v>1.5705394997948634</v>
      </c>
      <c r="T393" s="4" t="str">
        <f t="shared" si="311"/>
        <v>1+10,5998842561677i</v>
      </c>
      <c r="U393" s="4">
        <f t="shared" si="324"/>
        <v>10.646950091183477</v>
      </c>
      <c r="V393" s="4">
        <f t="shared" si="325"/>
        <v>1.4767340711269932</v>
      </c>
      <c r="W393" t="str">
        <f t="shared" si="312"/>
        <v>1-0,763191666444074i</v>
      </c>
      <c r="X393" s="4">
        <f t="shared" si="326"/>
        <v>1.2579592679135849</v>
      </c>
      <c r="Y393" s="4">
        <f t="shared" si="327"/>
        <v>-0.65189045590337891</v>
      </c>
      <c r="Z393" t="str">
        <f t="shared" si="313"/>
        <v>0,987350889359326+0,215923568181193i</v>
      </c>
      <c r="AA393" s="4">
        <f t="shared" si="328"/>
        <v>1.0106852952401901</v>
      </c>
      <c r="AB393" s="4">
        <f t="shared" si="329"/>
        <v>0.21530024775924569</v>
      </c>
      <c r="AC393" s="47" t="str">
        <f t="shared" si="330"/>
        <v>0,132590047335304-0,189788101487421i</v>
      </c>
      <c r="AD393" s="20">
        <f t="shared" si="331"/>
        <v>-12.708380938492258</v>
      </c>
      <c r="AE393" s="43">
        <f t="shared" si="332"/>
        <v>-55.061022510932858</v>
      </c>
      <c r="AF393" t="str">
        <f t="shared" si="314"/>
        <v>170,937204527894</v>
      </c>
      <c r="AG393" t="str">
        <f t="shared" si="315"/>
        <v>1+4000,60147732781i</v>
      </c>
      <c r="AH393">
        <f t="shared" si="333"/>
        <v>4000.6016023090142</v>
      </c>
      <c r="AI393">
        <f t="shared" si="334"/>
        <v>1.5705463643867836</v>
      </c>
      <c r="AJ393" t="str">
        <f t="shared" si="316"/>
        <v>1+10,5998842561677i</v>
      </c>
      <c r="AK393">
        <f t="shared" si="335"/>
        <v>10.646950091183477</v>
      </c>
      <c r="AL393">
        <f t="shared" si="336"/>
        <v>1.4767340711269932</v>
      </c>
      <c r="AM393" t="str">
        <f t="shared" si="317"/>
        <v>1-0,312052143204087i</v>
      </c>
      <c r="AN393">
        <f t="shared" si="337"/>
        <v>1.0475574161248939</v>
      </c>
      <c r="AO393">
        <f t="shared" si="338"/>
        <v>-0.3024768044827118</v>
      </c>
      <c r="AP393" s="41" t="str">
        <f t="shared" si="339"/>
        <v>0,439623197087163-0,183949692177696i</v>
      </c>
      <c r="AQ393">
        <f t="shared" si="340"/>
        <v>-6.4377130641596469</v>
      </c>
      <c r="AR393" s="43">
        <f t="shared" si="341"/>
        <v>-22.705692767692728</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0,179548854351982+0,387329291701696i</v>
      </c>
      <c r="BG393" s="20">
        <f t="shared" si="352"/>
        <v>-7.3930441335532739</v>
      </c>
      <c r="BH393" s="43">
        <f t="shared" si="353"/>
        <v>65.129631510144776</v>
      </c>
      <c r="BI393" s="41" t="str">
        <f t="shared" si="357"/>
        <v>-0,114475387793577+0,871294044008999i</v>
      </c>
      <c r="BJ393" s="20">
        <f t="shared" si="354"/>
        <v>-1.1223762592206619</v>
      </c>
      <c r="BK393" s="43">
        <f t="shared" si="358"/>
        <v>97.484961253384895</v>
      </c>
      <c r="BL393">
        <f t="shared" si="355"/>
        <v>-7.3930441335532739</v>
      </c>
      <c r="BM393" s="43">
        <f t="shared" si="356"/>
        <v>65.129631510144776</v>
      </c>
    </row>
    <row r="394" spans="14:65" x14ac:dyDescent="0.25">
      <c r="N394" s="9">
        <v>76</v>
      </c>
      <c r="O394" s="34">
        <f t="shared" si="359"/>
        <v>57543.993733715732</v>
      </c>
      <c r="P394" s="33" t="str">
        <f t="shared" si="309"/>
        <v>68,0243543984883</v>
      </c>
      <c r="Q394" s="4" t="str">
        <f t="shared" si="310"/>
        <v>1+3984,36679029075i</v>
      </c>
      <c r="R394" s="4">
        <f t="shared" si="322"/>
        <v>3984.3669157812024</v>
      </c>
      <c r="S394" s="4">
        <f t="shared" si="323"/>
        <v>1.5705453458908696</v>
      </c>
      <c r="T394" s="4" t="str">
        <f t="shared" si="311"/>
        <v>1+10,8467872783235i</v>
      </c>
      <c r="U394" s="4">
        <f t="shared" si="324"/>
        <v>10.892786340565049</v>
      </c>
      <c r="V394" s="4">
        <f t="shared" si="325"/>
        <v>1.4788630067574555</v>
      </c>
      <c r="W394" t="str">
        <f t="shared" si="312"/>
        <v>1-0,780968684039293i</v>
      </c>
      <c r="X394" s="4">
        <f t="shared" si="326"/>
        <v>1.2688231103861818</v>
      </c>
      <c r="Y394" s="4">
        <f t="shared" si="327"/>
        <v>-0.66302827659864838</v>
      </c>
      <c r="Z394" t="str">
        <f t="shared" si="313"/>
        <v>0,986754755140696+0,220953074188071i</v>
      </c>
      <c r="AA394" s="4">
        <f t="shared" si="328"/>
        <v>1.0111899958889694</v>
      </c>
      <c r="AB394" s="4">
        <f t="shared" si="329"/>
        <v>0.22028523149889576</v>
      </c>
      <c r="AC394" s="47" t="str">
        <f t="shared" si="330"/>
        <v>0,130950754182627-0,193145737269661i</v>
      </c>
      <c r="AD394" s="20">
        <f t="shared" si="331"/>
        <v>-12.639751909121792</v>
      </c>
      <c r="AE394" s="43">
        <f t="shared" si="332"/>
        <v>-55.863147089115849</v>
      </c>
      <c r="AF394" t="str">
        <f t="shared" si="314"/>
        <v>170,937204527894</v>
      </c>
      <c r="AG394" t="str">
        <f t="shared" si="315"/>
        <v>1+4093,78745665758i</v>
      </c>
      <c r="AH394">
        <f t="shared" si="333"/>
        <v>4093.7875787938656</v>
      </c>
      <c r="AI394">
        <f t="shared" si="334"/>
        <v>1.5705520542256199</v>
      </c>
      <c r="AJ394" t="str">
        <f t="shared" si="316"/>
        <v>1+10,8467872783235i</v>
      </c>
      <c r="AK394">
        <f t="shared" si="335"/>
        <v>10.892786340565049</v>
      </c>
      <c r="AL394">
        <f t="shared" si="336"/>
        <v>1.4788630067574555</v>
      </c>
      <c r="AM394" t="str">
        <f t="shared" si="317"/>
        <v>1-0,319320771366933i</v>
      </c>
      <c r="AN394">
        <f t="shared" si="337"/>
        <v>1.0497455668048201</v>
      </c>
      <c r="AO394">
        <f t="shared" si="338"/>
        <v>-0.3090866868386794</v>
      </c>
      <c r="AP394" s="41" t="str">
        <f t="shared" si="339"/>
        <v>0,439622717627942-0,186271626796015i</v>
      </c>
      <c r="AQ394">
        <f t="shared" si="340"/>
        <v>-6.4213134451525002</v>
      </c>
      <c r="AR394" s="43">
        <f t="shared" si="341"/>
        <v>-22.962758107038585</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0,187001428408612+0,379417659913739i</v>
      </c>
      <c r="BG394" s="20">
        <f t="shared" si="352"/>
        <v>-7.4732340391486076</v>
      </c>
      <c r="BH394" s="43">
        <f t="shared" si="353"/>
        <v>63.76295677526182</v>
      </c>
      <c r="BI394" s="41" t="str">
        <f t="shared" si="357"/>
        <v>-0,100427006888124+0,859640060112033i</v>
      </c>
      <c r="BJ394" s="20">
        <f t="shared" si="354"/>
        <v>-1.2547955751793056</v>
      </c>
      <c r="BK394" s="43">
        <f t="shared" si="358"/>
        <v>96.663345757339044</v>
      </c>
      <c r="BL394">
        <f t="shared" si="355"/>
        <v>-7.4732340391486076</v>
      </c>
      <c r="BM394" s="43">
        <f t="shared" si="356"/>
        <v>63.76295677526182</v>
      </c>
    </row>
    <row r="395" spans="14:65" x14ac:dyDescent="0.25">
      <c r="N395" s="9">
        <v>77</v>
      </c>
      <c r="O395" s="34">
        <f t="shared" si="359"/>
        <v>58884.365535558936</v>
      </c>
      <c r="P395" s="33" t="str">
        <f t="shared" si="309"/>
        <v>68,0243543984883</v>
      </c>
      <c r="Q395" s="4" t="str">
        <f t="shared" si="310"/>
        <v>1+4077,17461518068i</v>
      </c>
      <c r="R395" s="4">
        <f t="shared" si="322"/>
        <v>4077.174737814621</v>
      </c>
      <c r="S395" s="4">
        <f t="shared" si="323"/>
        <v>1.5705510589135003</v>
      </c>
      <c r="T395" s="4" t="str">
        <f t="shared" si="311"/>
        <v>1+11,0994414106685i</v>
      </c>
      <c r="U395" s="4">
        <f t="shared" si="324"/>
        <v>11.14439767905214</v>
      </c>
      <c r="V395" s="4">
        <f t="shared" si="325"/>
        <v>1.4809442897392135</v>
      </c>
      <c r="W395" t="str">
        <f t="shared" si="312"/>
        <v>1-0,799159781568131i</v>
      </c>
      <c r="X395" s="4">
        <f t="shared" si="326"/>
        <v>1.2801001353316164</v>
      </c>
      <c r="Y395" s="4">
        <f t="shared" si="327"/>
        <v>-0.67422840388597838</v>
      </c>
      <c r="Z395" t="str">
        <f t="shared" si="313"/>
        <v>0,986130525981899+0,226099732439543i</v>
      </c>
      <c r="AA395" s="4">
        <f t="shared" si="328"/>
        <v>1.0117185889774734</v>
      </c>
      <c r="AB395" s="4">
        <f t="shared" si="329"/>
        <v>0.22538419039329896</v>
      </c>
      <c r="AC395" s="47" t="str">
        <f t="shared" si="330"/>
        <v>0,129237628720181-0,196581659614399i</v>
      </c>
      <c r="AD395" s="20">
        <f t="shared" si="331"/>
        <v>-12.569081619409154</v>
      </c>
      <c r="AE395" s="43">
        <f t="shared" si="332"/>
        <v>-56.678094538507139</v>
      </c>
      <c r="AF395" t="str">
        <f t="shared" si="314"/>
        <v>170,937204527894</v>
      </c>
      <c r="AG395" t="str">
        <f t="shared" si="315"/>
        <v>1+4189,14401628456i</v>
      </c>
      <c r="AH395">
        <f t="shared" si="333"/>
        <v>4189.1441356406849</v>
      </c>
      <c r="AI395">
        <f t="shared" si="334"/>
        <v>1.5705576145479272</v>
      </c>
      <c r="AJ395" t="str">
        <f t="shared" si="316"/>
        <v>1+11,0994414106685i</v>
      </c>
      <c r="AK395">
        <f t="shared" si="335"/>
        <v>11.14439767905214</v>
      </c>
      <c r="AL395">
        <f t="shared" si="336"/>
        <v>1.4809442897392135</v>
      </c>
      <c r="AM395" t="str">
        <f t="shared" si="317"/>
        <v>1-0,326758707629468i</v>
      </c>
      <c r="AN395">
        <f t="shared" si="337"/>
        <v>1.0520319638735698</v>
      </c>
      <c r="AO395">
        <f t="shared" si="338"/>
        <v>-0.315821766725842</v>
      </c>
      <c r="AP395" s="41" t="str">
        <f t="shared" si="339"/>
        <v>0,439622259747939-0,188692325085913i</v>
      </c>
      <c r="AQ395">
        <f t="shared" si="340"/>
        <v>-6.4040633942956156</v>
      </c>
      <c r="AR395" s="43">
        <f t="shared" si="341"/>
        <v>-23.229719611430248</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0,194245657125618+0,371395866851544i</v>
      </c>
      <c r="BG395" s="20">
        <f t="shared" si="352"/>
        <v>-7.5531163197438378</v>
      </c>
      <c r="BH395" s="43">
        <f t="shared" si="353"/>
        <v>62.389752183652945</v>
      </c>
      <c r="BI395" s="41" t="str">
        <f t="shared" si="357"/>
        <v>-0,0866950375070309+0,847884414911668i</v>
      </c>
      <c r="BJ395" s="20">
        <f t="shared" si="354"/>
        <v>-1.3880980946302923</v>
      </c>
      <c r="BK395" s="43">
        <f t="shared" si="358"/>
        <v>95.838127110729872</v>
      </c>
      <c r="BL395">
        <f t="shared" si="355"/>
        <v>-7.5531163197438378</v>
      </c>
      <c r="BM395" s="43">
        <f t="shared" si="356"/>
        <v>62.389752183652945</v>
      </c>
    </row>
    <row r="396" spans="14:65" x14ac:dyDescent="0.25">
      <c r="N396" s="9">
        <v>78</v>
      </c>
      <c r="O396" s="34">
        <f t="shared" si="359"/>
        <v>60255.95860743591</v>
      </c>
      <c r="P396" s="33" t="str">
        <f t="shared" si="309"/>
        <v>68,0243543984883</v>
      </c>
      <c r="Q396" s="4" t="str">
        <f t="shared" si="310"/>
        <v>1+4172,14421201938i</v>
      </c>
      <c r="R396" s="4">
        <f t="shared" si="322"/>
        <v>4172.1443318618321</v>
      </c>
      <c r="S396" s="4">
        <f t="shared" si="323"/>
        <v>1.5705566418918748</v>
      </c>
      <c r="T396" s="4" t="str">
        <f t="shared" si="311"/>
        <v>1+11,3579806137679i</v>
      </c>
      <c r="U396" s="4">
        <f t="shared" si="324"/>
        <v>11.401917541480794</v>
      </c>
      <c r="V396" s="4">
        <f t="shared" si="325"/>
        <v>1.4829789514315865</v>
      </c>
      <c r="W396" t="str">
        <f t="shared" si="312"/>
        <v>1-0,817774604191288i</v>
      </c>
      <c r="X396" s="4">
        <f t="shared" si="326"/>
        <v>1.2918031209360883</v>
      </c>
      <c r="Y396" s="4">
        <f t="shared" si="327"/>
        <v>-0.68548553700784365</v>
      </c>
      <c r="Z396" t="str">
        <f t="shared" si="313"/>
        <v>0,985476877809196+0,231366271761938i</v>
      </c>
      <c r="AA396" s="4">
        <f t="shared" si="328"/>
        <v>1.0122722106259661</v>
      </c>
      <c r="AB396" s="4">
        <f t="shared" si="329"/>
        <v>0.23059962693646266</v>
      </c>
      <c r="AC396" s="47" t="str">
        <f t="shared" si="330"/>
        <v>0,127447511658713-0,200096027359719i</v>
      </c>
      <c r="AD396" s="20">
        <f t="shared" si="331"/>
        <v>-12.496359692396675</v>
      </c>
      <c r="AE396" s="43">
        <f t="shared" si="332"/>
        <v>-57.505645611436542</v>
      </c>
      <c r="AF396" t="str">
        <f t="shared" si="314"/>
        <v>170,937204527894</v>
      </c>
      <c r="AG396" t="str">
        <f t="shared" si="315"/>
        <v>1+4286,72171551885i</v>
      </c>
      <c r="AH396">
        <f t="shared" si="333"/>
        <v>4286.7218321580967</v>
      </c>
      <c r="AI396">
        <f t="shared" si="334"/>
        <v>1.5705630483018607</v>
      </c>
      <c r="AJ396" t="str">
        <f t="shared" si="316"/>
        <v>1+11,3579806137679i</v>
      </c>
      <c r="AK396">
        <f t="shared" si="335"/>
        <v>11.401917541480794</v>
      </c>
      <c r="AL396">
        <f t="shared" si="336"/>
        <v>1.4829789514315865</v>
      </c>
      <c r="AM396" t="str">
        <f t="shared" si="317"/>
        <v>1-0,334369895683951i</v>
      </c>
      <c r="AN396">
        <f t="shared" si="337"/>
        <v>1.0544208017388961</v>
      </c>
      <c r="AO396">
        <f t="shared" si="338"/>
        <v>-0.32268317022738879</v>
      </c>
      <c r="AP396" s="41" t="str">
        <f t="shared" si="339"/>
        <v>0,439621822475928-0,191213070534368i</v>
      </c>
      <c r="AQ396">
        <f t="shared" si="340"/>
        <v>-6.385936889470706</v>
      </c>
      <c r="AR396" s="43">
        <f t="shared" si="341"/>
        <v>-23.506582877062559</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0,201278357093757+0,363271116507634i</v>
      </c>
      <c r="BG396" s="20">
        <f t="shared" si="352"/>
        <v>-7.6326407376872023</v>
      </c>
      <c r="BH396" s="43">
        <f t="shared" si="353"/>
        <v>61.010390397164421</v>
      </c>
      <c r="BI396" s="41" t="str">
        <f t="shared" si="357"/>
        <v>-0,0732830165009634+0,836039995904285i</v>
      </c>
      <c r="BJ396" s="20">
        <f t="shared" si="354"/>
        <v>-1.522217934761221</v>
      </c>
      <c r="BK396" s="43">
        <f t="shared" si="358"/>
        <v>95.00945313153845</v>
      </c>
      <c r="BL396">
        <f t="shared" si="355"/>
        <v>-7.6326407376872023</v>
      </c>
      <c r="BM396" s="43">
        <f t="shared" si="356"/>
        <v>61.010390397164421</v>
      </c>
    </row>
    <row r="397" spans="14:65" x14ac:dyDescent="0.25">
      <c r="N397" s="9">
        <v>79</v>
      </c>
      <c r="O397" s="34">
        <f t="shared" si="359"/>
        <v>61659.500186148245</v>
      </c>
      <c r="P397" s="33" t="str">
        <f t="shared" si="309"/>
        <v>68,0243543984883</v>
      </c>
      <c r="Q397" s="4" t="str">
        <f t="shared" si="310"/>
        <v>1+4269,32593494413i</v>
      </c>
      <c r="R397" s="4">
        <f t="shared" si="322"/>
        <v>4269.3260520586346</v>
      </c>
      <c r="S397" s="4">
        <f t="shared" si="323"/>
        <v>1.5705620977861607</v>
      </c>
      <c r="T397" s="4" t="str">
        <f t="shared" si="311"/>
        <v>1+11,6225419685293i</v>
      </c>
      <c r="U397" s="4">
        <f t="shared" si="324"/>
        <v>11.665482493674444</v>
      </c>
      <c r="V397" s="4">
        <f t="shared" si="325"/>
        <v>1.4849680032162933</v>
      </c>
      <c r="W397" t="str">
        <f t="shared" si="312"/>
        <v>1-0,836823021734111i</v>
      </c>
      <c r="X397" s="4">
        <f t="shared" si="326"/>
        <v>1.303945079251503</v>
      </c>
      <c r="Y397" s="4">
        <f t="shared" si="327"/>
        <v>-0.69679423301570032</v>
      </c>
      <c r="Z397" t="str">
        <f t="shared" si="313"/>
        <v>0,984792424147177+0,236755484544115i</v>
      </c>
      <c r="AA397" s="4">
        <f t="shared" si="328"/>
        <v>1.0128520514465043</v>
      </c>
      <c r="AB397" s="4">
        <f t="shared" si="329"/>
        <v>0.23593409111044686</v>
      </c>
      <c r="AC397" s="47" t="str">
        <f t="shared" si="330"/>
        <v>0,125577124742523-0,203688929436363i</v>
      </c>
      <c r="AD397" s="20">
        <f t="shared" si="331"/>
        <v>-12.421578016730933</v>
      </c>
      <c r="AE397" s="43">
        <f t="shared" si="332"/>
        <v>-58.345576774835635</v>
      </c>
      <c r="AF397" t="str">
        <f t="shared" si="314"/>
        <v>170,937204527894</v>
      </c>
      <c r="AG397" t="str">
        <f t="shared" si="315"/>
        <v>1+4386,57229134816i</v>
      </c>
      <c r="AH397">
        <f t="shared" si="333"/>
        <v>4386.5724053323738</v>
      </c>
      <c r="AI397">
        <f t="shared" si="334"/>
        <v>1.5705683583684673</v>
      </c>
      <c r="AJ397" t="str">
        <f t="shared" si="316"/>
        <v>1+11,6225419685293i</v>
      </c>
      <c r="AK397">
        <f t="shared" si="335"/>
        <v>11.665482493674444</v>
      </c>
      <c r="AL397">
        <f t="shared" si="336"/>
        <v>1.4849680032162933</v>
      </c>
      <c r="AM397" t="str">
        <f t="shared" si="317"/>
        <v>1-0,342158371083033i</v>
      </c>
      <c r="AN397">
        <f t="shared" si="337"/>
        <v>1.0569164351556817</v>
      </c>
      <c r="AO397">
        <f t="shared" si="338"/>
        <v>-0.32967195025802765</v>
      </c>
      <c r="AP397" s="41" t="str">
        <f t="shared" si="339"/>
        <v>0,439621404884397-0,19383519967464i</v>
      </c>
      <c r="AQ397">
        <f t="shared" si="340"/>
        <v>-6.3669069482594747</v>
      </c>
      <c r="AR397" s="43">
        <f t="shared" si="341"/>
        <v>-23.793350448672353</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0,208096772036668+0,355050566322764i</v>
      </c>
      <c r="BG397" s="20">
        <f t="shared" si="352"/>
        <v>-7.711758945973485</v>
      </c>
      <c r="BH397" s="43">
        <f t="shared" si="353"/>
        <v>59.625236113092505</v>
      </c>
      <c r="BI397" s="41" t="str">
        <f t="shared" si="357"/>
        <v>-0,0601936500212931+0,824119595769742i</v>
      </c>
      <c r="BJ397" s="20">
        <f t="shared" si="354"/>
        <v>-1.6570878775020159</v>
      </c>
      <c r="BK397" s="43">
        <f t="shared" si="358"/>
        <v>94.177462439255777</v>
      </c>
      <c r="BL397">
        <f t="shared" si="355"/>
        <v>-7.711758945973485</v>
      </c>
      <c r="BM397" s="43">
        <f t="shared" si="356"/>
        <v>59.625236113092505</v>
      </c>
    </row>
    <row r="398" spans="14:65" x14ac:dyDescent="0.25">
      <c r="N398" s="9">
        <v>80</v>
      </c>
      <c r="O398" s="34">
        <f t="shared" si="359"/>
        <v>63095.734448019342</v>
      </c>
      <c r="P398" s="33" t="str">
        <f t="shared" si="309"/>
        <v>68,0243543984883</v>
      </c>
      <c r="Q398" s="4" t="str">
        <f t="shared" si="310"/>
        <v>1+4368,77131099081i</v>
      </c>
      <c r="R398" s="4">
        <f t="shared" si="322"/>
        <v>4368.7714254394632</v>
      </c>
      <c r="S398" s="4">
        <f t="shared" si="323"/>
        <v>1.5705674294891439</v>
      </c>
      <c r="T398" s="4" t="str">
        <f t="shared" si="311"/>
        <v>1+11,893265748885i</v>
      </c>
      <c r="U398" s="4">
        <f t="shared" si="324"/>
        <v>11.935232304970066</v>
      </c>
      <c r="V398" s="4">
        <f t="shared" si="325"/>
        <v>1.4869124367252842</v>
      </c>
      <c r="W398" t="str">
        <f t="shared" si="312"/>
        <v>1-0,85631513391972i</v>
      </c>
      <c r="X398" s="4">
        <f t="shared" si="326"/>
        <v>1.3165392544774153</v>
      </c>
      <c r="Y398" s="4">
        <f t="shared" si="327"/>
        <v>-0.70814891883658693</v>
      </c>
      <c r="Z398" t="str">
        <f t="shared" si="313"/>
        <v>0,98407571317786+0,242270228218027i</v>
      </c>
      <c r="AA398" s="4">
        <f t="shared" si="328"/>
        <v>1.0134593591986452</v>
      </c>
      <c r="AB398" s="4">
        <f t="shared" si="329"/>
        <v>0.24139018073070345</v>
      </c>
      <c r="AC398" s="47" t="str">
        <f t="shared" si="330"/>
        <v>0,123623067865687-0,207360377819103i</v>
      </c>
      <c r="AD398" s="20">
        <f t="shared" si="331"/>
        <v>-12.3447308559967</v>
      </c>
      <c r="AE398" s="43">
        <f t="shared" si="332"/>
        <v>-59.197660908424801</v>
      </c>
      <c r="AF398" t="str">
        <f t="shared" si="314"/>
        <v>170,937204527894</v>
      </c>
      <c r="AG398" t="str">
        <f t="shared" si="315"/>
        <v>1+4488,7486858695i</v>
      </c>
      <c r="AH398">
        <f t="shared" si="333"/>
        <v>4488.7487972591171</v>
      </c>
      <c r="AI398">
        <f t="shared" si="334"/>
        <v>1.5705735475632134</v>
      </c>
      <c r="AJ398" t="str">
        <f t="shared" si="316"/>
        <v>1+11,893265748885i</v>
      </c>
      <c r="AK398">
        <f t="shared" si="335"/>
        <v>11.935232304970066</v>
      </c>
      <c r="AL398">
        <f t="shared" si="336"/>
        <v>1.4869124367252842</v>
      </c>
      <c r="AM398" t="str">
        <f t="shared" si="317"/>
        <v>1-0,350128263379465i</v>
      </c>
      <c r="AN398">
        <f t="shared" si="337"/>
        <v>1.0595233837991118</v>
      </c>
      <c r="AO398">
        <f t="shared" si="338"/>
        <v>-0.33678908063347107</v>
      </c>
      <c r="AP398" s="41" t="str">
        <f t="shared" si="339"/>
        <v>0,439621006087581-0,19656010279492i</v>
      </c>
      <c r="AQ398">
        <f t="shared" si="340"/>
        <v>-6.3469456384563223</v>
      </c>
      <c r="AR398" s="43">
        <f t="shared" si="341"/>
        <v>-24.090021466778605</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0,214698554418004+0,346741301229014i</v>
      </c>
      <c r="BG398" s="20">
        <f t="shared" si="352"/>
        <v>-7.7904246984764125</v>
      </c>
      <c r="BH398" s="43">
        <f t="shared" si="353"/>
        <v>58.23464550324092</v>
      </c>
      <c r="BI398" s="41" t="str">
        <f t="shared" si="357"/>
        <v>-0,0474288432219713+0,812135863115302i</v>
      </c>
      <c r="BJ398" s="20">
        <f t="shared" si="354"/>
        <v>-1.7926394809360406</v>
      </c>
      <c r="BK398" s="43">
        <f t="shared" si="358"/>
        <v>93.342284944887041</v>
      </c>
      <c r="BL398">
        <f t="shared" si="355"/>
        <v>-7.7904246984764125</v>
      </c>
      <c r="BM398" s="43">
        <f t="shared" si="356"/>
        <v>58.23464550324092</v>
      </c>
    </row>
    <row r="399" spans="14:65" x14ac:dyDescent="0.25">
      <c r="N399" s="9">
        <v>81</v>
      </c>
      <c r="O399" s="34">
        <f t="shared" si="359"/>
        <v>64565.422903465682</v>
      </c>
      <c r="P399" s="33" t="str">
        <f t="shared" si="309"/>
        <v>68,0243543984883</v>
      </c>
      <c r="Q399" s="4" t="str">
        <f t="shared" si="310"/>
        <v>1+4470,5330674141i</v>
      </c>
      <c r="R399" s="4">
        <f t="shared" si="322"/>
        <v>4470.5331792575835</v>
      </c>
      <c r="S399" s="4">
        <f t="shared" si="323"/>
        <v>1.5705726398277629</v>
      </c>
      <c r="T399" s="4" t="str">
        <f t="shared" si="311"/>
        <v>1+12,1702954961668i</v>
      </c>
      <c r="U399" s="4">
        <f t="shared" si="324"/>
        <v>12.211310022434851</v>
      </c>
      <c r="V399" s="4">
        <f t="shared" si="325"/>
        <v>1.4888132240778169</v>
      </c>
      <c r="W399" t="str">
        <f t="shared" si="312"/>
        <v>1-0,876261275724007i</v>
      </c>
      <c r="X399" s="4">
        <f t="shared" si="326"/>
        <v>1.3295991212893699</v>
      </c>
      <c r="Y399" s="4">
        <f t="shared" si="327"/>
        <v>-0.71954390412179858</v>
      </c>
      <c r="Z399" t="str">
        <f t="shared" si="313"/>
        <v>0,983325224661187+0,247913426773767i</v>
      </c>
      <c r="AA399" s="4">
        <f t="shared" si="328"/>
        <v>1.0140954415782006</v>
      </c>
      <c r="AB399" s="4">
        <f t="shared" si="329"/>
        <v>0.24697054174657662</v>
      </c>
      <c r="AC399" s="47" t="str">
        <f t="shared" si="330"/>
        <v>0,121581816292442-0,211110300032203i</v>
      </c>
      <c r="AD399" s="20">
        <f t="shared" si="331"/>
        <v>-12.265814951464737</v>
      </c>
      <c r="AE399" s="43">
        <f t="shared" si="332"/>
        <v>-60.061668044610556</v>
      </c>
      <c r="AF399" t="str">
        <f t="shared" si="314"/>
        <v>170,937204527894</v>
      </c>
      <c r="AG399" t="str">
        <f t="shared" si="315"/>
        <v>1+4593,30507435971i</v>
      </c>
      <c r="AH399">
        <f t="shared" si="333"/>
        <v>4593.305183213789</v>
      </c>
      <c r="AI399">
        <f t="shared" si="334"/>
        <v>1.5705786186374779</v>
      </c>
      <c r="AJ399" t="str">
        <f t="shared" si="316"/>
        <v>1+12,1702954961668i</v>
      </c>
      <c r="AK399">
        <f t="shared" si="335"/>
        <v>12.211310022434851</v>
      </c>
      <c r="AL399">
        <f t="shared" si="336"/>
        <v>1.4888132240778169</v>
      </c>
      <c r="AM399" t="str">
        <f t="shared" si="317"/>
        <v>1-0,358283798315637i</v>
      </c>
      <c r="AN399">
        <f t="shared" si="337"/>
        <v>1.0622463368425801</v>
      </c>
      <c r="AO399">
        <f t="shared" si="338"/>
        <v>-0.34403544996140878</v>
      </c>
      <c r="AP399" s="41" t="str">
        <f t="shared" si="339"/>
        <v>0,439620625239577-0,199389224675484i</v>
      </c>
      <c r="AQ399">
        <f t="shared" si="340"/>
        <v>-6.3260240910775432</v>
      </c>
      <c r="AR399" s="43">
        <f t="shared" si="341"/>
        <v>-24.396591304163461</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0,221081745518452+0,338350309981732i</v>
      </c>
      <c r="BG399" s="20">
        <f t="shared" si="352"/>
        <v>-7.8685940497571565</v>
      </c>
      <c r="BH399" s="43">
        <f t="shared" si="353"/>
        <v>56.838965649248074</v>
      </c>
      <c r="BI399" s="41" t="str">
        <f t="shared" si="357"/>
        <v>-0,0349897326363517+0,800101256971332i</v>
      </c>
      <c r="BJ399" s="20">
        <f t="shared" si="354"/>
        <v>-1.9288031893699573</v>
      </c>
      <c r="BK399" s="43">
        <f t="shared" si="358"/>
        <v>92.504042389695243</v>
      </c>
      <c r="BL399">
        <f t="shared" si="355"/>
        <v>-7.8685940497571565</v>
      </c>
      <c r="BM399" s="43">
        <f t="shared" si="356"/>
        <v>56.838965649248074</v>
      </c>
    </row>
    <row r="400" spans="14:65" x14ac:dyDescent="0.25">
      <c r="N400" s="9">
        <v>82</v>
      </c>
      <c r="O400" s="34">
        <f t="shared" si="359"/>
        <v>66069.344800759733</v>
      </c>
      <c r="P400" s="33" t="str">
        <f t="shared" si="309"/>
        <v>68,0243543984883</v>
      </c>
      <c r="Q400" s="4" t="str">
        <f t="shared" si="310"/>
        <v>1+4574,66515964424i</v>
      </c>
      <c r="R400" s="4">
        <f t="shared" si="322"/>
        <v>4574.6652689418552</v>
      </c>
      <c r="S400" s="4">
        <f t="shared" si="323"/>
        <v>1.5705777315646066</v>
      </c>
      <c r="T400" s="4" t="str">
        <f t="shared" si="311"/>
        <v>1+12,4537780952135i</v>
      </c>
      <c r="U400" s="4">
        <f t="shared" si="324"/>
        <v>12.493862046814012</v>
      </c>
      <c r="V400" s="4">
        <f t="shared" si="325"/>
        <v>1.4906713181256908</v>
      </c>
      <c r="W400" t="str">
        <f t="shared" si="312"/>
        <v>1-0,896672022855371i</v>
      </c>
      <c r="X400" s="4">
        <f t="shared" si="326"/>
        <v>1.3431383832545114</v>
      </c>
      <c r="Y400" s="4">
        <f t="shared" si="327"/>
        <v>-0.73097339481149481</v>
      </c>
      <c r="Z400" t="str">
        <f t="shared" si="313"/>
        <v>0,982539366710393+0,253688072309904i</v>
      </c>
      <c r="AA400" s="4">
        <f t="shared" si="328"/>
        <v>1.0147616691459995</v>
      </c>
      <c r="AB400" s="4">
        <f t="shared" si="329"/>
        <v>0.25267786849234442</v>
      </c>
      <c r="AC400" s="47" t="str">
        <f t="shared" si="330"/>
        <v>0,119449718006537-0,214938531187671i</v>
      </c>
      <c r="AD400" s="20">
        <f t="shared" si="331"/>
        <v>-12.184829617644382</v>
      </c>
      <c r="AE400" s="43">
        <f t="shared" si="332"/>
        <v>-60.937366146098952</v>
      </c>
      <c r="AF400" t="str">
        <f t="shared" si="314"/>
        <v>170,937204527894</v>
      </c>
      <c r="AG400" t="str">
        <f t="shared" si="315"/>
        <v>1+4700,29689399993i</v>
      </c>
      <c r="AH400">
        <f t="shared" si="333"/>
        <v>4700.2970003761875</v>
      </c>
      <c r="AI400">
        <f t="shared" si="334"/>
        <v>1.5705835742800101</v>
      </c>
      <c r="AJ400" t="str">
        <f t="shared" si="316"/>
        <v>1+12,4537780952135i</v>
      </c>
      <c r="AK400">
        <f t="shared" si="335"/>
        <v>12.493862046814012</v>
      </c>
      <c r="AL400">
        <f t="shared" si="336"/>
        <v>1.4906713181256908</v>
      </c>
      <c r="AM400" t="str">
        <f t="shared" si="317"/>
        <v>1-0,366629300064123i</v>
      </c>
      <c r="AN400">
        <f t="shared" si="337"/>
        <v>1.0650901575291685</v>
      </c>
      <c r="AO400">
        <f t="shared" si="338"/>
        <v>-0.35141185536648728</v>
      </c>
      <c r="AP400" s="41" t="str">
        <f t="shared" si="339"/>
        <v>0,439620261532553-0,202324065354733i</v>
      </c>
      <c r="AQ400">
        <f t="shared" si="340"/>
        <v>-6.3041125160799929</v>
      </c>
      <c r="AR400" s="43">
        <f t="shared" si="341"/>
        <v>-24.713051192372244</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0,227244754229871+0,329884463840428i</v>
      </c>
      <c r="BG400" s="20">
        <f t="shared" si="352"/>
        <v>-7.946225543532468</v>
      </c>
      <c r="BH400" s="43">
        <f t="shared" si="353"/>
        <v>55.438533975088397</v>
      </c>
      <c r="BI400" s="41" t="str">
        <f t="shared" si="357"/>
        <v>-0,0228767208073474+0,788028005129803i</v>
      </c>
      <c r="BJ400" s="20">
        <f t="shared" si="354"/>
        <v>-2.0655084419680767</v>
      </c>
      <c r="BK400" s="43">
        <f t="shared" si="358"/>
        <v>91.662848928815151</v>
      </c>
      <c r="BL400">
        <f t="shared" si="355"/>
        <v>-7.946225543532468</v>
      </c>
      <c r="BM400" s="43">
        <f t="shared" si="356"/>
        <v>55.438533975088397</v>
      </c>
    </row>
    <row r="401" spans="14:65" x14ac:dyDescent="0.25">
      <c r="N401" s="9">
        <v>83</v>
      </c>
      <c r="O401" s="34">
        <f t="shared" si="359"/>
        <v>67608.297539198305</v>
      </c>
      <c r="P401" s="33" t="str">
        <f t="shared" si="309"/>
        <v>68,0243543984883</v>
      </c>
      <c r="Q401" s="4" t="str">
        <f t="shared" si="310"/>
        <v>1+4681,22279989487i</v>
      </c>
      <c r="R401" s="4">
        <f t="shared" si="322"/>
        <v>4681.2229067045682</v>
      </c>
      <c r="S401" s="4">
        <f t="shared" si="323"/>
        <v>1.5705827073993808</v>
      </c>
      <c r="T401" s="4" t="str">
        <f t="shared" si="311"/>
        <v>1+12,7438638522515i</v>
      </c>
      <c r="U401" s="4">
        <f t="shared" si="324"/>
        <v>12.783038210250426</v>
      </c>
      <c r="V401" s="4">
        <f t="shared" si="325"/>
        <v>1.4924876527056097</v>
      </c>
      <c r="W401" t="str">
        <f t="shared" si="312"/>
        <v>1-0,917558197362109i</v>
      </c>
      <c r="X401" s="4">
        <f t="shared" si="326"/>
        <v>1.3571709713762681</v>
      </c>
      <c r="Y401" s="4">
        <f t="shared" si="327"/>
        <v>-0.74243150734112739</v>
      </c>
      <c r="Z401" t="str">
        <f t="shared" si="313"/>
        <v>0,981716472415405+0,259597226619938i</v>
      </c>
      <c r="AA401" s="4">
        <f t="shared" si="328"/>
        <v>1.0154594784039934</v>
      </c>
      <c r="AB401" s="4">
        <f t="shared" si="329"/>
        <v>0.25851490388384724</v>
      </c>
      <c r="AC401" s="47" t="str">
        <f t="shared" si="330"/>
        <v>0,117222991216995-0,218844805534832i</v>
      </c>
      <c r="AD401" s="20">
        <f t="shared" si="331"/>
        <v>-12.101776830085246</v>
      </c>
      <c r="AE401" s="43">
        <f t="shared" si="332"/>
        <v>-61.824521916753412</v>
      </c>
      <c r="AF401" t="str">
        <f t="shared" si="314"/>
        <v>170,937204527894</v>
      </c>
      <c r="AG401" t="str">
        <f t="shared" si="315"/>
        <v>1+4809,78087326912i</v>
      </c>
      <c r="AH401">
        <f t="shared" si="333"/>
        <v>4809.7809772239589</v>
      </c>
      <c r="AI401">
        <f t="shared" si="334"/>
        <v>1.5705884171183564</v>
      </c>
      <c r="AJ401" t="str">
        <f t="shared" si="316"/>
        <v>1+12,7438638522515i</v>
      </c>
      <c r="AK401">
        <f t="shared" si="335"/>
        <v>12.783038210250426</v>
      </c>
      <c r="AL401">
        <f t="shared" si="336"/>
        <v>1.4924876527056097</v>
      </c>
      <c r="AM401" t="str">
        <f t="shared" si="317"/>
        <v>1-0,375169193520415i</v>
      </c>
      <c r="AN401">
        <f t="shared" si="337"/>
        <v>1.0680598877248215</v>
      </c>
      <c r="AO401">
        <f t="shared" si="338"/>
        <v>-0.35891899606411787</v>
      </c>
      <c r="AP401" s="41" t="str">
        <f t="shared" si="339"/>
        <v>0,43961991419504-0,205366180924541i</v>
      </c>
      <c r="AQ401">
        <f t="shared" si="340"/>
        <v>-6.281180221003889</v>
      </c>
      <c r="AR401" s="43">
        <f t="shared" si="341"/>
        <v>-25.039387839142414</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0,233186334809215+0,321350497633104i</v>
      </c>
      <c r="BG401" s="20">
        <f t="shared" si="352"/>
        <v>-8.023280388990397</v>
      </c>
      <c r="BH401" s="43">
        <f t="shared" si="353"/>
        <v>54.033677678058446</v>
      </c>
      <c r="BI401" s="41" t="str">
        <f t="shared" si="357"/>
        <v>-0,0110895127586592+0,775928066371564i</v>
      </c>
      <c r="BJ401" s="20">
        <f t="shared" si="354"/>
        <v>-2.2026837799090528</v>
      </c>
      <c r="BK401" s="43">
        <f t="shared" si="358"/>
        <v>90.818811755669415</v>
      </c>
      <c r="BL401">
        <f t="shared" si="355"/>
        <v>-8.023280388990397</v>
      </c>
      <c r="BM401" s="43">
        <f t="shared" si="356"/>
        <v>54.033677678058446</v>
      </c>
    </row>
    <row r="402" spans="14:65" x14ac:dyDescent="0.25">
      <c r="N402" s="9">
        <v>84</v>
      </c>
      <c r="O402" s="34">
        <f t="shared" si="359"/>
        <v>69183.097091893651</v>
      </c>
      <c r="P402" s="33" t="str">
        <f t="shared" si="309"/>
        <v>68,0243543984883</v>
      </c>
      <c r="Q402" s="4" t="str">
        <f t="shared" si="310"/>
        <v>1+4790,26248643729i</v>
      </c>
      <c r="R402" s="4">
        <f t="shared" si="322"/>
        <v>4790.2625908157024</v>
      </c>
      <c r="S402" s="4">
        <f t="shared" si="323"/>
        <v>1.5705875699703375</v>
      </c>
      <c r="T402" s="4" t="str">
        <f t="shared" si="311"/>
        <v>1+13,040706574589i</v>
      </c>
      <c r="U402" s="4">
        <f t="shared" si="324"/>
        <v>13.078991855817051</v>
      </c>
      <c r="V402" s="4">
        <f t="shared" si="325"/>
        <v>1.4942631428977229</v>
      </c>
      <c r="W402" t="str">
        <f t="shared" si="312"/>
        <v>1-0,938930873370404i</v>
      </c>
      <c r="X402" s="4">
        <f t="shared" si="326"/>
        <v>1.3717110428104418</v>
      </c>
      <c r="Y402" s="4">
        <f t="shared" si="327"/>
        <v>-0.75391228340826344</v>
      </c>
      <c r="Z402" t="str">
        <f t="shared" si="313"/>
        <v>0,980854796307094+0,2656440228157i</v>
      </c>
      <c r="AA402" s="4">
        <f t="shared" si="328"/>
        <v>1.0161903750264214</v>
      </c>
      <c r="AB402" s="4">
        <f t="shared" si="329"/>
        <v>0.26448443955537715</v>
      </c>
      <c r="AC402" s="47" t="str">
        <f t="shared" si="330"/>
        <v>0,114897722050548-0,222828747499656i</v>
      </c>
      <c r="AD402" s="20">
        <f t="shared" si="331"/>
        <v>-12.016661304936225</v>
      </c>
      <c r="AE402" s="43">
        <f t="shared" si="332"/>
        <v>-62.72290164078526</v>
      </c>
      <c r="AF402" t="str">
        <f t="shared" si="314"/>
        <v>170,937204527894</v>
      </c>
      <c r="AG402" t="str">
        <f t="shared" si="315"/>
        <v>1+4921,81506202228i</v>
      </c>
      <c r="AH402">
        <f t="shared" si="333"/>
        <v>4921.8151636108178</v>
      </c>
      <c r="AI402">
        <f t="shared" si="334"/>
        <v>1.5705931497202528</v>
      </c>
      <c r="AJ402" t="str">
        <f t="shared" si="316"/>
        <v>1+13,040706574589i</v>
      </c>
      <c r="AK402">
        <f t="shared" si="335"/>
        <v>13.078991855817051</v>
      </c>
      <c r="AL402">
        <f t="shared" si="336"/>
        <v>1.4942631428977229</v>
      </c>
      <c r="AM402" t="str">
        <f t="shared" si="317"/>
        <v>1-0,383908006649062i</v>
      </c>
      <c r="AN402">
        <f t="shared" si="337"/>
        <v>1.0711607524406672</v>
      </c>
      <c r="AO402">
        <f t="shared" si="338"/>
        <v>-0.36655746680039103</v>
      </c>
      <c r="AP402" s="41" t="str">
        <f t="shared" si="339"/>
        <v>0,439619582490292-0,208517184355318i</v>
      </c>
      <c r="AQ402">
        <f t="shared" si="340"/>
        <v>-6.2571956327544829</v>
      </c>
      <c r="AR402" s="43">
        <f t="shared" si="341"/>
        <v>-25.375583037804951</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0,238905563827592+0,312754993214648i</v>
      </c>
      <c r="BG402" s="20">
        <f t="shared" si="352"/>
        <v>-8.0997226242578328</v>
      </c>
      <c r="BH402" s="43">
        <f t="shared" si="353"/>
        <v>52.624713159987749</v>
      </c>
      <c r="BI402" s="41" t="str">
        <f t="shared" si="357"/>
        <v>0,000372846091138412+0,763813096586178i</v>
      </c>
      <c r="BJ402" s="20">
        <f t="shared" si="354"/>
        <v>-2.3402569520760768</v>
      </c>
      <c r="BK402" s="43">
        <f t="shared" si="358"/>
        <v>89.972031762968044</v>
      </c>
      <c r="BL402">
        <f t="shared" si="355"/>
        <v>-8.0997226242578328</v>
      </c>
      <c r="BM402" s="43">
        <f t="shared" si="356"/>
        <v>52.624713159987749</v>
      </c>
    </row>
    <row r="403" spans="14:65" x14ac:dyDescent="0.25">
      <c r="N403" s="9">
        <v>85</v>
      </c>
      <c r="O403" s="34">
        <f t="shared" si="359"/>
        <v>70794.578438413781</v>
      </c>
      <c r="P403" s="33" t="str">
        <f t="shared" ref="P403:P466" si="360">COMPLEX(Adc,0)</f>
        <v>68,0243543984883</v>
      </c>
      <c r="Q403" s="4" t="str">
        <f t="shared" ref="Q403:Q466" si="361">IMSUM(COMPLEX(1,0),IMDIV(COMPLEX(0,2*PI()*O403),COMPLEX(wp_lf,0)))</f>
        <v>1+4901,84203355666i</v>
      </c>
      <c r="R403" s="4">
        <f t="shared" si="322"/>
        <v>4901.8421355591299</v>
      </c>
      <c r="S403" s="4">
        <f t="shared" si="323"/>
        <v>1.5705923218556754</v>
      </c>
      <c r="T403" s="4" t="str">
        <f t="shared" ref="T403:T466" si="362">IMSUM(COMPLEX(1,0),IMDIV(COMPLEX(0,2*PI()*O403),COMPLEX(wz_esr,0)))</f>
        <v>1+13,3444636521664i</v>
      </c>
      <c r="U403" s="4">
        <f t="shared" si="324"/>
        <v>13.3818799189049</v>
      </c>
      <c r="V403" s="4">
        <f t="shared" si="325"/>
        <v>1.4959986852894627</v>
      </c>
      <c r="W403" t="str">
        <f t="shared" ref="W403:W466" si="363">IMSUB(COMPLEX(1,0),IMDIV(COMPLEX(0,2*PI()*O403),COMPLEX(wz_rhp,0)))</f>
        <v>1-0,960801382955982i</v>
      </c>
      <c r="X403" s="4">
        <f t="shared" si="326"/>
        <v>1.3867729797952251</v>
      </c>
      <c r="Y403" s="4">
        <f t="shared" si="327"/>
        <v>-0.76540970521196317</v>
      </c>
      <c r="Z403" t="str">
        <f t="shared" ref="Z403:Z466" si="364">IMSUM(COMPLEX(1,0),IMDIV(COMPLEX(0,2*PI()*O403),COMPLEX(Q*(wsl/2),0)),IMDIV(IMPOWER(COMPLEX(0,2*PI()*O403),2),IMPOWER(COMPLEX(wsl/2,0),2)))</f>
        <v>0,979952510654909+0,271831666988575i</v>
      </c>
      <c r="AA403" s="4">
        <f t="shared" si="328"/>
        <v>1.0169559372542387</v>
      </c>
      <c r="AB403" s="4">
        <f t="shared" si="329"/>
        <v>0.27058931593114022</v>
      </c>
      <c r="AC403" s="47" t="str">
        <f t="shared" si="330"/>
        <v>0,112469862464086-0,226889862192319i</v>
      </c>
      <c r="AD403" s="20">
        <f t="shared" si="331"/>
        <v>-11.929490569840549</v>
      </c>
      <c r="AE403" s="43">
        <f t="shared" si="332"/>
        <v>-63.632272044961134</v>
      </c>
      <c r="AF403" t="str">
        <f t="shared" ref="AF403:AF466" si="365">COMPLEX($B$72,0)</f>
        <v>170,937204527894</v>
      </c>
      <c r="AG403" t="str">
        <f t="shared" ref="AG403:AG466" si="366">IMSUM(COMPLEX(1,0),IMDIV(COMPLEX(0,2*PI()*O403),COMPLEX(wp_lf_DCM,0)))</f>
        <v>1+5036,45886226926i</v>
      </c>
      <c r="AH403">
        <f t="shared" si="333"/>
        <v>5036.4589615453606</v>
      </c>
      <c r="AI403">
        <f t="shared" si="334"/>
        <v>1.5705977745949868</v>
      </c>
      <c r="AJ403" t="str">
        <f t="shared" ref="AJ403:AJ466" si="367">IMSUM(COMPLEX(1,0),IMDIV(COMPLEX(0,2*PI()*O403),COMPLEX(wz1_dcm,0)))</f>
        <v>1+13,3444636521664i</v>
      </c>
      <c r="AK403">
        <f t="shared" si="335"/>
        <v>13.3818799189049</v>
      </c>
      <c r="AL403">
        <f t="shared" si="336"/>
        <v>1.4959986852894627</v>
      </c>
      <c r="AM403" t="str">
        <f t="shared" ref="AM403:AM466" si="368">IMSUB(COMPLEX(1,0),IMDIV(COMPLEX(0,2*PI()*O403),COMPLEX(wz2_dcm,0)))</f>
        <v>1-0,392850372884458i</v>
      </c>
      <c r="AN403">
        <f t="shared" si="337"/>
        <v>1.0743981643112843</v>
      </c>
      <c r="AO403">
        <f t="shared" si="338"/>
        <v>-0.37432775117795525</v>
      </c>
      <c r="AP403" s="41" t="str">
        <f t="shared" si="339"/>
        <v>0,439619265714711-0,21177874635122i</v>
      </c>
      <c r="AQ403">
        <f t="shared" si="340"/>
        <v>-6.2321263227350157</v>
      </c>
      <c r="AR403" s="43">
        <f t="shared" si="341"/>
        <v>-25.721613269846056</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0,244401816540548+0,304104365308361i</v>
      </c>
      <c r="BG403" s="20">
        <f t="shared" si="352"/>
        <v>-8.1755192664404657</v>
      </c>
      <c r="BH403" s="43">
        <f t="shared" si="353"/>
        <v>51.211945460830272</v>
      </c>
      <c r="BI403" s="41" t="str">
        <f t="shared" si="357"/>
        <v>0,0115119309520251+0,751694418750186i</v>
      </c>
      <c r="BJ403" s="20">
        <f t="shared" si="354"/>
        <v>-2.4781550193349293</v>
      </c>
      <c r="BK403" s="43">
        <f t="shared" si="358"/>
        <v>89.122604235945417</v>
      </c>
      <c r="BL403">
        <f t="shared" si="355"/>
        <v>-8.1755192664404657</v>
      </c>
      <c r="BM403" s="43">
        <f t="shared" si="356"/>
        <v>51.211945460830272</v>
      </c>
    </row>
    <row r="404" spans="14:65" x14ac:dyDescent="0.25">
      <c r="N404" s="9">
        <v>86</v>
      </c>
      <c r="O404" s="34">
        <f t="shared" si="359"/>
        <v>72443.596007499116</v>
      </c>
      <c r="P404" s="33" t="str">
        <f t="shared" si="360"/>
        <v>68,0243543984883</v>
      </c>
      <c r="Q404" s="4" t="str">
        <f t="shared" si="361"/>
        <v>1+5016,02060220578i</v>
      </c>
      <c r="R404" s="4">
        <f t="shared" ref="R404:R467" si="373">IMABS(Q404)</f>
        <v>5016.0207018863903</v>
      </c>
      <c r="S404" s="4">
        <f t="shared" ref="S404:S467" si="374">IMARGUMENT(Q404)</f>
        <v>1.5705969655749064</v>
      </c>
      <c r="T404" s="4" t="str">
        <f t="shared" si="362"/>
        <v>1+13,6552961410072i</v>
      </c>
      <c r="U404" s="4">
        <f t="shared" ref="U404:U467" si="375">IMABS(T404)</f>
        <v>13.69186301051125</v>
      </c>
      <c r="V404" s="4">
        <f t="shared" ref="V404:V467" si="376">IMARGUMENT(T404)</f>
        <v>1.4976951582438622</v>
      </c>
      <c r="W404" t="str">
        <f t="shared" si="363"/>
        <v>1-0,983181322152516i</v>
      </c>
      <c r="X404" s="4">
        <f t="shared" ref="X404:X467" si="377">IMABS(W404)</f>
        <v>1.4023713888373399</v>
      </c>
      <c r="Y404" s="4">
        <f t="shared" ref="Y404:Y467" si="378">IMARGUMENT(W404)</f>
        <v>-0.77691771107131558</v>
      </c>
      <c r="Z404" t="str">
        <f t="shared" si="364"/>
        <v>0,979007701590009+0,278163439909405i</v>
      </c>
      <c r="AA404" s="4">
        <f t="shared" ref="AA404:AA467" si="379">IMABS(Z404)</f>
        <v>1.0177578194613812</v>
      </c>
      <c r="AB404" s="4">
        <f t="shared" ref="AB404:AB467" si="380">IMARGUMENT(Z404)</f>
        <v>0.27683242222518245</v>
      </c>
      <c r="AC404" s="47" t="str">
        <f t="shared" ref="AC404:AC467" si="381">(IMDIV(IMPRODUCT(P404,T404,W404),IMPRODUCT(Q404,Z404)))</f>
        <v>0,109935228413719-0,231027525361817i</v>
      </c>
      <c r="AD404" s="20">
        <f t="shared" ref="AD404:AD467" si="382">20*LOG(IMABS(AC404))</f>
        <v>-11.8402750258197</v>
      </c>
      <c r="AE404" s="43">
        <f t="shared" ref="AE404:AE467" si="383">(180/PI())*IMARGUMENT(AC404)</f>
        <v>-64.552401178181952</v>
      </c>
      <c r="AF404" t="str">
        <f t="shared" si="365"/>
        <v>170,937204527894</v>
      </c>
      <c r="AG404" t="str">
        <f t="shared" si="366"/>
        <v>1+5153,77305967045i</v>
      </c>
      <c r="AH404">
        <f t="shared" ref="AH404:AH467" si="384">IMABS(AG404)</f>
        <v>5153.7731566867496</v>
      </c>
      <c r="AI404">
        <f t="shared" ref="AI404:AI467" si="385">IMARGUMENT(AG404)</f>
        <v>1.5706022941947273</v>
      </c>
      <c r="AJ404" t="str">
        <f t="shared" si="367"/>
        <v>1+13,6552961410072i</v>
      </c>
      <c r="AK404">
        <f t="shared" ref="AK404:AK467" si="386">IMABS(AJ404)</f>
        <v>13.69186301051125</v>
      </c>
      <c r="AL404">
        <f t="shared" ref="AL404:AL467" si="387">IMARGUMENT(AJ404)</f>
        <v>1.4976951582438622</v>
      </c>
      <c r="AM404" t="str">
        <f t="shared" si="368"/>
        <v>1-0,402001033587548i</v>
      </c>
      <c r="AN404">
        <f t="shared" ref="AN404:AN467" si="388">IMABS(AM404)</f>
        <v>1.0777777280151306</v>
      </c>
      <c r="AO404">
        <f t="shared" ref="AO404:AO467" si="389">IMARGUMENT(AM404)</f>
        <v>-0.38223021489040687</v>
      </c>
      <c r="AP404" s="41" t="str">
        <f t="shared" ref="AP404:AP467" si="390">(IMDIV(IMPRODUCT(AF404,AJ404,AM404),IMPRODUCT(AG404)))</f>
        <v>0,439618963196382-0,215152596236001i</v>
      </c>
      <c r="AQ404">
        <f t="shared" ref="AQ404:AQ467" si="391">20*LOG(IMABS(AP404))</f>
        <v>-6.205939035538127</v>
      </c>
      <c r="AR404" s="43">
        <f t="shared" ref="AR404:AR467" si="392">(180/PI())*IMARGUMENT(AP404)</f>
        <v>-26.077449301969967</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0,249674742894772+0,295404849700054i</v>
      </c>
      <c r="BG404" s="20">
        <f t="shared" ref="BG404:BG467" si="403">20*LOG(IMABS(BF404))</f>
        <v>-8.2506404477794018</v>
      </c>
      <c r="BH404" s="43">
        <f t="shared" ref="BH404:BH467" si="404">(180/PI())*IMARGUMENT(BF404)</f>
        <v>49.795667697155672</v>
      </c>
      <c r="BI404" s="41" t="str">
        <f t="shared" si="357"/>
        <v>0,0223298979831609+0,739582996695168i</v>
      </c>
      <c r="BJ404" s="20">
        <f t="shared" ref="BJ404:BJ467" si="405">20*LOG(IMABS(BI404))</f>
        <v>-2.6163044574978183</v>
      </c>
      <c r="BK404" s="43">
        <f t="shared" si="358"/>
        <v>88.270619573367654</v>
      </c>
      <c r="BL404">
        <f t="shared" ref="BL404:BL467" si="406">IF($B$31=0,BJ404,BG404)</f>
        <v>-8.2506404477794018</v>
      </c>
      <c r="BM404" s="43">
        <f t="shared" ref="BM404:BM467" si="407">IF($B$31=0,BK404,BH404)</f>
        <v>49.795667697155672</v>
      </c>
    </row>
    <row r="405" spans="14:65" x14ac:dyDescent="0.25">
      <c r="N405" s="9">
        <v>87</v>
      </c>
      <c r="O405" s="34">
        <f t="shared" si="359"/>
        <v>74131.024130091857</v>
      </c>
      <c r="P405" s="33" t="str">
        <f t="shared" si="360"/>
        <v>68,0243543984883</v>
      </c>
      <c r="Q405" s="4" t="str">
        <f t="shared" si="361"/>
        <v>1+5132,85873137307i</v>
      </c>
      <c r="R405" s="4">
        <f t="shared" si="373"/>
        <v>5132.8588287846733</v>
      </c>
      <c r="S405" s="4">
        <f t="shared" si="374"/>
        <v>1.5706015035901908</v>
      </c>
      <c r="T405" s="4" t="str">
        <f t="shared" si="362"/>
        <v>1+13,9733688486111i</v>
      </c>
      <c r="U405" s="4">
        <f t="shared" si="375"/>
        <v>14.009105502469996</v>
      </c>
      <c r="V405" s="4">
        <f t="shared" si="376"/>
        <v>1.4993534221715876</v>
      </c>
      <c r="W405" t="str">
        <f t="shared" si="363"/>
        <v>1-1,0060825571i</v>
      </c>
      <c r="X405" s="4">
        <f t="shared" si="377"/>
        <v>1.4185211001958606</v>
      </c>
      <c r="Y405" s="4">
        <f t="shared" si="378"/>
        <v>-0.78843021132530688</v>
      </c>
      <c r="Z405" t="str">
        <f t="shared" si="364"/>
        <v>0,978018365045695+0,284642698768003i</v>
      </c>
      <c r="AA405" s="4">
        <f t="shared" si="379"/>
        <v>1.0185977559019979</v>
      </c>
      <c r="AB405" s="4">
        <f t="shared" si="380"/>
        <v>0.28321669636328084</v>
      </c>
      <c r="AC405" s="47" t="str">
        <f t="shared" si="381"/>
        <v>0,107289498320521-0,235240972776723i</v>
      </c>
      <c r="AD405" s="20">
        <f t="shared" si="382"/>
        <v>-11.74902799988719</v>
      </c>
      <c r="AE405" s="43">
        <f t="shared" si="383"/>
        <v>-65.483059302492165</v>
      </c>
      <c r="AF405" t="str">
        <f t="shared" si="365"/>
        <v>170,937204527894</v>
      </c>
      <c r="AG405" t="str">
        <f t="shared" si="366"/>
        <v>1+5273,81985576612i</v>
      </c>
      <c r="AH405">
        <f t="shared" si="384"/>
        <v>5273.8199505740604</v>
      </c>
      <c r="AI405">
        <f t="shared" si="385"/>
        <v>1.5706067109158253</v>
      </c>
      <c r="AJ405" t="str">
        <f t="shared" si="367"/>
        <v>1+13,9733688486111i</v>
      </c>
      <c r="AK405">
        <f t="shared" si="386"/>
        <v>14.009105502469996</v>
      </c>
      <c r="AL405">
        <f t="shared" si="387"/>
        <v>1.4993534221715876</v>
      </c>
      <c r="AM405" t="str">
        <f t="shared" si="368"/>
        <v>1-0,411364840559758i</v>
      </c>
      <c r="AN405">
        <f t="shared" si="388"/>
        <v>1.0813052446227915</v>
      </c>
      <c r="AO405">
        <f t="shared" si="389"/>
        <v>-0.39026509889053151</v>
      </c>
      <c r="AP405" s="41" t="str">
        <f t="shared" si="390"/>
        <v>0,439618674293618-0,2186405228699i</v>
      </c>
      <c r="AQ405">
        <f t="shared" si="391"/>
        <v>-6.1785997213997668</v>
      </c>
      <c r="AR405" s="43">
        <f t="shared" si="392"/>
        <v>-26.44305577915501</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0,2547242433739+0,286662493736929i</v>
      </c>
      <c r="BG405" s="20">
        <f t="shared" si="403"/>
        <v>-8.3250595375961609</v>
      </c>
      <c r="BH405" s="43">
        <f t="shared" si="404"/>
        <v>48.376160508433571</v>
      </c>
      <c r="BI405" s="41" t="str">
        <f t="shared" si="357"/>
        <v>0,032829444246801+0,727489412566582i</v>
      </c>
      <c r="BJ405" s="20">
        <f t="shared" si="405"/>
        <v>-2.7546312591087387</v>
      </c>
      <c r="BK405" s="43">
        <f t="shared" si="358"/>
        <v>87.416164031770833</v>
      </c>
      <c r="BL405">
        <f t="shared" si="406"/>
        <v>-8.3250595375961609</v>
      </c>
      <c r="BM405" s="43">
        <f t="shared" si="407"/>
        <v>48.376160508433571</v>
      </c>
    </row>
    <row r="406" spans="14:65" x14ac:dyDescent="0.25">
      <c r="N406" s="9">
        <v>88</v>
      </c>
      <c r="O406" s="34">
        <f t="shared" si="359"/>
        <v>75857.757502918481</v>
      </c>
      <c r="P406" s="33" t="str">
        <f t="shared" si="360"/>
        <v>68,0243543984883</v>
      </c>
      <c r="Q406" s="4" t="str">
        <f t="shared" si="361"/>
        <v>1+5252,41837018114i</v>
      </c>
      <c r="R406" s="4">
        <f t="shared" si="373"/>
        <v>5252.4184653753846</v>
      </c>
      <c r="S406" s="4">
        <f t="shared" si="374"/>
        <v>1.5706059383076438</v>
      </c>
      <c r="T406" s="4" t="str">
        <f t="shared" si="362"/>
        <v>1+14,2988504213379i</v>
      </c>
      <c r="U406" s="4">
        <f t="shared" si="375"/>
        <v>14.333775614673023</v>
      </c>
      <c r="V406" s="4">
        <f t="shared" si="376"/>
        <v>1.5009743198059937</v>
      </c>
      <c r="W406" t="str">
        <f t="shared" si="363"/>
        <v>1-1,02951723033633i</v>
      </c>
      <c r="X406" s="4">
        <f t="shared" si="377"/>
        <v>1.4352371677041351</v>
      </c>
      <c r="Y406" s="4">
        <f t="shared" si="378"/>
        <v>-0.79994110441281663</v>
      </c>
      <c r="Z406" t="str">
        <f t="shared" si="364"/>
        <v>0,976982402506514+0,291272878953178i</v>
      </c>
      <c r="AA406" s="4">
        <f t="shared" si="379"/>
        <v>1.0194775646482235</v>
      </c>
      <c r="AB406" s="4">
        <f t="shared" si="380"/>
        <v>0.28974512481981429</v>
      </c>
      <c r="AC406" s="47" t="str">
        <f t="shared" si="381"/>
        <v>0,104528211876826-0,239529289012051i</v>
      </c>
      <c r="AD406" s="20">
        <f t="shared" si="382"/>
        <v>-11.65576578821225</v>
      </c>
      <c r="AE406" s="43">
        <f t="shared" si="383"/>
        <v>-66.42401978936455</v>
      </c>
      <c r="AF406" t="str">
        <f t="shared" si="365"/>
        <v>170,937204527894</v>
      </c>
      <c r="AG406" t="str">
        <f t="shared" si="366"/>
        <v>1+5396,66290095655i</v>
      </c>
      <c r="AH406">
        <f t="shared" si="384"/>
        <v>5396.6629936063973</v>
      </c>
      <c r="AI406">
        <f t="shared" si="385"/>
        <v>1.5706110271000839</v>
      </c>
      <c r="AJ406" t="str">
        <f t="shared" si="367"/>
        <v>1+14,2988504213379i</v>
      </c>
      <c r="AK406">
        <f t="shared" si="386"/>
        <v>14.333775614673023</v>
      </c>
      <c r="AL406">
        <f t="shared" si="387"/>
        <v>1.5009743198059937</v>
      </c>
      <c r="AM406" t="str">
        <f t="shared" si="368"/>
        <v>1-0,420946758615489i</v>
      </c>
      <c r="AN406">
        <f t="shared" si="388"/>
        <v>1.0849867158582573</v>
      </c>
      <c r="AO406">
        <f t="shared" si="389"/>
        <v>-0.39843251252060446</v>
      </c>
      <c r="AP406" s="41" t="str">
        <f t="shared" si="390"/>
        <v>0,43961839839362-0,222244375598142i</v>
      </c>
      <c r="AQ406">
        <f t="shared" si="391"/>
        <v>-6.1500735726061615</v>
      </c>
      <c r="AR406" s="43">
        <f t="shared" si="392"/>
        <v>-26.818390815363234</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0,259550444872904+0,277883149068547i</v>
      </c>
      <c r="BG406" s="20">
        <f t="shared" si="403"/>
        <v>-8.3987532498216471</v>
      </c>
      <c r="BH406" s="43">
        <f t="shared" si="404"/>
        <v>46.953691514305142</v>
      </c>
      <c r="BI406" s="41" t="str">
        <f t="shared" si="357"/>
        <v>0,0430137676065529+0,715423847848278i</v>
      </c>
      <c r="BJ406" s="20">
        <f t="shared" si="405"/>
        <v>-2.8930610342155667</v>
      </c>
      <c r="BK406" s="43">
        <f t="shared" si="358"/>
        <v>86.559320488306483</v>
      </c>
      <c r="BL406">
        <f t="shared" si="406"/>
        <v>-8.3987532498216471</v>
      </c>
      <c r="BM406" s="43">
        <f t="shared" si="407"/>
        <v>46.953691514305142</v>
      </c>
    </row>
    <row r="407" spans="14:65" x14ac:dyDescent="0.25">
      <c r="N407" s="9">
        <v>89</v>
      </c>
      <c r="O407" s="34">
        <f t="shared" si="359"/>
        <v>77624.711662869129</v>
      </c>
      <c r="P407" s="33" t="str">
        <f t="shared" si="360"/>
        <v>68,0243543984883</v>
      </c>
      <c r="Q407" s="4" t="str">
        <f t="shared" si="361"/>
        <v>1+5374,76291073305i</v>
      </c>
      <c r="R407" s="4">
        <f t="shared" si="373"/>
        <v>5374.7630037604085</v>
      </c>
      <c r="S407" s="4">
        <f t="shared" si="374"/>
        <v>1.5706102720786106</v>
      </c>
      <c r="T407" s="4" t="str">
        <f t="shared" si="362"/>
        <v>1+14,6319134338257i</v>
      </c>
      <c r="U407" s="4">
        <f t="shared" si="375"/>
        <v>14.666045504326277</v>
      </c>
      <c r="V407" s="4">
        <f t="shared" si="376"/>
        <v>1.5025586764805432</v>
      </c>
      <c r="W407" t="str">
        <f t="shared" si="363"/>
        <v>1-1,05349776723545i</v>
      </c>
      <c r="X407" s="4">
        <f t="shared" si="377"/>
        <v>1.4525348689687549</v>
      </c>
      <c r="Y407" s="4">
        <f t="shared" si="378"/>
        <v>-0.81144429302940779</v>
      </c>
      <c r="Z407" t="str">
        <f t="shared" si="364"/>
        <v>0,975897616557026+0,298057495874227i</v>
      </c>
      <c r="AA407" s="4">
        <f t="shared" si="379"/>
        <v>1.0203991517286257</v>
      </c>
      <c r="AB407" s="4">
        <f t="shared" si="380"/>
        <v>0.29642074236218713</v>
      </c>
      <c r="AC407" s="47" t="str">
        <f t="shared" si="381"/>
        <v>0,10164676924084-0,243891395622947i</v>
      </c>
      <c r="AD407" s="20">
        <f t="shared" si="382"/>
        <v>-11.560507689750079</v>
      </c>
      <c r="AE407" s="43">
        <f t="shared" si="383"/>
        <v>-67.375060014950421</v>
      </c>
      <c r="AF407" t="str">
        <f t="shared" si="365"/>
        <v>170,937204527894</v>
      </c>
      <c r="AG407" t="str">
        <f t="shared" si="366"/>
        <v>1+5522,36732825036i</v>
      </c>
      <c r="AH407">
        <f t="shared" si="384"/>
        <v>5522.3674187912393</v>
      </c>
      <c r="AI407">
        <f t="shared" si="385"/>
        <v>1.5706152450360005</v>
      </c>
      <c r="AJ407" t="str">
        <f t="shared" si="367"/>
        <v>1+14,6319134338257i</v>
      </c>
      <c r="AK407">
        <f t="shared" si="386"/>
        <v>14.666045504326277</v>
      </c>
      <c r="AL407">
        <f t="shared" si="387"/>
        <v>1.5025586764805432</v>
      </c>
      <c r="AM407" t="str">
        <f t="shared" si="368"/>
        <v>1-0,430751868214528i</v>
      </c>
      <c r="AN407">
        <f t="shared" si="388"/>
        <v>1.0888283482580283</v>
      </c>
      <c r="AO407">
        <f t="shared" si="389"/>
        <v>-0.40673242663585385</v>
      </c>
      <c r="AP407" s="41" t="str">
        <f t="shared" si="390"/>
        <v>0,439618134911164-0,225966065231475i</v>
      </c>
      <c r="AQ407">
        <f t="shared" si="391"/>
        <v>-6.1203250640372797</v>
      </c>
      <c r="AR407" s="43">
        <f t="shared" si="392"/>
        <v>-27.20340558371937</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0,264153676776504+0,269072466554384i</v>
      </c>
      <c r="BG407" s="20">
        <f t="shared" si="403"/>
        <v>-8.4717017360331468</v>
      </c>
      <c r="BH407" s="43">
        <f t="shared" si="404"/>
        <v>45.528514786300597</v>
      </c>
      <c r="BI407" s="41" t="str">
        <f t="shared" si="357"/>
        <v>0,0528865268543057+0,703396067805292i</v>
      </c>
      <c r="BJ407" s="20">
        <f t="shared" si="405"/>
        <v>-3.0315191103203492</v>
      </c>
      <c r="BK407" s="43">
        <f t="shared" si="358"/>
        <v>85.700169217531737</v>
      </c>
      <c r="BL407">
        <f t="shared" si="406"/>
        <v>-8.4717017360331468</v>
      </c>
      <c r="BM407" s="43">
        <f t="shared" si="407"/>
        <v>45.528514786300597</v>
      </c>
    </row>
    <row r="408" spans="14:65" x14ac:dyDescent="0.25">
      <c r="N408" s="9">
        <v>90</v>
      </c>
      <c r="O408" s="34">
        <f t="shared" si="359"/>
        <v>79432.823472428237</v>
      </c>
      <c r="P408" s="33" t="str">
        <f t="shared" si="360"/>
        <v>68,0243543984883</v>
      </c>
      <c r="Q408" s="4" t="str">
        <f t="shared" si="361"/>
        <v>1+5499,95722172365i</v>
      </c>
      <c r="R408" s="4">
        <f t="shared" si="373"/>
        <v>5499.9573126334462</v>
      </c>
      <c r="S408" s="4">
        <f t="shared" si="374"/>
        <v>1.570614507200913</v>
      </c>
      <c r="T408" s="4" t="str">
        <f t="shared" si="362"/>
        <v>1+14,9727344804925i</v>
      </c>
      <c r="U408" s="4">
        <f t="shared" si="375"/>
        <v>15.006091357289847</v>
      </c>
      <c r="V408" s="4">
        <f t="shared" si="376"/>
        <v>1.5041073004079979</v>
      </c>
      <c r="W408" t="str">
        <f t="shared" si="363"/>
        <v>1-1,07803688259546i</v>
      </c>
      <c r="X408" s="4">
        <f t="shared" si="377"/>
        <v>1.4704297059826212</v>
      </c>
      <c r="Y408" s="4">
        <f t="shared" si="378"/>
        <v>-0.82293370025663715</v>
      </c>
      <c r="Z408" t="str">
        <f t="shared" si="364"/>
        <v>0,974761706220792+0,305000146824847i</v>
      </c>
      <c r="AA408" s="4">
        <f t="shared" si="379"/>
        <v>1.0213645154780187</v>
      </c>
      <c r="AB408" s="4">
        <f t="shared" si="380"/>
        <v>0.30324663169485411</v>
      </c>
      <c r="AC408" s="47" t="str">
        <f t="shared" si="381"/>
        <v>0,0986404306716071-0,24832603868727i</v>
      </c>
      <c r="AD408" s="20">
        <f t="shared" si="382"/>
        <v>-11.463276030341792</v>
      </c>
      <c r="AE408" s="43">
        <f t="shared" si="383"/>
        <v>-68.335962247900312</v>
      </c>
      <c r="AF408" t="str">
        <f t="shared" si="365"/>
        <v>170,937204527894</v>
      </c>
      <c r="AG408" t="str">
        <f t="shared" si="366"/>
        <v>1+5650,9997877988i</v>
      </c>
      <c r="AH408">
        <f t="shared" si="384"/>
        <v>5650.9998762787181</v>
      </c>
      <c r="AI408">
        <f t="shared" si="385"/>
        <v>1.5706193669599802</v>
      </c>
      <c r="AJ408" t="str">
        <f t="shared" si="367"/>
        <v>1+14,9727344804925i</v>
      </c>
      <c r="AK408">
        <f t="shared" si="386"/>
        <v>15.006091357289847</v>
      </c>
      <c r="AL408">
        <f t="shared" si="387"/>
        <v>1.5041073004079979</v>
      </c>
      <c r="AM408" t="str">
        <f t="shared" si="368"/>
        <v>1-0,44078536815577i</v>
      </c>
      <c r="AN408">
        <f t="shared" si="388"/>
        <v>1.0928365572125678</v>
      </c>
      <c r="AO408">
        <f t="shared" si="389"/>
        <v>-0.41516466675513264</v>
      </c>
      <c r="AP408" s="41" t="str">
        <f t="shared" si="390"/>
        <v>0,439617883287374-0,229807565059312i</v>
      </c>
      <c r="AQ408">
        <f t="shared" si="391"/>
        <v>-6.0893179980124721</v>
      </c>
      <c r="AR408" s="43">
        <f t="shared" si="392"/>
        <v>-27.598043908146206</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0,268534447402624+0,260235893251955i</v>
      </c>
      <c r="BG408" s="20">
        <f t="shared" si="403"/>
        <v>-8.5438886640487457</v>
      </c>
      <c r="BH408" s="43">
        <f t="shared" si="404"/>
        <v>44.100870337683162</v>
      </c>
      <c r="BI408" s="41" t="str">
        <f t="shared" si="357"/>
        <v>0,0624518023229524+0,69141540917916i</v>
      </c>
      <c r="BJ408" s="20">
        <f t="shared" si="405"/>
        <v>-3.1699306317194376</v>
      </c>
      <c r="BK408" s="43">
        <f t="shared" si="358"/>
        <v>84.838788677437293</v>
      </c>
      <c r="BL408">
        <f t="shared" si="406"/>
        <v>-8.5438886640487457</v>
      </c>
      <c r="BM408" s="43">
        <f t="shared" si="407"/>
        <v>44.100870337683162</v>
      </c>
    </row>
    <row r="409" spans="14:65" x14ac:dyDescent="0.25">
      <c r="N409" s="9">
        <v>91</v>
      </c>
      <c r="O409" s="34">
        <f t="shared" si="359"/>
        <v>81283.051616410012</v>
      </c>
      <c r="P409" s="33" t="str">
        <f t="shared" si="360"/>
        <v>68,0243543984883</v>
      </c>
      <c r="Q409" s="4" t="str">
        <f t="shared" si="361"/>
        <v>1+5628,06768283373i</v>
      </c>
      <c r="R409" s="4">
        <f t="shared" si="373"/>
        <v>5628.0677716741675</v>
      </c>
      <c r="S409" s="4">
        <f t="shared" si="374"/>
        <v>1.5706186459200688</v>
      </c>
      <c r="T409" s="4" t="str">
        <f t="shared" si="362"/>
        <v>1+15,3214942691684i</v>
      </c>
      <c r="U409" s="4">
        <f t="shared" si="375"/>
        <v>15.354093481549477</v>
      </c>
      <c r="V409" s="4">
        <f t="shared" si="376"/>
        <v>1.5056209829608229</v>
      </c>
      <c r="W409" t="str">
        <f t="shared" si="363"/>
        <v>1-1,10314758738013i</v>
      </c>
      <c r="X409" s="4">
        <f t="shared" si="377"/>
        <v>1.4889374061869092</v>
      </c>
      <c r="Y409" s="4">
        <f t="shared" si="378"/>
        <v>-0.83440328555992638</v>
      </c>
      <c r="Z409" t="str">
        <f t="shared" si="364"/>
        <v>0,973572262079696+0,312104512890467i</v>
      </c>
      <c r="AA409" s="4">
        <f t="shared" si="379"/>
        <v>1.0223757511099194</v>
      </c>
      <c r="AB409" s="4">
        <f t="shared" si="380"/>
        <v>0.31022592299449914</v>
      </c>
      <c r="AC409" s="47" t="str">
        <f t="shared" si="381"/>
        <v>0,0955043166607984-0,252831775700652i</v>
      </c>
      <c r="AD409" s="20">
        <f t="shared" si="382"/>
        <v>-11.364096177380414</v>
      </c>
      <c r="AE409" s="43">
        <f t="shared" si="383"/>
        <v>-69.306514523346863</v>
      </c>
      <c r="AF409" t="str">
        <f t="shared" si="365"/>
        <v>170,937204527894</v>
      </c>
      <c r="AG409" t="str">
        <f t="shared" si="366"/>
        <v>1+5782,62848223453i</v>
      </c>
      <c r="AH409">
        <f t="shared" si="384"/>
        <v>5782.6285687003983</v>
      </c>
      <c r="AI409">
        <f t="shared" si="385"/>
        <v>1.5706233950575208</v>
      </c>
      <c r="AJ409" t="str">
        <f t="shared" si="367"/>
        <v>1+15,3214942691684i</v>
      </c>
      <c r="AK409">
        <f t="shared" si="386"/>
        <v>15.354093481549477</v>
      </c>
      <c r="AL409">
        <f t="shared" si="387"/>
        <v>1.5056209829608229</v>
      </c>
      <c r="AM409" t="str">
        <f t="shared" si="368"/>
        <v>1-0,451052578333691i</v>
      </c>
      <c r="AN409">
        <f t="shared" si="388"/>
        <v>1.0970179708744385</v>
      </c>
      <c r="AO409">
        <f t="shared" si="389"/>
        <v>-0.42372890627577903</v>
      </c>
      <c r="AP409" s="41" t="str">
        <f t="shared" si="390"/>
        <v>0,43961764298852-0,233770911895999i</v>
      </c>
      <c r="AQ409">
        <f t="shared" si="391"/>
        <v>-6.0570155535888883</v>
      </c>
      <c r="AR409" s="43">
        <f t="shared" si="392"/>
        <v>-28.002241858607587</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0,272693420957593+0,251378671390997i</v>
      </c>
      <c r="BG409" s="20">
        <f t="shared" si="403"/>
        <v>-8.6153012822485611</v>
      </c>
      <c r="BH409" s="43">
        <f t="shared" si="404"/>
        <v>42.670983635241868</v>
      </c>
      <c r="BI409" s="41" t="str">
        <f t="shared" si="357"/>
        <v>0,071714057214449+0,67949077095553i</v>
      </c>
      <c r="BJ409" s="20">
        <f t="shared" si="405"/>
        <v>-3.308220658457051</v>
      </c>
      <c r="BK409" s="43">
        <f t="shared" si="358"/>
        <v>83.97525629998114</v>
      </c>
      <c r="BL409">
        <f t="shared" si="406"/>
        <v>-8.6153012822485611</v>
      </c>
      <c r="BM409" s="43">
        <f t="shared" si="407"/>
        <v>42.670983635241868</v>
      </c>
    </row>
    <row r="410" spans="14:65" x14ac:dyDescent="0.25">
      <c r="N410" s="9">
        <v>92</v>
      </c>
      <c r="O410" s="34">
        <f t="shared" si="359"/>
        <v>83176.377110267174</v>
      </c>
      <c r="P410" s="33" t="str">
        <f t="shared" si="360"/>
        <v>68,0243543984883</v>
      </c>
      <c r="Q410" s="4" t="str">
        <f t="shared" si="361"/>
        <v>1+5759,16221992554i</v>
      </c>
      <c r="R410" s="4">
        <f t="shared" si="373"/>
        <v>5759.1623067437222</v>
      </c>
      <c r="S410" s="4">
        <f t="shared" si="374"/>
        <v>1.5706226904304805</v>
      </c>
      <c r="T410" s="4" t="str">
        <f t="shared" si="362"/>
        <v>1+15,6783777169098i</v>
      </c>
      <c r="U410" s="4">
        <f t="shared" si="375"/>
        <v>15.71023640287102</v>
      </c>
      <c r="V410" s="4">
        <f t="shared" si="376"/>
        <v>1.5071004989523045</v>
      </c>
      <c r="W410" t="str">
        <f t="shared" si="363"/>
        <v>1-1,1288431956175i</v>
      </c>
      <c r="X410" s="4">
        <f t="shared" si="377"/>
        <v>1.5080739240143135</v>
      </c>
      <c r="Y410" s="4">
        <f t="shared" si="378"/>
        <v>-0.84584706055268555</v>
      </c>
      <c r="Z410" t="str">
        <f t="shared" si="364"/>
        <v>0,972326761163242+0,319374360900013i</v>
      </c>
      <c r="AA410" s="4">
        <f t="shared" si="379"/>
        <v>1.0234350555235501</v>
      </c>
      <c r="AB410" s="4">
        <f t="shared" si="380"/>
        <v>0.31736179332736369</v>
      </c>
      <c r="AC410" s="47" t="str">
        <f t="shared" si="381"/>
        <v>0,092233408622505-0,257406961809606i</v>
      </c>
      <c r="AD410" s="20">
        <f t="shared" si="382"/>
        <v>-11.26299654522821</v>
      </c>
      <c r="AE410" s="43">
        <f t="shared" si="383"/>
        <v>-70.286511496697898</v>
      </c>
      <c r="AF410" t="str">
        <f t="shared" si="365"/>
        <v>170,937204527894</v>
      </c>
      <c r="AG410" t="str">
        <f t="shared" si="366"/>
        <v>1+5917,32320283369i</v>
      </c>
      <c r="AH410">
        <f t="shared" si="384"/>
        <v>5917.3232873313564</v>
      </c>
      <c r="AI410">
        <f t="shared" si="385"/>
        <v>1.5706273314643726</v>
      </c>
      <c r="AJ410" t="str">
        <f t="shared" si="367"/>
        <v>1+15,6783777169098i</v>
      </c>
      <c r="AK410">
        <f t="shared" si="386"/>
        <v>15.71023640287102</v>
      </c>
      <c r="AL410">
        <f t="shared" si="387"/>
        <v>1.5071004989523045</v>
      </c>
      <c r="AM410" t="str">
        <f t="shared" si="368"/>
        <v>1-0,461558942559032i</v>
      </c>
      <c r="AN410">
        <f t="shared" si="388"/>
        <v>1.1013794339173997</v>
      </c>
      <c r="AO410">
        <f t="shared" si="389"/>
        <v>-0.43242465979250472</v>
      </c>
      <c r="AP410" s="41" t="str">
        <f t="shared" si="390"/>
        <v>0,439617413504896-0,237858207160755i</v>
      </c>
      <c r="AQ410">
        <f t="shared" si="391"/>
        <v>-6.023380340440724</v>
      </c>
      <c r="AR410" s="43">
        <f t="shared" si="392"/>
        <v>-28.415927352267065</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0,276631395135465+0,242505839232724i</v>
      </c>
      <c r="BG410" s="20">
        <f t="shared" si="403"/>
        <v>-8.6859304699091435</v>
      </c>
      <c r="BH410" s="43">
        <f t="shared" si="404"/>
        <v>41.239065136966239</v>
      </c>
      <c r="BI410" s="41" t="str">
        <f t="shared" si="357"/>
        <v>0,0806780998451914+0,667630608012918i</v>
      </c>
      <c r="BJ410" s="20">
        <f t="shared" si="405"/>
        <v>-3.4463142651216563</v>
      </c>
      <c r="BK410" s="43">
        <f t="shared" si="358"/>
        <v>83.109649281397068</v>
      </c>
      <c r="BL410">
        <f t="shared" si="406"/>
        <v>-8.6859304699091435</v>
      </c>
      <c r="BM410" s="43">
        <f t="shared" si="407"/>
        <v>41.239065136966239</v>
      </c>
    </row>
    <row r="411" spans="14:65" x14ac:dyDescent="0.25">
      <c r="N411" s="9">
        <v>93</v>
      </c>
      <c r="O411" s="34">
        <f t="shared" si="359"/>
        <v>85113.803820237721</v>
      </c>
      <c r="P411" s="33" t="str">
        <f t="shared" si="360"/>
        <v>68,0243543984883</v>
      </c>
      <c r="Q411" s="4" t="str">
        <f t="shared" si="361"/>
        <v>1+5893,31034105787i</v>
      </c>
      <c r="R411" s="4">
        <f t="shared" si="373"/>
        <v>5893.3104258998301</v>
      </c>
      <c r="S411" s="4">
        <f t="shared" si="374"/>
        <v>1.5706266428766011</v>
      </c>
      <c r="T411" s="4" t="str">
        <f t="shared" si="362"/>
        <v>1+16,0435740480445i</v>
      </c>
      <c r="U411" s="4">
        <f t="shared" si="375"/>
        <v>16.074708962686913</v>
      </c>
      <c r="V411" s="4">
        <f t="shared" si="376"/>
        <v>1.5085466069179032</v>
      </c>
      <c r="W411" t="str">
        <f t="shared" si="363"/>
        <v>1-1,1551373314592i</v>
      </c>
      <c r="X411" s="4">
        <f t="shared" si="377"/>
        <v>1.5278554429430429</v>
      </c>
      <c r="Y411" s="4">
        <f t="shared" si="378"/>
        <v>-0.85725910442709519</v>
      </c>
      <c r="Z411" t="str">
        <f t="shared" si="364"/>
        <v>0,971022561597+0,326813545423128i</v>
      </c>
      <c r="AA411" s="4">
        <f t="shared" si="379"/>
        <v>1.0245447323579555</v>
      </c>
      <c r="AB411" s="4">
        <f t="shared" si="380"/>
        <v>0.32465746593912082</v>
      </c>
      <c r="AC411" s="47" t="str">
        <f t="shared" si="381"/>
        <v>0,0888225502071363-0,26204973537065i</v>
      </c>
      <c r="AD411" s="20">
        <f t="shared" si="382"/>
        <v>-11.160008591657478</v>
      </c>
      <c r="AE411" s="43">
        <f t="shared" si="383"/>
        <v>-71.275755271015015</v>
      </c>
      <c r="AF411" t="str">
        <f t="shared" si="365"/>
        <v>170,937204527894</v>
      </c>
      <c r="AG411" t="str">
        <f t="shared" si="366"/>
        <v>1+6055,15536652002i</v>
      </c>
      <c r="AH411">
        <f t="shared" si="384"/>
        <v>6055.1554490942835</v>
      </c>
      <c r="AI411">
        <f t="shared" si="385"/>
        <v>1.5706311782676701</v>
      </c>
      <c r="AJ411" t="str">
        <f t="shared" si="367"/>
        <v>1+16,0435740480445i</v>
      </c>
      <c r="AK411">
        <f t="shared" si="386"/>
        <v>16.074708962686913</v>
      </c>
      <c r="AL411">
        <f t="shared" si="387"/>
        <v>1.5085466069179032</v>
      </c>
      <c r="AM411" t="str">
        <f t="shared" si="368"/>
        <v>1-0,472310031445173i</v>
      </c>
      <c r="AN411">
        <f t="shared" si="388"/>
        <v>1.1059280111308061</v>
      </c>
      <c r="AO411">
        <f t="shared" si="389"/>
        <v>-0.44125127656291624</v>
      </c>
      <c r="AP411" s="41" t="str">
        <f t="shared" si="390"/>
        <v>0,439617194349735-0,242071617991879i</v>
      </c>
      <c r="AQ411">
        <f t="shared" si="391"/>
        <v>-5.9883744574246833</v>
      </c>
      <c r="AR411" s="43">
        <f t="shared" si="392"/>
        <v>-28.839019763035331</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0,28034927948004+0,233622233708341i</v>
      </c>
      <c r="BG411" s="20">
        <f t="shared" si="403"/>
        <v>-8.7557707739479724</v>
      </c>
      <c r="BH411" s="43">
        <f t="shared" si="404"/>
        <v>39.805309859555308</v>
      </c>
      <c r="BI411" s="41" t="str">
        <f t="shared" si="357"/>
        <v>0,0893490469839407+0,65584292745368i</v>
      </c>
      <c r="BJ411" s="20">
        <f t="shared" si="405"/>
        <v>-3.584136639715167</v>
      </c>
      <c r="BK411" s="43">
        <f t="shared" si="358"/>
        <v>82.242045367535013</v>
      </c>
      <c r="BL411">
        <f t="shared" si="406"/>
        <v>-8.7557707739479724</v>
      </c>
      <c r="BM411" s="43">
        <f t="shared" si="407"/>
        <v>39.805309859555308</v>
      </c>
    </row>
    <row r="412" spans="14:65" x14ac:dyDescent="0.25">
      <c r="N412" s="9">
        <v>94</v>
      </c>
      <c r="O412" s="34">
        <f t="shared" si="359"/>
        <v>87096.358995608127</v>
      </c>
      <c r="P412" s="33" t="str">
        <f t="shared" si="360"/>
        <v>68,0243543984883</v>
      </c>
      <c r="Q412" s="4" t="str">
        <f t="shared" si="361"/>
        <v>1+6030,58317334023i</v>
      </c>
      <c r="R412" s="4">
        <f t="shared" si="373"/>
        <v>6030.5832562509513</v>
      </c>
      <c r="S412" s="4">
        <f t="shared" si="374"/>
        <v>1.570630505354069</v>
      </c>
      <c r="T412" s="4" t="str">
        <f t="shared" si="362"/>
        <v>1+16,4172768945013i</v>
      </c>
      <c r="U412" s="4">
        <f t="shared" si="375"/>
        <v>16.447704418268412</v>
      </c>
      <c r="V412" s="4">
        <f t="shared" si="376"/>
        <v>1.509960049396424</v>
      </c>
      <c r="W412" t="str">
        <f t="shared" si="363"/>
        <v>1-1,18204393640409i</v>
      </c>
      <c r="X412" s="4">
        <f t="shared" si="377"/>
        <v>1.5482983780879176</v>
      </c>
      <c r="Y412" s="4">
        <f t="shared" si="378"/>
        <v>-0.86863357895586046</v>
      </c>
      <c r="Z412" t="str">
        <f t="shared" si="364"/>
        <v>0,969656896998833+0,334426010813915i</v>
      </c>
      <c r="AA412" s="4">
        <f t="shared" si="379"/>
        <v>1.0257071973064797</v>
      </c>
      <c r="AB412" s="4">
        <f t="shared" si="380"/>
        <v>0.33211620940712522</v>
      </c>
      <c r="AC412" s="47" t="str">
        <f t="shared" si="381"/>
        <v>0,0852664493107159-0,266758002826246i</v>
      </c>
      <c r="AD412" s="20">
        <f t="shared" si="382"/>
        <v>-11.055166805670771</v>
      </c>
      <c r="AE412" s="43">
        <f t="shared" si="383"/>
        <v>-72.274056191933255</v>
      </c>
      <c r="AF412" t="str">
        <f t="shared" si="365"/>
        <v>170,937204527894</v>
      </c>
      <c r="AG412" t="str">
        <f t="shared" si="366"/>
        <v>1+6196,19805373114i</v>
      </c>
      <c r="AH412">
        <f t="shared" si="384"/>
        <v>6196.1981344257847</v>
      </c>
      <c r="AI412">
        <f t="shared" si="385"/>
        <v>1.5706349375070388</v>
      </c>
      <c r="AJ412" t="str">
        <f t="shared" si="367"/>
        <v>1+16,4172768945013i</v>
      </c>
      <c r="AK412">
        <f t="shared" si="386"/>
        <v>16.447704418268412</v>
      </c>
      <c r="AL412">
        <f t="shared" si="387"/>
        <v>1.509960049396424</v>
      </c>
      <c r="AM412" t="str">
        <f t="shared" si="368"/>
        <v>1-0,483311545361749i</v>
      </c>
      <c r="AN412">
        <f t="shared" si="388"/>
        <v>1.1106709908339021</v>
      </c>
      <c r="AO412">
        <f t="shared" si="389"/>
        <v>-0.45020793416495181</v>
      </c>
      <c r="AP412" s="41" t="str">
        <f t="shared" si="390"/>
        <v>0,439616985058178-0,246413378395802i</v>
      </c>
      <c r="AQ412">
        <f t="shared" si="391"/>
        <v>-5.9519595559089762</v>
      </c>
      <c r="AR412" s="43">
        <f t="shared" si="392"/>
        <v>-29.271429542122092</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0,283848074614758+0,224732494727939i</v>
      </c>
      <c r="BG412" s="20">
        <f t="shared" si="403"/>
        <v>-8.8248204325791502</v>
      </c>
      <c r="BH412" s="43">
        <f t="shared" si="404"/>
        <v>38.369896979707825</v>
      </c>
      <c r="BI412" s="41" t="str">
        <f t="shared" si="357"/>
        <v>0,0977322884312945+0,644135287413703i</v>
      </c>
      <c r="BJ412" s="20">
        <f t="shared" si="405"/>
        <v>-3.7216131828173689</v>
      </c>
      <c r="BK412" s="43">
        <f t="shared" si="358"/>
        <v>81.37252362951898</v>
      </c>
      <c r="BL412">
        <f t="shared" si="406"/>
        <v>-8.8248204325791502</v>
      </c>
      <c r="BM412" s="43">
        <f t="shared" si="407"/>
        <v>38.369896979707825</v>
      </c>
    </row>
    <row r="413" spans="14:65" x14ac:dyDescent="0.25">
      <c r="N413" s="9">
        <v>95</v>
      </c>
      <c r="O413" s="34">
        <f t="shared" si="359"/>
        <v>89125.093813374609</v>
      </c>
      <c r="P413" s="33" t="str">
        <f t="shared" si="360"/>
        <v>68,0243543984883</v>
      </c>
      <c r="Q413" s="4" t="str">
        <f t="shared" si="361"/>
        <v>1+6171,05350064529i</v>
      </c>
      <c r="R413" s="4">
        <f t="shared" si="373"/>
        <v>6171.0535816687325</v>
      </c>
      <c r="S413" s="4">
        <f t="shared" si="374"/>
        <v>1.5706342799108204</v>
      </c>
      <c r="T413" s="4" t="str">
        <f t="shared" si="362"/>
        <v>1+16,799684398476i</v>
      </c>
      <c r="U413" s="4">
        <f t="shared" si="375"/>
        <v>16.829420545235592</v>
      </c>
      <c r="V413" s="4">
        <f t="shared" si="376"/>
        <v>1.5113415532106007</v>
      </c>
      <c r="W413" t="str">
        <f t="shared" si="363"/>
        <v>1-1,20957727669027i</v>
      </c>
      <c r="X413" s="4">
        <f t="shared" si="377"/>
        <v>1.5694193793519469</v>
      </c>
      <c r="Y413" s="4">
        <f t="shared" si="378"/>
        <v>-0.87996474297443972</v>
      </c>
      <c r="Z413" t="str">
        <f t="shared" si="364"/>
        <v>0,968226870611029+0,342215793302287i</v>
      </c>
      <c r="AA413" s="4">
        <f t="shared" si="379"/>
        <v>1.0269249837055967</v>
      </c>
      <c r="AB413" s="4">
        <f t="shared" si="380"/>
        <v>0.33974133664422024</v>
      </c>
      <c r="AC413" s="47" t="str">
        <f t="shared" si="381"/>
        <v>0,0815596808561973-0,27152942289184i</v>
      </c>
      <c r="AD413" s="20">
        <f t="shared" si="382"/>
        <v>-10.948508687132124</v>
      </c>
      <c r="AE413" s="43">
        <f t="shared" si="383"/>
        <v>-73.281233604342006</v>
      </c>
      <c r="AF413" t="str">
        <f t="shared" si="365"/>
        <v>170,937204527894</v>
      </c>
      <c r="AG413" t="str">
        <f t="shared" si="366"/>
        <v>1+6340,52604716673i</v>
      </c>
      <c r="AH413">
        <f t="shared" si="384"/>
        <v>6340.5261260245397</v>
      </c>
      <c r="AI413">
        <f t="shared" si="385"/>
        <v>1.5706386111756767</v>
      </c>
      <c r="AJ413" t="str">
        <f t="shared" si="367"/>
        <v>1+16,799684398476i</v>
      </c>
      <c r="AK413">
        <f t="shared" si="386"/>
        <v>16.829420545235592</v>
      </c>
      <c r="AL413">
        <f t="shared" si="387"/>
        <v>1.5113415532106007</v>
      </c>
      <c r="AM413" t="str">
        <f t="shared" si="368"/>
        <v>1-0,494569317457059i</v>
      </c>
      <c r="AN413">
        <f t="shared" si="388"/>
        <v>1.1156158880949756</v>
      </c>
      <c r="AO413">
        <f t="shared" si="389"/>
        <v>-0.4592936323939365</v>
      </c>
      <c r="AP413" s="41" t="str">
        <f t="shared" si="390"/>
        <v>0,439616785186296-0,250885790431576i</v>
      </c>
      <c r="AQ413">
        <f t="shared" si="391"/>
        <v>-5.9140969079127714</v>
      </c>
      <c r="AR413" s="43">
        <f t="shared" si="392"/>
        <v>-29.71305785234712</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0,28712885243327+0,215841071049199i</v>
      </c>
      <c r="BG413" s="20">
        <f t="shared" si="403"/>
        <v>-8.8930813864723284</v>
      </c>
      <c r="BH413" s="43">
        <f t="shared" si="404"/>
        <v>36.932989473036869</v>
      </c>
      <c r="BI413" s="41" t="str">
        <f t="shared" si="357"/>
        <v>0,105833452964816+0,632514798145517i</v>
      </c>
      <c r="BJ413" s="20">
        <f t="shared" si="405"/>
        <v>-3.8586696072529825</v>
      </c>
      <c r="BK413" s="43">
        <f t="shared" si="358"/>
        <v>80.501165225031698</v>
      </c>
      <c r="BL413">
        <f t="shared" si="406"/>
        <v>-8.8930813864723284</v>
      </c>
      <c r="BM413" s="43">
        <f t="shared" si="407"/>
        <v>36.932989473036869</v>
      </c>
    </row>
    <row r="414" spans="14:65" x14ac:dyDescent="0.25">
      <c r="N414" s="9">
        <v>96</v>
      </c>
      <c r="O414" s="34">
        <f t="shared" si="359"/>
        <v>91201.083935591028</v>
      </c>
      <c r="P414" s="33" t="str">
        <f t="shared" si="360"/>
        <v>68,0243543984883</v>
      </c>
      <c r="Q414" s="4" t="str">
        <f t="shared" si="361"/>
        <v>1+6314,79580219994i</v>
      </c>
      <c r="R414" s="4">
        <f t="shared" si="373"/>
        <v>6314.7958813790638</v>
      </c>
      <c r="S414" s="4">
        <f t="shared" si="374"/>
        <v>1.5706379685481751</v>
      </c>
      <c r="T414" s="4" t="str">
        <f t="shared" si="362"/>
        <v>1+17,1909993174888i</v>
      </c>
      <c r="U414" s="4">
        <f t="shared" si="375"/>
        <v>17.220059742460254</v>
      </c>
      <c r="V414" s="4">
        <f t="shared" si="376"/>
        <v>1.5126918297467409</v>
      </c>
      <c r="W414" t="str">
        <f t="shared" si="363"/>
        <v>1-1,23775195085919i</v>
      </c>
      <c r="X414" s="4">
        <f t="shared" si="377"/>
        <v>1.5912353351581063</v>
      </c>
      <c r="Y414" s="4">
        <f t="shared" si="378"/>
        <v>-0.89124696625909616</v>
      </c>
      <c r="Z414" t="str">
        <f t="shared" si="364"/>
        <v>0,966729449155893+0,350187023134029i</v>
      </c>
      <c r="AA414" s="4">
        <f t="shared" si="379"/>
        <v>1.0282007484128424</v>
      </c>
      <c r="AB414" s="4">
        <f t="shared" si="380"/>
        <v>0.34753620374262878</v>
      </c>
      <c r="AC414" s="47" t="str">
        <f t="shared" si="381"/>
        <v>0,0776966904290362-0,276361390052232i</v>
      </c>
      <c r="AD414" s="20">
        <f t="shared" si="382"/>
        <v>-10.840074718713204</v>
      </c>
      <c r="AE414" s="43">
        <f t="shared" si="383"/>
        <v>-74.297116565337447</v>
      </c>
      <c r="AF414" t="str">
        <f t="shared" si="365"/>
        <v>170,937204527894</v>
      </c>
      <c r="AG414" t="str">
        <f t="shared" si="366"/>
        <v>1+6488,2158714393i</v>
      </c>
      <c r="AH414">
        <f t="shared" si="384"/>
        <v>6488.2159485020875</v>
      </c>
      <c r="AI414">
        <f t="shared" si="385"/>
        <v>1.5706422012214114</v>
      </c>
      <c r="AJ414" t="str">
        <f t="shared" si="367"/>
        <v>1+17,1909993174888i</v>
      </c>
      <c r="AK414">
        <f t="shared" si="386"/>
        <v>17.220059742460254</v>
      </c>
      <c r="AL414">
        <f t="shared" si="387"/>
        <v>1.5126918297467409</v>
      </c>
      <c r="AM414" t="str">
        <f t="shared" si="368"/>
        <v>1-0,506089316750884i</v>
      </c>
      <c r="AN414">
        <f t="shared" si="388"/>
        <v>1.1207704477409175</v>
      </c>
      <c r="AO414">
        <f t="shared" si="389"/>
        <v>-0.46850718744920006</v>
      </c>
      <c r="AP414" s="41" t="str">
        <f t="shared" si="390"/>
        <v>0,439616594310129-0,255491225431465i</v>
      </c>
      <c r="AQ414">
        <f t="shared" si="391"/>
        <v>-5.8747474790687875</v>
      </c>
      <c r="AR414" s="43">
        <f t="shared" si="392"/>
        <v>-30.163796219097666</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0,290192737331582+0,206952227594886i</v>
      </c>
      <c r="BG414" s="20">
        <f t="shared" si="403"/>
        <v>-8.96055927809509</v>
      </c>
      <c r="BH414" s="43">
        <f t="shared" si="404"/>
        <v>35.494733794333513</v>
      </c>
      <c r="BI414" s="41" t="str">
        <f t="shared" si="357"/>
        <v>0,113658375750311+0,62098812516994i</v>
      </c>
      <c r="BJ414" s="20">
        <f t="shared" si="405"/>
        <v>-3.9952320384506628</v>
      </c>
      <c r="BK414" s="43">
        <f t="shared" si="358"/>
        <v>79.62805414057334</v>
      </c>
      <c r="BL414">
        <f t="shared" si="406"/>
        <v>-8.96055927809509</v>
      </c>
      <c r="BM414" s="43">
        <f t="shared" si="407"/>
        <v>35.494733794333513</v>
      </c>
    </row>
    <row r="415" spans="14:65" x14ac:dyDescent="0.25">
      <c r="N415" s="9">
        <v>97</v>
      </c>
      <c r="O415" s="34">
        <f t="shared" si="359"/>
        <v>93325.430079699145</v>
      </c>
      <c r="P415" s="33" t="str">
        <f t="shared" si="360"/>
        <v>68,0243543984883</v>
      </c>
      <c r="Q415" s="4" t="str">
        <f t="shared" si="361"/>
        <v>1+6461,88629207512i</v>
      </c>
      <c r="R415" s="4">
        <f t="shared" si="373"/>
        <v>6461.8863694519068</v>
      </c>
      <c r="S415" s="4">
        <f t="shared" si="374"/>
        <v>1.5706415732218968</v>
      </c>
      <c r="T415" s="4" t="str">
        <f t="shared" si="362"/>
        <v>1+17,5914291318895i</v>
      </c>
      <c r="U415" s="4">
        <f t="shared" si="375"/>
        <v>17.619829139418197</v>
      </c>
      <c r="V415" s="4">
        <f t="shared" si="376"/>
        <v>1.5140115752331043</v>
      </c>
      <c r="W415" t="str">
        <f t="shared" si="363"/>
        <v>1-1,26658289749604i</v>
      </c>
      <c r="X415" s="4">
        <f t="shared" si="377"/>
        <v>1.6137633767778548</v>
      </c>
      <c r="Y415" s="4">
        <f t="shared" si="378"/>
        <v>-0.90247474272317896</v>
      </c>
      <c r="Z415" t="str">
        <f t="shared" si="364"/>
        <v>0,965161456401757+0,35834392676071i</v>
      </c>
      <c r="AA415" s="4">
        <f t="shared" si="379"/>
        <v>1.029537277989411</v>
      </c>
      <c r="AB415" s="4">
        <f t="shared" si="380"/>
        <v>0.35550420864578908</v>
      </c>
      <c r="AC415" s="47" t="str">
        <f t="shared" si="381"/>
        <v>0,0736717988549517-0,281251017370313i</v>
      </c>
      <c r="AD415" s="20">
        <f t="shared" si="382"/>
        <v>-10.729908330717866</v>
      </c>
      <c r="AE415" s="43">
        <f t="shared" si="383"/>
        <v>-75.321544508326966</v>
      </c>
      <c r="AF415" t="str">
        <f t="shared" si="365"/>
        <v>170,937204527894</v>
      </c>
      <c r="AG415" t="str">
        <f t="shared" si="366"/>
        <v>1+6639,3458336486i</v>
      </c>
      <c r="AH415">
        <f t="shared" si="384"/>
        <v>6639.3459089572234</v>
      </c>
      <c r="AI415">
        <f t="shared" si="385"/>
        <v>1.570645709547732</v>
      </c>
      <c r="AJ415" t="str">
        <f t="shared" si="367"/>
        <v>1+17,5914291318895i</v>
      </c>
      <c r="AK415">
        <f t="shared" si="386"/>
        <v>17.619829139418197</v>
      </c>
      <c r="AL415">
        <f t="shared" si="387"/>
        <v>1.5140115752331043</v>
      </c>
      <c r="AM415" t="str">
        <f t="shared" si="368"/>
        <v>1-0,517877651299335i</v>
      </c>
      <c r="AN415">
        <f t="shared" si="388"/>
        <v>1.1261426471434761</v>
      </c>
      <c r="AO415">
        <f t="shared" si="389"/>
        <v>-0.47784722646209393</v>
      </c>
      <c r="AP415" s="41" t="str">
        <f t="shared" si="390"/>
        <v>0,439616412024804-0,260232125258255i</v>
      </c>
      <c r="AQ415">
        <f t="shared" si="391"/>
        <v>-5.833872006383336</v>
      </c>
      <c r="AR415" s="43">
        <f t="shared" si="392"/>
        <v>-30.623526200915318</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0,293040888552021+0,198070054108737i</v>
      </c>
      <c r="BG415" s="20">
        <f t="shared" si="403"/>
        <v>-9.0272634399905076</v>
      </c>
      <c r="BH415" s="43">
        <f t="shared" si="404"/>
        <v>34.055259602701277</v>
      </c>
      <c r="BI415" s="41" t="str">
        <f t="shared" si="357"/>
        <v>0,121213067297444+0,609561494294175i</v>
      </c>
      <c r="BJ415" s="20">
        <f t="shared" si="405"/>
        <v>-4.1312271156559817</v>
      </c>
      <c r="BK415" s="43">
        <f t="shared" si="358"/>
        <v>78.753277910112942</v>
      </c>
      <c r="BL415">
        <f t="shared" si="406"/>
        <v>-9.0272634399905076</v>
      </c>
      <c r="BM415" s="43">
        <f t="shared" si="407"/>
        <v>34.055259602701277</v>
      </c>
    </row>
    <row r="416" spans="14:65" x14ac:dyDescent="0.25">
      <c r="N416" s="9">
        <v>98</v>
      </c>
      <c r="O416" s="34">
        <f t="shared" si="359"/>
        <v>95499.258602143804</v>
      </c>
      <c r="P416" s="33" t="str">
        <f t="shared" si="360"/>
        <v>68,0243543984883</v>
      </c>
      <c r="Q416" s="4" t="str">
        <f t="shared" si="361"/>
        <v>1+6612,40295959555i</v>
      </c>
      <c r="R416" s="4">
        <f t="shared" si="373"/>
        <v>6612.4030352110258</v>
      </c>
      <c r="S416" s="4">
        <f t="shared" si="374"/>
        <v>1.570645095843231</v>
      </c>
      <c r="T416" s="4" t="str">
        <f t="shared" si="362"/>
        <v>1+18,001186154866i</v>
      </c>
      <c r="U416" s="4">
        <f t="shared" si="375"/>
        <v>18.02894070604647</v>
      </c>
      <c r="V416" s="4">
        <f t="shared" si="376"/>
        <v>1.515301471016709</v>
      </c>
      <c r="W416" t="str">
        <f t="shared" si="363"/>
        <v>1-1,29608540315035i</v>
      </c>
      <c r="X416" s="4">
        <f t="shared" si="377"/>
        <v>1.6370208832691799</v>
      </c>
      <c r="Y416" s="4">
        <f t="shared" si="378"/>
        <v>-0.91364270286155946</v>
      </c>
      <c r="Z416" t="str">
        <f t="shared" si="364"/>
        <v>0,963519566425763+0,366690829080603i</v>
      </c>
      <c r="AA416" s="4">
        <f t="shared" si="379"/>
        <v>1.0309374952038122</v>
      </c>
      <c r="AB416" s="4">
        <f t="shared" si="380"/>
        <v>0.36364878963528052</v>
      </c>
      <c r="AC416" s="47" t="str">
        <f t="shared" si="381"/>
        <v>0,0694792078136811-0,286195118616445i</v>
      </c>
      <c r="AD416" s="20">
        <f t="shared" si="382"/>
        <v>-10.618055859408104</v>
      </c>
      <c r="AE416" s="43">
        <f t="shared" si="383"/>
        <v>-76.354367853549931</v>
      </c>
      <c r="AF416" t="str">
        <f t="shared" si="365"/>
        <v>170,937204527894</v>
      </c>
      <c r="AG416" t="str">
        <f t="shared" si="366"/>
        <v>1+6793,99606490105i</v>
      </c>
      <c r="AH416">
        <f t="shared" si="384"/>
        <v>6793.9961384954404</v>
      </c>
      <c r="AI416">
        <f t="shared" si="385"/>
        <v>1.5706491380147993</v>
      </c>
      <c r="AJ416" t="str">
        <f t="shared" si="367"/>
        <v>1+18,001186154866i</v>
      </c>
      <c r="AK416">
        <f t="shared" si="386"/>
        <v>18.02894070604647</v>
      </c>
      <c r="AL416">
        <f t="shared" si="387"/>
        <v>1.515301471016709</v>
      </c>
      <c r="AM416" t="str">
        <f t="shared" si="368"/>
        <v>1-0,529940571433426i</v>
      </c>
      <c r="AN416">
        <f t="shared" si="388"/>
        <v>1.1317406987694603</v>
      </c>
      <c r="AO416">
        <f t="shared" si="389"/>
        <v>-0.48731218241883933</v>
      </c>
      <c r="AP416" s="41" t="str">
        <f t="shared" si="390"/>
        <v>0,439616237943667-0,265111003599961i</v>
      </c>
      <c r="AQ416">
        <f t="shared" si="391"/>
        <v>-5.7914310807288185</v>
      </c>
      <c r="AR416" s="43">
        <f t="shared" si="392"/>
        <v>-31.092119082794788</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0,295674483699424+0,189198475040851i</v>
      </c>
      <c r="BG416" s="20">
        <f t="shared" si="403"/>
        <v>-9.0932068728053803</v>
      </c>
      <c r="BH416" s="43">
        <f t="shared" si="404"/>
        <v>32.614679534858084</v>
      </c>
      <c r="BI416" s="41" t="str">
        <f t="shared" si="357"/>
        <v>0,128503684017485+0,598240698298992i</v>
      </c>
      <c r="BJ416" s="20">
        <f t="shared" si="405"/>
        <v>-4.2665820941260799</v>
      </c>
      <c r="BK416" s="43">
        <f t="shared" si="358"/>
        <v>77.87692830561322</v>
      </c>
      <c r="BL416">
        <f t="shared" si="406"/>
        <v>-9.0932068728053803</v>
      </c>
      <c r="BM416" s="43">
        <f t="shared" si="407"/>
        <v>32.614679534858084</v>
      </c>
    </row>
    <row r="417" spans="14:65" x14ac:dyDescent="0.25">
      <c r="N417" s="9">
        <v>99</v>
      </c>
      <c r="O417" s="34">
        <f t="shared" si="359"/>
        <v>97723.722095581266</v>
      </c>
      <c r="P417" s="33" t="str">
        <f t="shared" si="360"/>
        <v>68,0243543984883</v>
      </c>
      <c r="Q417" s="4" t="str">
        <f t="shared" si="361"/>
        <v>1+6766,42561069064i</v>
      </c>
      <c r="R417" s="4">
        <f t="shared" si="373"/>
        <v>6766.4256845848977</v>
      </c>
      <c r="S417" s="4">
        <f t="shared" si="374"/>
        <v>1.5706485382799176</v>
      </c>
      <c r="T417" s="4" t="str">
        <f t="shared" si="362"/>
        <v>1+18,4204876450157i</v>
      </c>
      <c r="U417" s="4">
        <f t="shared" si="375"/>
        <v>18.447611365165304</v>
      </c>
      <c r="V417" s="4">
        <f t="shared" si="376"/>
        <v>1.5165621838383028</v>
      </c>
      <c r="W417" t="str">
        <f t="shared" si="363"/>
        <v>1-1,32627511044113i</v>
      </c>
      <c r="X417" s="4">
        <f t="shared" si="377"/>
        <v>1.6610254870337273</v>
      </c>
      <c r="Y417" s="4">
        <f t="shared" si="378"/>
        <v>-0.92474562538155469</v>
      </c>
      <c r="Z417" t="str">
        <f t="shared" si="364"/>
        <v>0,961800296559142+0,375232155731801i</v>
      </c>
      <c r="AA417" s="4">
        <f t="shared" si="379"/>
        <v>1.0324044658739073</v>
      </c>
      <c r="AB417" s="4">
        <f t="shared" si="380"/>
        <v>0.37197342361926217</v>
      </c>
      <c r="AC417" s="47" t="str">
        <f t="shared" si="381"/>
        <v>0,0651130065885059-0,291190189733179i</v>
      </c>
      <c r="AD417" s="20">
        <f t="shared" si="382"/>
        <v>-10.504566499493395</v>
      </c>
      <c r="AE417" s="43">
        <f t="shared" si="383"/>
        <v>-77.395448560717924</v>
      </c>
      <c r="AF417" t="str">
        <f t="shared" si="365"/>
        <v>170,937204527894</v>
      </c>
      <c r="AG417" t="str">
        <f t="shared" si="366"/>
        <v>1+6952,24856279625i</v>
      </c>
      <c r="AH417">
        <f t="shared" si="384"/>
        <v>6952.2486347154272</v>
      </c>
      <c r="AI417">
        <f t="shared" si="385"/>
        <v>1.5706524884404318</v>
      </c>
      <c r="AJ417" t="str">
        <f t="shared" si="367"/>
        <v>1+18,4204876450157i</v>
      </c>
      <c r="AK417">
        <f t="shared" si="386"/>
        <v>18.447611365165304</v>
      </c>
      <c r="AL417">
        <f t="shared" si="387"/>
        <v>1.5165621838383028</v>
      </c>
      <c r="AM417" t="str">
        <f t="shared" si="368"/>
        <v>1-0,542284473073082i</v>
      </c>
      <c r="AN417">
        <f t="shared" si="388"/>
        <v>1.1375730524832901</v>
      </c>
      <c r="AO417">
        <f t="shared" si="389"/>
        <v>-0.49690028953277859</v>
      </c>
      <c r="AP417" s="41" t="str">
        <f t="shared" si="390"/>
        <v>0,439616071697475-0,270130447302631i</v>
      </c>
      <c r="AQ417">
        <f t="shared" si="391"/>
        <v>-5.7473852339583473</v>
      </c>
      <c r="AR417" s="43">
        <f t="shared" si="392"/>
        <v>-31.569435595335889</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0,298094703481235+0,180341260555888i</v>
      </c>
      <c r="BG417" s="20">
        <f t="shared" si="403"/>
        <v>-9.1584062139346472</v>
      </c>
      <c r="BH417" s="43">
        <f t="shared" si="404"/>
        <v>31.173089029629743</v>
      </c>
      <c r="BI417" s="41" t="str">
        <f t="shared" si="357"/>
        <v>0,135536500421967+0,587031105103507i</v>
      </c>
      <c r="BJ417" s="20">
        <f t="shared" si="405"/>
        <v>-4.4012249483996024</v>
      </c>
      <c r="BK417" s="43">
        <f t="shared" si="358"/>
        <v>76.999101995011699</v>
      </c>
      <c r="BL417">
        <f t="shared" si="406"/>
        <v>-9.1584062139346472</v>
      </c>
      <c r="BM417" s="43">
        <f t="shared" si="407"/>
        <v>31.173089029629743</v>
      </c>
    </row>
    <row r="418" spans="14:65" x14ac:dyDescent="0.25">
      <c r="N418" s="9">
        <v>100</v>
      </c>
      <c r="O418" s="34">
        <f t="shared" si="359"/>
        <v>100000</v>
      </c>
      <c r="P418" s="33" t="str">
        <f t="shared" si="360"/>
        <v>68,0243543984883</v>
      </c>
      <c r="Q418" s="4" t="str">
        <f t="shared" si="361"/>
        <v>1+6924,03591020874i</v>
      </c>
      <c r="R418" s="4">
        <f t="shared" si="373"/>
        <v>6924.035982420959</v>
      </c>
      <c r="S418" s="4">
        <f t="shared" si="374"/>
        <v>1.5706519023571821</v>
      </c>
      <c r="T418" s="4" t="str">
        <f t="shared" si="362"/>
        <v>1+18,8495559215388i</v>
      </c>
      <c r="U418" s="4">
        <f t="shared" si="375"/>
        <v>18.876063107523731</v>
      </c>
      <c r="V418" s="4">
        <f t="shared" si="376"/>
        <v>1.5177943661052453</v>
      </c>
      <c r="W418" t="str">
        <f t="shared" si="363"/>
        <v>1-1,35716802635079i</v>
      </c>
      <c r="X418" s="4">
        <f t="shared" si="377"/>
        <v>1.6857950799990189</v>
      </c>
      <c r="Y418" s="4">
        <f t="shared" si="378"/>
        <v>-0.93577844796734755</v>
      </c>
      <c r="Z418" t="str">
        <f t="shared" si="364"/>
        <v>0,96+0,383972435438752i</v>
      </c>
      <c r="AA418" s="4">
        <f t="shared" si="379"/>
        <v>1.0339414060655305</v>
      </c>
      <c r="AB418" s="4">
        <f t="shared" si="380"/>
        <v>0.3804816242081232</v>
      </c>
      <c r="AC418" s="47" t="str">
        <f t="shared" si="381"/>
        <v>0,0605671800572761-0,296232389656973i</v>
      </c>
      <c r="AD418" s="20">
        <f t="shared" si="382"/>
        <v>-10.389492251484967</v>
      </c>
      <c r="AE418" s="43">
        <f t="shared" si="383"/>
        <v>-78.444660619935192</v>
      </c>
      <c r="AF418" t="str">
        <f t="shared" si="365"/>
        <v>170,937204527894</v>
      </c>
      <c r="AG418" t="str">
        <f t="shared" si="366"/>
        <v>1+7114,18723490334i</v>
      </c>
      <c r="AH418">
        <f t="shared" si="384"/>
        <v>7114.1873051854373</v>
      </c>
      <c r="AI418">
        <f t="shared" si="385"/>
        <v>1.5706557626010689</v>
      </c>
      <c r="AJ418" t="str">
        <f t="shared" si="367"/>
        <v>1+18,8495559215388i</v>
      </c>
      <c r="AK418">
        <f t="shared" si="386"/>
        <v>18.876063107523731</v>
      </c>
      <c r="AL418">
        <f t="shared" si="387"/>
        <v>1.5177943661052453</v>
      </c>
      <c r="AM418" t="str">
        <f t="shared" si="368"/>
        <v>1-0,554915901118346i</v>
      </c>
      <c r="AN418">
        <f t="shared" si="388"/>
        <v>1.1436483975916663</v>
      </c>
      <c r="AO418">
        <f t="shared" si="389"/>
        <v>-0.50660957912129623</v>
      </c>
      <c r="AP418" s="41" t="str">
        <f t="shared" si="390"/>
        <v>0,439615912933594-0,275293117741907i</v>
      </c>
      <c r="AQ418">
        <f t="shared" si="391"/>
        <v>-5.7016950304874925</v>
      </c>
      <c r="AR418" s="43">
        <f t="shared" si="392"/>
        <v>-32.055325662927558</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0,30030271771548+0,171502038559995i</v>
      </c>
      <c r="BG418" s="20">
        <f t="shared" si="403"/>
        <v>-9.222881697687491</v>
      </c>
      <c r="BH418" s="43">
        <f t="shared" si="404"/>
        <v>29.73056620634673</v>
      </c>
      <c r="BI418" s="41" t="str">
        <f t="shared" si="357"/>
        <v>0,142317882983908+0,575937667223726i</v>
      </c>
      <c r="BJ418" s="20">
        <f t="shared" si="405"/>
        <v>-4.5350844766900327</v>
      </c>
      <c r="BK418" s="43">
        <f t="shared" si="358"/>
        <v>76.119901163354399</v>
      </c>
      <c r="BL418">
        <f t="shared" si="406"/>
        <v>-9.222881697687491</v>
      </c>
      <c r="BM418" s="43">
        <f t="shared" si="407"/>
        <v>29.73056620634673</v>
      </c>
    </row>
    <row r="419" spans="14:65" x14ac:dyDescent="0.25">
      <c r="N419" s="9">
        <v>1</v>
      </c>
      <c r="O419" s="34">
        <f>10^(5+(N419/100))</f>
        <v>102329.29922807543</v>
      </c>
      <c r="P419" s="33" t="str">
        <f t="shared" si="360"/>
        <v>68,0243543984883</v>
      </c>
      <c r="Q419" s="4" t="str">
        <f t="shared" si="361"/>
        <v>1+7085,3174252169i</v>
      </c>
      <c r="R419" s="4">
        <f t="shared" si="373"/>
        <v>7085.317495785368</v>
      </c>
      <c r="S419" s="4">
        <f t="shared" si="374"/>
        <v>1.5706551898587022</v>
      </c>
      <c r="T419" s="4" t="str">
        <f t="shared" si="362"/>
        <v>1+19,2886184821148i</v>
      </c>
      <c r="U419" s="4">
        <f t="shared" si="375"/>
        <v>19.314523109530317</v>
      </c>
      <c r="V419" s="4">
        <f t="shared" si="376"/>
        <v>1.5189986561620863</v>
      </c>
      <c r="W419" t="str">
        <f t="shared" si="363"/>
        <v>1-1,38878053071227i</v>
      </c>
      <c r="X419" s="4">
        <f t="shared" si="377"/>
        <v>1.7113478204285224</v>
      </c>
      <c r="Y419" s="4">
        <f t="shared" si="378"/>
        <v>-0.94673627713404029</v>
      </c>
      <c r="Z419" t="str">
        <f t="shared" si="364"/>
        <v>0,958114858077964+0,392916302413449i</v>
      </c>
      <c r="AA419" s="4">
        <f t="shared" si="379"/>
        <v>1.0355516896669203</v>
      </c>
      <c r="AB419" s="4">
        <f t="shared" si="380"/>
        <v>0.38917693956224975</v>
      </c>
      <c r="AC419" s="47" t="str">
        <f t="shared" si="381"/>
        <v>0,0558356180366561-0,301317520526742i</v>
      </c>
      <c r="AD419" s="20">
        <f t="shared" si="382"/>
        <v>-10.272887864638179</v>
      </c>
      <c r="AE419" s="43">
        <f t="shared" si="383"/>
        <v>-79.501890477534502</v>
      </c>
      <c r="AF419" t="str">
        <f t="shared" si="365"/>
        <v>170,937204527894</v>
      </c>
      <c r="AG419" t="str">
        <f t="shared" si="366"/>
        <v>1+7279,89794324978i</v>
      </c>
      <c r="AH419">
        <f t="shared" si="384"/>
        <v>7279.8980119320613</v>
      </c>
      <c r="AI419">
        <f t="shared" si="385"/>
        <v>1.5706589622327138</v>
      </c>
      <c r="AJ419" t="str">
        <f t="shared" si="367"/>
        <v>1+19,2886184821148i</v>
      </c>
      <c r="AK419">
        <f t="shared" si="386"/>
        <v>19.314523109530317</v>
      </c>
      <c r="AL419">
        <f t="shared" si="387"/>
        <v>1.5189986561620863</v>
      </c>
      <c r="AM419" t="str">
        <f t="shared" si="368"/>
        <v>1-0,567841552919563i</v>
      </c>
      <c r="AN419">
        <f t="shared" si="388"/>
        <v>1.1499756646216914</v>
      </c>
      <c r="AO419">
        <f t="shared" si="389"/>
        <v>-0.51643787604282521</v>
      </c>
      <c r="AP419" s="41" t="str">
        <f t="shared" si="390"/>
        <v>0,439615761315262-0,280601752234134i</v>
      </c>
      <c r="AQ419">
        <f t="shared" si="391"/>
        <v>-5.6543211631368191</v>
      </c>
      <c r="AR419" s="43">
        <f t="shared" si="392"/>
        <v>-32.549628184155303</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0,302299672643929+0,162684307645503i</v>
      </c>
      <c r="BG419" s="20">
        <f t="shared" si="403"/>
        <v>-9.2866571079057909</v>
      </c>
      <c r="BH419" s="43">
        <f t="shared" si="404"/>
        <v>28.287171799541674</v>
      </c>
      <c r="BI419" s="41" t="str">
        <f t="shared" si="357"/>
        <v>0,148854265667751+0,56496493234943i</v>
      </c>
      <c r="BJ419" s="20">
        <f t="shared" si="405"/>
        <v>-4.6680904064044384</v>
      </c>
      <c r="BK419" s="43">
        <f t="shared" si="358"/>
        <v>75.239434092920817</v>
      </c>
      <c r="BL419">
        <f t="shared" si="406"/>
        <v>-9.2866571079057909</v>
      </c>
      <c r="BM419" s="43">
        <f t="shared" si="407"/>
        <v>28.287171799541674</v>
      </c>
    </row>
    <row r="420" spans="14:65" x14ac:dyDescent="0.25">
      <c r="N420" s="9">
        <v>2</v>
      </c>
      <c r="O420" s="34">
        <f t="shared" ref="O420:O483" si="408">10^(5+(N420/100))</f>
        <v>104712.85480508996</v>
      </c>
      <c r="P420" s="33" t="str">
        <f t="shared" si="360"/>
        <v>68,0243543984883</v>
      </c>
      <c r="Q420" s="4" t="str">
        <f t="shared" si="361"/>
        <v>1+7250,35566930917i</v>
      </c>
      <c r="R420" s="4">
        <f t="shared" si="373"/>
        <v>7250.3557382713025</v>
      </c>
      <c r="S420" s="4">
        <f t="shared" si="374"/>
        <v>1.5706584025275545</v>
      </c>
      <c r="T420" s="4" t="str">
        <f t="shared" si="362"/>
        <v>1+19,7379081235251i</v>
      </c>
      <c r="U420" s="4">
        <f t="shared" si="375"/>
        <v>19.763223853731915</v>
      </c>
      <c r="V420" s="4">
        <f t="shared" si="376"/>
        <v>1.5201756785586333</v>
      </c>
      <c r="W420" t="str">
        <f t="shared" si="363"/>
        <v>1-1,42112938489381i</v>
      </c>
      <c r="X420" s="4">
        <f t="shared" si="377"/>
        <v>1.7377021403591177</v>
      </c>
      <c r="Y420" s="4">
        <f t="shared" si="378"/>
        <v>-0.95761439713671004</v>
      </c>
      <c r="Z420" t="str">
        <f t="shared" si="364"/>
        <v>0,956140872154272+0,402068498812548i</v>
      </c>
      <c r="AA420" s="4">
        <f t="shared" si="379"/>
        <v>1.0372388563591841</v>
      </c>
      <c r="AB420" s="4">
        <f t="shared" si="380"/>
        <v>0.39806294999606284</v>
      </c>
      <c r="AC420" s="47" t="str">
        <f t="shared" si="381"/>
        <v>0,0509121260971901-0,306441007318095i</v>
      </c>
      <c r="AD420" s="20">
        <f t="shared" si="382"/>
        <v>-10.15481077622298</v>
      </c>
      <c r="AE420" s="43">
        <f t="shared" si="383"/>
        <v>-80.567037393942897</v>
      </c>
      <c r="AF420" t="str">
        <f t="shared" si="365"/>
        <v>170,937204527894</v>
      </c>
      <c r="AG420" t="str">
        <f t="shared" si="366"/>
        <v>1+7449,46854984658i</v>
      </c>
      <c r="AH420">
        <f t="shared" si="384"/>
        <v>7449.4686169654615</v>
      </c>
      <c r="AI420">
        <f t="shared" si="385"/>
        <v>1.5706620890318532</v>
      </c>
      <c r="AJ420" t="str">
        <f t="shared" si="367"/>
        <v>1+19,7379081235251i</v>
      </c>
      <c r="AK420">
        <f t="shared" si="386"/>
        <v>19.763223853731915</v>
      </c>
      <c r="AL420">
        <f t="shared" si="387"/>
        <v>1.5201756785586333</v>
      </c>
      <c r="AM420" t="str">
        <f t="shared" si="368"/>
        <v>1-0,58106828182841i</v>
      </c>
      <c r="AN420">
        <f t="shared" si="388"/>
        <v>1.1565640268255883</v>
      </c>
      <c r="AO420">
        <f t="shared" si="389"/>
        <v>-0.52638279574896996</v>
      </c>
      <c r="AP420" s="41" t="str">
        <f t="shared" si="390"/>
        <v>0,43961561652088-0,286059165487724i</v>
      </c>
      <c r="AQ420">
        <f t="shared" si="391"/>
        <v>-5.6052245529803235</v>
      </c>
      <c r="AR420" s="43">
        <f t="shared" si="392"/>
        <v>-33.052170847593381</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0,30408667958213+0,153891450855541i</v>
      </c>
      <c r="BG420" s="20">
        <f t="shared" si="403"/>
        <v>-9.3497597239806218</v>
      </c>
      <c r="BH420" s="43">
        <f t="shared" si="404"/>
        <v>26.842949151985909</v>
      </c>
      <c r="BI420" s="41" t="str">
        <f t="shared" si="357"/>
        <v>0,155152127120524+0,554117054873296i</v>
      </c>
      <c r="BJ420" s="20">
        <f t="shared" si="405"/>
        <v>-4.8001735007379738</v>
      </c>
      <c r="BK420" s="43">
        <f t="shared" si="358"/>
        <v>74.357815698335415</v>
      </c>
      <c r="BL420">
        <f t="shared" si="406"/>
        <v>-9.3497597239806218</v>
      </c>
      <c r="BM420" s="43">
        <f t="shared" si="407"/>
        <v>26.842949151985909</v>
      </c>
    </row>
    <row r="421" spans="14:65" x14ac:dyDescent="0.25">
      <c r="N421" s="9">
        <v>3</v>
      </c>
      <c r="O421" s="34">
        <f t="shared" si="408"/>
        <v>107151.93052376082</v>
      </c>
      <c r="P421" s="33" t="str">
        <f t="shared" si="360"/>
        <v>68,0243543984883</v>
      </c>
      <c r="Q421" s="4" t="str">
        <f t="shared" si="361"/>
        <v>1+7419,23814794712i</v>
      </c>
      <c r="R421" s="4">
        <f t="shared" si="373"/>
        <v>7419.2382153394838</v>
      </c>
      <c r="S421" s="4">
        <f t="shared" si="374"/>
        <v>1.5706615420671384</v>
      </c>
      <c r="T421" s="4" t="str">
        <f t="shared" si="362"/>
        <v>1+20,1976630650847i</v>
      </c>
      <c r="U421" s="4">
        <f t="shared" si="375"/>
        <v>20.222403252103511</v>
      </c>
      <c r="V421" s="4">
        <f t="shared" si="376"/>
        <v>1.5213260443153347</v>
      </c>
      <c r="W421" t="str">
        <f t="shared" si="363"/>
        <v>1-1,4542317406861i</v>
      </c>
      <c r="X421" s="4">
        <f t="shared" si="377"/>
        <v>1.764876753662681</v>
      </c>
      <c r="Y421" s="4">
        <f t="shared" si="378"/>
        <v>-0.96840827790921913</v>
      </c>
      <c r="Z421" t="str">
        <f t="shared" si="364"/>
        <v>0,954073855140124+0,411433877251724i</v>
      </c>
      <c r="AA421" s="4">
        <f t="shared" si="379"/>
        <v>1.0390066200040906</v>
      </c>
      <c r="AB421" s="4">
        <f t="shared" si="380"/>
        <v>0.40714326532169781</v>
      </c>
      <c r="AC421" s="47" t="str">
        <f t="shared" si="381"/>
        <v>0,0457904379723956-0,31159787695242i</v>
      </c>
      <c r="AD421" s="20">
        <f t="shared" si="382"/>
        <v>-10.035321047864795</v>
      </c>
      <c r="AE421" s="43">
        <f t="shared" si="383"/>
        <v>-81.640013731194159</v>
      </c>
      <c r="AF421" t="str">
        <f t="shared" si="365"/>
        <v>170,937204527894</v>
      </c>
      <c r="AG421" t="str">
        <f t="shared" si="366"/>
        <v>1+7622,98896327389i</v>
      </c>
      <c r="AH421">
        <f t="shared" si="384"/>
        <v>7622.9890288649585</v>
      </c>
      <c r="AI421">
        <f t="shared" si="385"/>
        <v>1.5706651446563573</v>
      </c>
      <c r="AJ421" t="str">
        <f t="shared" si="367"/>
        <v>1+20,1976630650847i</v>
      </c>
      <c r="AK421">
        <f t="shared" si="386"/>
        <v>20.222403252103511</v>
      </c>
      <c r="AL421">
        <f t="shared" si="387"/>
        <v>1.5213260443153347</v>
      </c>
      <c r="AM421" t="str">
        <f t="shared" si="368"/>
        <v>1-0,594603100831631i</v>
      </c>
      <c r="AN421">
        <f t="shared" si="388"/>
        <v>1.1634229014071327</v>
      </c>
      <c r="AO421">
        <f t="shared" si="389"/>
        <v>-0.53644174200569672</v>
      </c>
      <c r="AP421" s="41" t="str">
        <f t="shared" si="390"/>
        <v>0,439615478243319-0,291668251095548i</v>
      </c>
      <c r="AQ421">
        <f t="shared" si="391"/>
        <v>-5.5543664528918244</v>
      </c>
      <c r="AR421" s="43">
        <f t="shared" si="392"/>
        <v>-33.562769986085328</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0,30566480493329+0,14512675017396i</v>
      </c>
      <c r="BG421" s="20">
        <f t="shared" si="403"/>
        <v>-9.412220261214939</v>
      </c>
      <c r="BH421" s="43">
        <f t="shared" si="404"/>
        <v>25.397924267755439</v>
      </c>
      <c r="BI421" s="41" t="str">
        <f t="shared" si="357"/>
        <v>0,161217969504489+0,543397808215948i</v>
      </c>
      <c r="BJ421" s="20">
        <f t="shared" si="405"/>
        <v>-4.9312656662419645</v>
      </c>
      <c r="BK421" s="43">
        <f t="shared" si="358"/>
        <v>73.475168012864202</v>
      </c>
      <c r="BL421">
        <f t="shared" si="406"/>
        <v>-9.412220261214939</v>
      </c>
      <c r="BM421" s="43">
        <f t="shared" si="407"/>
        <v>25.397924267755439</v>
      </c>
    </row>
    <row r="422" spans="14:65" x14ac:dyDescent="0.25">
      <c r="N422" s="9">
        <v>4</v>
      </c>
      <c r="O422" s="34">
        <f t="shared" si="408"/>
        <v>109647.81961431868</v>
      </c>
      <c r="P422" s="33" t="str">
        <f t="shared" si="360"/>
        <v>68,0243543984883</v>
      </c>
      <c r="Q422" s="4" t="str">
        <f t="shared" si="361"/>
        <v>1+7592,05440485633i</v>
      </c>
      <c r="R422" s="4">
        <f t="shared" si="373"/>
        <v>7592.0544707146555</v>
      </c>
      <c r="S422" s="4">
        <f t="shared" si="374"/>
        <v>1.5706646101420789</v>
      </c>
      <c r="T422" s="4" t="str">
        <f t="shared" si="362"/>
        <v>1+20,668127074949i</v>
      </c>
      <c r="U422" s="4">
        <f t="shared" si="375"/>
        <v>20.692304772215198</v>
      </c>
      <c r="V422" s="4">
        <f t="shared" si="376"/>
        <v>1.5224503511858121</v>
      </c>
      <c r="W422" t="str">
        <f t="shared" si="363"/>
        <v>1-1,48810514939632i</v>
      </c>
      <c r="X422" s="4">
        <f t="shared" si="377"/>
        <v>1.7928906647254996</v>
      </c>
      <c r="Y422" s="4">
        <f t="shared" si="378"/>
        <v>-0.97911358201662813</v>
      </c>
      <c r="Z422" t="str">
        <f t="shared" si="364"/>
        <v>0,951909422615303+0,421017403378589i</v>
      </c>
      <c r="AA422" s="4">
        <f t="shared" si="379"/>
        <v>1.0408588774716048</v>
      </c>
      <c r="AB422" s="4">
        <f t="shared" si="380"/>
        <v>0.41642152191490023</v>
      </c>
      <c r="AC422" s="47" t="str">
        <f t="shared" si="381"/>
        <v>0,0404642296905336-0,316782736941368i</v>
      </c>
      <c r="AD422" s="20">
        <f t="shared" si="382"/>
        <v>-9.9144812996928451</v>
      </c>
      <c r="AE422" s="43">
        <f t="shared" si="383"/>
        <v>-82.720745168172272</v>
      </c>
      <c r="AF422" t="str">
        <f t="shared" si="365"/>
        <v>170,937204527894</v>
      </c>
      <c r="AG422" t="str">
        <f t="shared" si="366"/>
        <v>1+7800,5511863517i</v>
      </c>
      <c r="AH422">
        <f t="shared" si="384"/>
        <v>7800.5512504497356</v>
      </c>
      <c r="AI422">
        <f t="shared" si="385"/>
        <v>1.5706681307263584</v>
      </c>
      <c r="AJ422" t="str">
        <f t="shared" si="367"/>
        <v>1+20,668127074949i</v>
      </c>
      <c r="AK422">
        <f t="shared" si="386"/>
        <v>20.692304772215198</v>
      </c>
      <c r="AL422">
        <f t="shared" si="387"/>
        <v>1.5224503511858121</v>
      </c>
      <c r="AM422" t="str">
        <f t="shared" si="368"/>
        <v>1-0,608453186269415i</v>
      </c>
      <c r="AN422">
        <f t="shared" si="388"/>
        <v>1.1705619504671265</v>
      </c>
      <c r="AO422">
        <f t="shared" si="389"/>
        <v>-0.54661190533585269</v>
      </c>
      <c r="AP422" s="41" t="str">
        <f t="shared" si="390"/>
        <v>0,439615346189273-0,297431983069153i</v>
      </c>
      <c r="AQ422">
        <f t="shared" si="391"/>
        <v>-5.5017085544278297</v>
      </c>
      <c r="AR422" s="43">
        <f t="shared" si="392"/>
        <v>-34.081230472514335</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0,307035061589203+0,136393401649027i</v>
      </c>
      <c r="BG422" s="20">
        <f t="shared" si="403"/>
        <v>-9.474072806472094</v>
      </c>
      <c r="BH422" s="43">
        <f t="shared" si="404"/>
        <v>23.952105926655321</v>
      </c>
      <c r="BI422" s="41" t="str">
        <f t="shared" si="357"/>
        <v>0,167058298941107+0,532810597800905i</v>
      </c>
      <c r="BJ422" s="20">
        <f t="shared" si="405"/>
        <v>-5.0613000612070724</v>
      </c>
      <c r="BK422" s="43">
        <f t="shared" si="358"/>
        <v>72.591620622313215</v>
      </c>
      <c r="BL422">
        <f t="shared" si="406"/>
        <v>-9.474072806472094</v>
      </c>
      <c r="BM422" s="43">
        <f t="shared" si="407"/>
        <v>23.952105926655321</v>
      </c>
    </row>
    <row r="423" spans="14:65" x14ac:dyDescent="0.25">
      <c r="N423" s="9">
        <v>5</v>
      </c>
      <c r="O423" s="34">
        <f t="shared" si="408"/>
        <v>112201.84543019651</v>
      </c>
      <c r="P423" s="33" t="str">
        <f t="shared" si="360"/>
        <v>68,0243543984883</v>
      </c>
      <c r="Q423" s="4" t="str">
        <f t="shared" si="361"/>
        <v>1+7768,89606950371i</v>
      </c>
      <c r="R423" s="4">
        <f t="shared" si="373"/>
        <v>7768.8961338629178</v>
      </c>
      <c r="S423" s="4">
        <f t="shared" si="374"/>
        <v>1.57066760837911</v>
      </c>
      <c r="T423" s="4" t="str">
        <f t="shared" si="362"/>
        <v>1+21,1495495993634i</v>
      </c>
      <c r="U423" s="4">
        <f t="shared" si="375"/>
        <v>21.173177566343995</v>
      </c>
      <c r="V423" s="4">
        <f t="shared" si="376"/>
        <v>1.5235491839164064</v>
      </c>
      <c r="W423" t="str">
        <f t="shared" si="363"/>
        <v>1-1,52276757115416i</v>
      </c>
      <c r="X423" s="4">
        <f t="shared" si="377"/>
        <v>1.82176317773709</v>
      </c>
      <c r="Y423" s="4">
        <f t="shared" si="378"/>
        <v>-0.9897261706142092</v>
      </c>
      <c r="Z423" t="str">
        <f t="shared" si="364"/>
        <v>0,949642983528233+0,430824158505549i</v>
      </c>
      <c r="AA423" s="4">
        <f t="shared" si="379"/>
        <v>1.0427997179307338</v>
      </c>
      <c r="AB423" s="4">
        <f t="shared" si="380"/>
        <v>0.42590137948494344</v>
      </c>
      <c r="AC423" s="47" t="str">
        <f t="shared" si="381"/>
        <v>0,0349271355626351-0,321989753640041i</v>
      </c>
      <c r="AD423" s="20">
        <f t="shared" si="382"/>
        <v>-9.7923566430161557</v>
      </c>
      <c r="AE423" s="43">
        <f t="shared" si="383"/>
        <v>-83.809170842144837</v>
      </c>
      <c r="AF423" t="str">
        <f t="shared" si="365"/>
        <v>170,937204527894</v>
      </c>
      <c r="AG423" t="str">
        <f t="shared" si="366"/>
        <v>1+7982,24936492102i</v>
      </c>
      <c r="AH423">
        <f t="shared" si="384"/>
        <v>7982.2494275600047</v>
      </c>
      <c r="AI423">
        <f t="shared" si="385"/>
        <v>1.5706710488251099</v>
      </c>
      <c r="AJ423" t="str">
        <f t="shared" si="367"/>
        <v>1+21,1495495993634i</v>
      </c>
      <c r="AK423">
        <f t="shared" si="386"/>
        <v>21.173177566343995</v>
      </c>
      <c r="AL423">
        <f t="shared" si="387"/>
        <v>1.5235491839164064</v>
      </c>
      <c r="AM423" t="str">
        <f t="shared" si="368"/>
        <v>1-0,622625881640389i</v>
      </c>
      <c r="AN423">
        <f t="shared" si="388"/>
        <v>1.1779910816676296</v>
      </c>
      <c r="AO423">
        <f t="shared" si="389"/>
        <v>-0.55689026223283944</v>
      </c>
      <c r="AP423" s="41" t="str">
        <f t="shared" si="390"/>
        <v>0,439615220078637-0,303353417415636i</v>
      </c>
      <c r="AQ423">
        <f t="shared" si="391"/>
        <v>-5.4472130976326927</v>
      </c>
      <c r="AR423" s="43">
        <f t="shared" si="392"/>
        <v>-34.607345659929699</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0,308198401738649+0,127694531062267i</v>
      </c>
      <c r="BG423" s="20">
        <f t="shared" si="403"/>
        <v>-9.5353547500249931</v>
      </c>
      <c r="BH423" s="43">
        <f t="shared" si="404"/>
        <v>22.505485860978915</v>
      </c>
      <c r="BI423" s="41" t="str">
        <f t="shared" si="357"/>
        <v>0,172679607527292+0,522358474544086i</v>
      </c>
      <c r="BJ423" s="20">
        <f t="shared" si="405"/>
        <v>-5.1902112046415283</v>
      </c>
      <c r="BK423" s="43">
        <f t="shared" si="358"/>
        <v>71.707311043194153</v>
      </c>
      <c r="BL423">
        <f t="shared" si="406"/>
        <v>-9.5353547500249931</v>
      </c>
      <c r="BM423" s="43">
        <f t="shared" si="407"/>
        <v>22.505485860978915</v>
      </c>
    </row>
    <row r="424" spans="14:65" x14ac:dyDescent="0.25">
      <c r="N424" s="9">
        <v>6</v>
      </c>
      <c r="O424" s="34">
        <f t="shared" si="408"/>
        <v>114815.36214968823</v>
      </c>
      <c r="P424" s="33" t="str">
        <f t="shared" si="360"/>
        <v>68,0243543984883</v>
      </c>
      <c r="Q424" s="4" t="str">
        <f t="shared" si="361"/>
        <v>1+7949,85690568062i</v>
      </c>
      <c r="R424" s="4">
        <f t="shared" si="373"/>
        <v>7949.8569685748334</v>
      </c>
      <c r="S424" s="4">
        <f t="shared" si="374"/>
        <v>1.5706705383679362</v>
      </c>
      <c r="T424" s="4" t="str">
        <f t="shared" si="362"/>
        <v>1+21,6421858949227i</v>
      </c>
      <c r="U424" s="4">
        <f t="shared" si="375"/>
        <v>21.665276603597544</v>
      </c>
      <c r="V424" s="4">
        <f t="shared" si="376"/>
        <v>1.5246231145026037</v>
      </c>
      <c r="W424" t="str">
        <f t="shared" si="363"/>
        <v>1-1,55823738443444i</v>
      </c>
      <c r="X424" s="4">
        <f t="shared" si="377"/>
        <v>1.8515139065772863</v>
      </c>
      <c r="Y424" s="4">
        <f t="shared" si="378"/>
        <v>-1.0002421084145019</v>
      </c>
      <c r="Z424" t="str">
        <f t="shared" si="364"/>
        <v>0,947269730457744+0,44085934230398i</v>
      </c>
      <c r="AA424" s="4">
        <f t="shared" si="379"/>
        <v>1.0448334326284667</v>
      </c>
      <c r="AB424" s="4">
        <f t="shared" si="380"/>
        <v>0.43558651752958066</v>
      </c>
      <c r="AC424" s="47" t="str">
        <f t="shared" si="381"/>
        <v>0,0291727661647434-0,327212630196213i</v>
      </c>
      <c r="AD424" s="20">
        <f t="shared" si="382"/>
        <v>-9.6690146122236147</v>
      </c>
      <c r="AE424" s="43">
        <f t="shared" si="383"/>
        <v>-84.905243415597752</v>
      </c>
      <c r="AF424" t="str">
        <f t="shared" si="365"/>
        <v>170,937204527894</v>
      </c>
      <c r="AG424" t="str">
        <f t="shared" si="366"/>
        <v>1+8168,17983776116i</v>
      </c>
      <c r="AH424">
        <f t="shared" si="384"/>
        <v>8168.1798989743074</v>
      </c>
      <c r="AI424">
        <f t="shared" si="385"/>
        <v>1.5706739004998265</v>
      </c>
      <c r="AJ424" t="str">
        <f t="shared" si="367"/>
        <v>1+21,6421858949227i</v>
      </c>
      <c r="AK424">
        <f t="shared" si="386"/>
        <v>21.665276603597544</v>
      </c>
      <c r="AL424">
        <f t="shared" si="387"/>
        <v>1.5246231145026037</v>
      </c>
      <c r="AM424" t="str">
        <f t="shared" si="368"/>
        <v>1-0,637128701495234i</v>
      </c>
      <c r="AN424">
        <f t="shared" si="388"/>
        <v>1.1857204486172122</v>
      </c>
      <c r="AO424">
        <f t="shared" si="389"/>
        <v>-0.56727357519210009</v>
      </c>
      <c r="AP424" s="41" t="str">
        <f t="shared" si="390"/>
        <v>0,439615099643914-0,309435693757965i</v>
      </c>
      <c r="AQ424">
        <f t="shared" si="391"/>
        <v>-5.3908429832995628</v>
      </c>
      <c r="AR424" s="43">
        <f t="shared" si="392"/>
        <v>-35.140897368705474</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0,309155711101193+0,119033210056165i</v>
      </c>
      <c r="BG424" s="20">
        <f t="shared" si="403"/>
        <v>-9.5961067144993635</v>
      </c>
      <c r="BH424" s="43">
        <f t="shared" si="404"/>
        <v>21.058038995236831</v>
      </c>
      <c r="BI424" s="41" t="str">
        <f t="shared" si="357"/>
        <v>0,178088356877044+0,512044148732571i</v>
      </c>
      <c r="BJ424" s="20">
        <f t="shared" si="405"/>
        <v>-5.3179350855753169</v>
      </c>
      <c r="BK424" s="43">
        <f t="shared" si="358"/>
        <v>70.822385042129</v>
      </c>
      <c r="BL424">
        <f t="shared" si="406"/>
        <v>-9.5961067144993635</v>
      </c>
      <c r="BM424" s="43">
        <f t="shared" si="407"/>
        <v>21.058038995236831</v>
      </c>
    </row>
    <row r="425" spans="14:65" x14ac:dyDescent="0.25">
      <c r="N425" s="9">
        <v>7</v>
      </c>
      <c r="O425" s="34">
        <f t="shared" si="408"/>
        <v>117489.75549395311</v>
      </c>
      <c r="P425" s="33" t="str">
        <f t="shared" si="360"/>
        <v>68,0243543984883</v>
      </c>
      <c r="Q425" s="4" t="str">
        <f t="shared" si="361"/>
        <v>1+8135,03286121776i</v>
      </c>
      <c r="R425" s="4">
        <f t="shared" si="373"/>
        <v>8135.032922680326</v>
      </c>
      <c r="S425" s="4">
        <f t="shared" si="374"/>
        <v>1.5706734016620763</v>
      </c>
      <c r="T425" s="4" t="str">
        <f t="shared" si="362"/>
        <v>1+22,1462971639119i</v>
      </c>
      <c r="U425" s="4">
        <f t="shared" si="375"/>
        <v>22.168862805121339</v>
      </c>
      <c r="V425" s="4">
        <f t="shared" si="376"/>
        <v>1.525672702442237</v>
      </c>
      <c r="W425" t="str">
        <f t="shared" si="363"/>
        <v>1-1,59453339580165i</v>
      </c>
      <c r="X425" s="4">
        <f t="shared" si="377"/>
        <v>1.882162785288972</v>
      </c>
      <c r="Y425" s="4">
        <f t="shared" si="378"/>
        <v>-1.0106576676722434</v>
      </c>
      <c r="Z425" t="str">
        <f t="shared" si="364"/>
        <v>0,944784629415884+0,451128275561166i</v>
      </c>
      <c r="AA425" s="4">
        <f t="shared" si="379"/>
        <v>1.0469645251828261</v>
      </c>
      <c r="AB425" s="4">
        <f t="shared" si="380"/>
        <v>0.44548063145531952</v>
      </c>
      <c r="AC425" s="47" t="str">
        <f t="shared" si="381"/>
        <v>0,0231947284560481-0,332444584298503i</v>
      </c>
      <c r="AD425" s="20">
        <f t="shared" si="382"/>
        <v>-9.5445250965679236</v>
      </c>
      <c r="AE425" s="43">
        <f t="shared" si="383"/>
        <v>-86.008929067802043</v>
      </c>
      <c r="AF425" t="str">
        <f t="shared" si="365"/>
        <v>170,937204527894</v>
      </c>
      <c r="AG425" t="str">
        <f t="shared" si="366"/>
        <v>1+8358,44118766995i</v>
      </c>
      <c r="AH425">
        <f t="shared" si="384"/>
        <v>8358.4412474897163</v>
      </c>
      <c r="AI425">
        <f t="shared" si="385"/>
        <v>1.5706766872625035</v>
      </c>
      <c r="AJ425" t="str">
        <f t="shared" si="367"/>
        <v>1+22,1462971639119i</v>
      </c>
      <c r="AK425">
        <f t="shared" si="386"/>
        <v>22.168862805121339</v>
      </c>
      <c r="AL425">
        <f t="shared" si="387"/>
        <v>1.525672702442237</v>
      </c>
      <c r="AM425" t="str">
        <f t="shared" si="368"/>
        <v>1-0,651969335421011i</v>
      </c>
      <c r="AN425">
        <f t="shared" si="388"/>
        <v>1.1937604509822373</v>
      </c>
      <c r="AO425">
        <f t="shared" si="389"/>
        <v>-0.57775839360318892</v>
      </c>
      <c r="AP425" s="41" t="str">
        <f t="shared" si="390"/>
        <v>0,439614984629649-0,315682036999666i</v>
      </c>
      <c r="AQ425">
        <f t="shared" si="391"/>
        <v>-5.332561887168529</v>
      </c>
      <c r="AR425" s="43">
        <f t="shared" si="392"/>
        <v>-35.681655923192977</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0,309907804603243+0,110412472636618i</v>
      </c>
      <c r="BG425" s="20">
        <f t="shared" si="403"/>
        <v>-9.6563724817521432</v>
      </c>
      <c r="BH425" s="43">
        <f t="shared" si="404"/>
        <v>19.609723749158032</v>
      </c>
      <c r="BI425" s="41" t="str">
        <f t="shared" si="357"/>
        <v>0,183290963135735+0,501870004178409i</v>
      </c>
      <c r="BJ425" s="20">
        <f t="shared" si="405"/>
        <v>-5.4444092723527673</v>
      </c>
      <c r="BK425" s="43">
        <f t="shared" si="358"/>
        <v>69.936996893767102</v>
      </c>
      <c r="BL425">
        <f t="shared" si="406"/>
        <v>-9.6563724817521432</v>
      </c>
      <c r="BM425" s="43">
        <f t="shared" si="407"/>
        <v>19.609723749158032</v>
      </c>
    </row>
    <row r="426" spans="14:65" x14ac:dyDescent="0.25">
      <c r="N426" s="9">
        <v>8</v>
      </c>
      <c r="O426" s="34">
        <f t="shared" si="408"/>
        <v>120226.44346174144</v>
      </c>
      <c r="P426" s="33" t="str">
        <f t="shared" si="360"/>
        <v>68,0243543984883</v>
      </c>
      <c r="Q426" s="4" t="str">
        <f t="shared" si="361"/>
        <v>1+8324,52211885778i</v>
      </c>
      <c r="R426" s="4">
        <f t="shared" si="373"/>
        <v>8324.5221789212883</v>
      </c>
      <c r="S426" s="4">
        <f t="shared" si="374"/>
        <v>1.5706761997796863</v>
      </c>
      <c r="T426" s="4" t="str">
        <f t="shared" si="362"/>
        <v>1+22,6621506927981i</v>
      </c>
      <c r="U426" s="4">
        <f t="shared" si="375"/>
        <v>22.684203182459143</v>
      </c>
      <c r="V426" s="4">
        <f t="shared" si="376"/>
        <v>1.5266984949853595</v>
      </c>
      <c r="W426" t="str">
        <f t="shared" si="363"/>
        <v>1-1,63167484988147i</v>
      </c>
      <c r="X426" s="4">
        <f t="shared" si="377"/>
        <v>1.9137300791218488</v>
      </c>
      <c r="Y426" s="4">
        <f t="shared" si="378"/>
        <v>-1.0209693312045323</v>
      </c>
      <c r="Z426" t="str">
        <f t="shared" si="364"/>
        <v>0,942182409170163+0,461636403001442i</v>
      </c>
      <c r="AA426" s="4">
        <f t="shared" si="379"/>
        <v>1.0491977224173727</v>
      </c>
      <c r="AB426" s="4">
        <f t="shared" si="380"/>
        <v>0.45558742834254456</v>
      </c>
      <c r="AC426" s="47" t="str">
        <f t="shared" si="381"/>
        <v>0,0169866481773108-0,337678325843357i</v>
      </c>
      <c r="AD426" s="20">
        <f t="shared" si="382"/>
        <v>-9.4189602724528925</v>
      </c>
      <c r="AE426" s="43">
        <f t="shared" si="383"/>
        <v>-87.120207410947756</v>
      </c>
      <c r="AF426" t="str">
        <f t="shared" si="365"/>
        <v>170,937204527894</v>
      </c>
      <c r="AG426" t="str">
        <f t="shared" si="366"/>
        <v>1+8553,13429373349i</v>
      </c>
      <c r="AH426">
        <f t="shared" si="384"/>
        <v>8553.1343521915933</v>
      </c>
      <c r="AI426">
        <f t="shared" si="385"/>
        <v>1.5706794105907191</v>
      </c>
      <c r="AJ426" t="str">
        <f t="shared" si="367"/>
        <v>1+22,6621506927981i</v>
      </c>
      <c r="AK426">
        <f t="shared" si="386"/>
        <v>22.684203182459143</v>
      </c>
      <c r="AL426">
        <f t="shared" si="387"/>
        <v>1.5266984949853595</v>
      </c>
      <c r="AM426" t="str">
        <f t="shared" si="368"/>
        <v>1-0,667155652118261i</v>
      </c>
      <c r="AN426">
        <f t="shared" si="388"/>
        <v>1.2021217343319861</v>
      </c>
      <c r="AO426">
        <f t="shared" si="389"/>
        <v>-0.58834105554046801</v>
      </c>
      <c r="AP426" s="41" t="str">
        <f t="shared" si="390"/>
        <v>0,439614874791874-0,322095759034689i</v>
      </c>
      <c r="AQ426">
        <f t="shared" si="391"/>
        <v>-5.2723343754957819</v>
      </c>
      <c r="AR426" s="43">
        <f t="shared" si="392"/>
        <v>-36.229380240049004</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0,310455423511915+0,101835331967329i</v>
      </c>
      <c r="BG426" s="20">
        <f t="shared" si="403"/>
        <v>-9.7161989184870823</v>
      </c>
      <c r="BH426" s="43">
        <f t="shared" si="404"/>
        <v>18.160482403963321</v>
      </c>
      <c r="BI426" s="41" t="str">
        <f t="shared" si="357"/>
        <v>0,188293783408993+0,491838112542985i</v>
      </c>
      <c r="BJ426" s="20">
        <f t="shared" si="405"/>
        <v>-5.5695730215299672</v>
      </c>
      <c r="BK426" s="43">
        <f t="shared" si="358"/>
        <v>69.051309574861989</v>
      </c>
      <c r="BL426">
        <f t="shared" si="406"/>
        <v>-9.7161989184870823</v>
      </c>
      <c r="BM426" s="43">
        <f t="shared" si="407"/>
        <v>18.160482403963321</v>
      </c>
    </row>
    <row r="427" spans="14:65" x14ac:dyDescent="0.25">
      <c r="N427" s="9">
        <v>9</v>
      </c>
      <c r="O427" s="34">
        <f t="shared" si="408"/>
        <v>123026.87708123829</v>
      </c>
      <c r="P427" s="33" t="str">
        <f t="shared" si="360"/>
        <v>68,0243543984883</v>
      </c>
      <c r="Q427" s="4" t="str">
        <f t="shared" si="361"/>
        <v>1+8518,4251483133i</v>
      </c>
      <c r="R427" s="4">
        <f t="shared" si="373"/>
        <v>8518.4252070095936</v>
      </c>
      <c r="S427" s="4">
        <f t="shared" si="374"/>
        <v>1.5706789342043654</v>
      </c>
      <c r="T427" s="4" t="str">
        <f t="shared" si="362"/>
        <v>1+23,1900199939508i</v>
      </c>
      <c r="U427" s="4">
        <f t="shared" si="375"/>
        <v>23.21157097914395</v>
      </c>
      <c r="V427" s="4">
        <f t="shared" si="376"/>
        <v>1.5277010273807163</v>
      </c>
      <c r="W427" t="str">
        <f t="shared" si="363"/>
        <v>1-1,66968143956445i</v>
      </c>
      <c r="X427" s="4">
        <f t="shared" si="377"/>
        <v>1.946236396131265</v>
      </c>
      <c r="Y427" s="4">
        <f t="shared" si="378"/>
        <v>-1.0311737944706361</v>
      </c>
      <c r="Z427" t="str">
        <f t="shared" si="364"/>
        <v>0,939457550062551+0,47238929617307i</v>
      </c>
      <c r="AA427" s="4">
        <f t="shared" si="379"/>
        <v>1.0515379857658111</v>
      </c>
      <c r="AB427" s="4">
        <f t="shared" si="380"/>
        <v>0.46591062233439967</v>
      </c>
      <c r="AC427" s="47" t="str">
        <f t="shared" si="381"/>
        <v>0,010542194675702-0,342906034659289i</v>
      </c>
      <c r="AD427" s="20">
        <f t="shared" si="382"/>
        <v>-9.2923945367925835</v>
      </c>
      <c r="AE427" s="43">
        <f t="shared" si="383"/>
        <v>-88.239071331034353</v>
      </c>
      <c r="AF427" t="str">
        <f t="shared" si="365"/>
        <v>170,937204527894</v>
      </c>
      <c r="AG427" t="str">
        <f t="shared" si="366"/>
        <v>1+8752,36238481367i</v>
      </c>
      <c r="AH427">
        <f t="shared" si="384"/>
        <v>8752.3624419411044</v>
      </c>
      <c r="AI427">
        <f t="shared" si="385"/>
        <v>1.570682071928418</v>
      </c>
      <c r="AJ427" t="str">
        <f t="shared" si="367"/>
        <v>1+23,1900199939508i</v>
      </c>
      <c r="AK427">
        <f t="shared" si="386"/>
        <v>23.21157097914395</v>
      </c>
      <c r="AL427">
        <f t="shared" si="387"/>
        <v>1.5277010273807163</v>
      </c>
      <c r="AM427" t="str">
        <f t="shared" si="368"/>
        <v>1-0,682695703573113i</v>
      </c>
      <c r="AN427">
        <f t="shared" si="388"/>
        <v>1.2108151897284687</v>
      </c>
      <c r="AO427">
        <f t="shared" si="389"/>
        <v>-0.59901769048514142</v>
      </c>
      <c r="AP427" s="41" t="str">
        <f t="shared" si="390"/>
        <v>0,439614769897618-0,328680260503438i</v>
      </c>
      <c r="AQ427">
        <f t="shared" si="391"/>
        <v>-5.2101260213794713</v>
      </c>
      <c r="AR427" s="43">
        <f t="shared" si="392"/>
        <v>-36.783817970119479</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0,310799234042+0,0933047973742267i</v>
      </c>
      <c r="BG427" s="20">
        <f t="shared" si="403"/>
        <v>-9.775635901345952</v>
      </c>
      <c r="BH427" s="43">
        <f t="shared" si="404"/>
        <v>16.710241531626949</v>
      </c>
      <c r="BI427" s="41" t="str">
        <f t="shared" si="357"/>
        <v>0,193103103544466+0,481950247737894i</v>
      </c>
      <c r="BJ427" s="20">
        <f t="shared" si="405"/>
        <v>-5.6933673859328291</v>
      </c>
      <c r="BK427" s="43">
        <f t="shared" si="358"/>
        <v>68.165494892541773</v>
      </c>
      <c r="BL427">
        <f t="shared" si="406"/>
        <v>-9.775635901345952</v>
      </c>
      <c r="BM427" s="43">
        <f t="shared" si="407"/>
        <v>16.710241531626949</v>
      </c>
    </row>
    <row r="428" spans="14:65" x14ac:dyDescent="0.25">
      <c r="N428" s="9">
        <v>10</v>
      </c>
      <c r="O428" s="34">
        <f t="shared" si="408"/>
        <v>125892.54117941685</v>
      </c>
      <c r="P428" s="33" t="str">
        <f t="shared" si="360"/>
        <v>68,0243543984883</v>
      </c>
      <c r="Q428" s="4" t="str">
        <f t="shared" si="361"/>
        <v>1+8716,84475953715i</v>
      </c>
      <c r="R428" s="4">
        <f t="shared" si="373"/>
        <v>8716.8448168973537</v>
      </c>
      <c r="S428" s="4">
        <f t="shared" si="374"/>
        <v>1.5706816063859415</v>
      </c>
      <c r="T428" s="4" t="str">
        <f t="shared" si="362"/>
        <v>1+23,7301849506604i</v>
      </c>
      <c r="U428" s="4">
        <f t="shared" si="375"/>
        <v>23.751245815589328</v>
      </c>
      <c r="V428" s="4">
        <f t="shared" si="376"/>
        <v>1.5286808231187314</v>
      </c>
      <c r="W428" t="str">
        <f t="shared" si="363"/>
        <v>1-1,70857331644755i</v>
      </c>
      <c r="X428" s="4">
        <f t="shared" si="377"/>
        <v>1.9797026993153743</v>
      </c>
      <c r="Y428" s="4">
        <f t="shared" si="378"/>
        <v>-1.0412679667423264</v>
      </c>
      <c r="Z428" t="str">
        <f t="shared" si="364"/>
        <v>0,936604272301555+0,48339265640234i</v>
      </c>
      <c r="AA428" s="4">
        <f t="shared" si="379"/>
        <v>1.0539905232767686</v>
      </c>
      <c r="AB428" s="4">
        <f t="shared" si="380"/>
        <v>0.47645392962762118</v>
      </c>
      <c r="AC428" s="47" t="str">
        <f t="shared" si="381"/>
        <v>0,00385510830243769-0,348119338446973i</v>
      </c>
      <c r="AD428" s="20">
        <f t="shared" si="382"/>
        <v>-9.1649044419544623</v>
      </c>
      <c r="AE428" s="43">
        <f t="shared" si="383"/>
        <v>-89.365526754044453</v>
      </c>
      <c r="AF428" t="str">
        <f t="shared" si="365"/>
        <v>170,937204527894</v>
      </c>
      <c r="AG428" t="str">
        <f t="shared" si="366"/>
        <v>1+8956,2310942815i</v>
      </c>
      <c r="AH428">
        <f t="shared" si="384"/>
        <v>8956.2311501085533</v>
      </c>
      <c r="AI428">
        <f t="shared" si="385"/>
        <v>1.5706846726866766</v>
      </c>
      <c r="AJ428" t="str">
        <f t="shared" si="367"/>
        <v>1+23,7301849506604i</v>
      </c>
      <c r="AK428">
        <f t="shared" si="386"/>
        <v>23.751245815589328</v>
      </c>
      <c r="AL428">
        <f t="shared" si="387"/>
        <v>1.5286808231187314</v>
      </c>
      <c r="AM428" t="str">
        <f t="shared" si="368"/>
        <v>1-0,698597729326546i</v>
      </c>
      <c r="AN428">
        <f t="shared" si="388"/>
        <v>1.2198519530747187</v>
      </c>
      <c r="AO428">
        <f t="shared" si="389"/>
        <v>-0.60978422300509161</v>
      </c>
      <c r="AP428" s="41" t="str">
        <f t="shared" si="390"/>
        <v>0,439614669724379-0,335439032595825i</v>
      </c>
      <c r="AQ428">
        <f t="shared" si="391"/>
        <v>-5.1459035211896555</v>
      </c>
      <c r="AR428" s="43">
        <f t="shared" si="392"/>
        <v>-37.344705695401601</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0,310939827451061+0,0848238914780316i</v>
      </c>
      <c r="BG428" s="20">
        <f t="shared" si="403"/>
        <v>-9.8347362421529141</v>
      </c>
      <c r="BH428" s="43">
        <f t="shared" si="404"/>
        <v>15.258912486586315</v>
      </c>
      <c r="BI428" s="41" t="str">
        <f t="shared" si="357"/>
        <v>0,197725127201806+0,472207900317556i</v>
      </c>
      <c r="BJ428" s="20">
        <f t="shared" si="405"/>
        <v>-5.8157353213880922</v>
      </c>
      <c r="BK428" s="43">
        <f t="shared" si="358"/>
        <v>67.279733545229149</v>
      </c>
      <c r="BL428">
        <f t="shared" si="406"/>
        <v>-9.8347362421529141</v>
      </c>
      <c r="BM428" s="43">
        <f t="shared" si="407"/>
        <v>15.258912486586315</v>
      </c>
    </row>
    <row r="429" spans="14:65" x14ac:dyDescent="0.25">
      <c r="N429" s="9">
        <v>11</v>
      </c>
      <c r="O429" s="34">
        <f t="shared" si="408"/>
        <v>128824.95516931375</v>
      </c>
      <c r="P429" s="33" t="str">
        <f t="shared" si="360"/>
        <v>68,0243543984883</v>
      </c>
      <c r="Q429" s="4" t="str">
        <f t="shared" si="361"/>
        <v>1+8919,88615723359i</v>
      </c>
      <c r="R429" s="4">
        <f t="shared" si="373"/>
        <v>8919.8862132881168</v>
      </c>
      <c r="S429" s="4">
        <f t="shared" si="374"/>
        <v>1.5706842177412401</v>
      </c>
      <c r="T429" s="4" t="str">
        <f t="shared" si="362"/>
        <v>1+24,2829319655371i</v>
      </c>
      <c r="U429" s="4">
        <f t="shared" si="375"/>
        <v>24.303513837363177</v>
      </c>
      <c r="V429" s="4">
        <f t="shared" si="376"/>
        <v>1.5296383941709586</v>
      </c>
      <c r="W429" t="str">
        <f t="shared" si="363"/>
        <v>1-1,74837110151867i</v>
      </c>
      <c r="X429" s="4">
        <f t="shared" si="377"/>
        <v>2.0141503192725234</v>
      </c>
      <c r="Y429" s="4">
        <f t="shared" si="378"/>
        <v>-1.0512489714010917</v>
      </c>
      <c r="Z429" t="str">
        <f t="shared" si="364"/>
        <v>0,933616523702497+0,494652317816494i</v>
      </c>
      <c r="AA429" s="4">
        <f t="shared" si="379"/>
        <v>1.05656080225019</v>
      </c>
      <c r="AB429" s="4">
        <f t="shared" si="380"/>
        <v>0.48722106304306029</v>
      </c>
      <c r="AC429" s="47" t="str">
        <f t="shared" si="381"/>
        <v>-0,00308076947162814-0,353309291115486i</v>
      </c>
      <c r="AD429" s="20">
        <f t="shared" si="382"/>
        <v>-9.0365686327374153</v>
      </c>
      <c r="AE429" s="43">
        <f t="shared" si="383"/>
        <v>-90.499592338212025</v>
      </c>
      <c r="AF429" t="str">
        <f t="shared" si="365"/>
        <v>170,937204527894</v>
      </c>
      <c r="AG429" t="str">
        <f t="shared" si="366"/>
        <v>1+9164,84851602527i</v>
      </c>
      <c r="AH429">
        <f t="shared" si="384"/>
        <v>9164.8485705815438</v>
      </c>
      <c r="AI429">
        <f t="shared" si="385"/>
        <v>1.570687214244451</v>
      </c>
      <c r="AJ429" t="str">
        <f t="shared" si="367"/>
        <v>1+24,2829319655371i</v>
      </c>
      <c r="AK429">
        <f t="shared" si="386"/>
        <v>24.303513837363177</v>
      </c>
      <c r="AL429">
        <f t="shared" si="387"/>
        <v>1.5296383941709586</v>
      </c>
      <c r="AM429" t="str">
        <f t="shared" si="368"/>
        <v>1-0,714870160843102i</v>
      </c>
      <c r="AN429">
        <f t="shared" si="388"/>
        <v>1.2292434042384943</v>
      </c>
      <c r="AO429">
        <f t="shared" si="389"/>
        <v>-0.62063637741221833</v>
      </c>
      <c r="AP429" s="41" t="str">
        <f t="shared" si="390"/>
        <v>0,439614574059678-0,342375658902347i</v>
      </c>
      <c r="AQ429">
        <f t="shared" si="391"/>
        <v>-5.0796348104088809</v>
      </c>
      <c r="AR429" s="43">
        <f t="shared" si="392"/>
        <v>-37.911769182211607</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0,310877721637825+0,0763956673724403i</v>
      </c>
      <c r="BG429" s="20">
        <f t="shared" si="403"/>
        <v>-9.8935556139170409</v>
      </c>
      <c r="BH429" s="43">
        <f t="shared" si="404"/>
        <v>13.806391959134563</v>
      </c>
      <c r="BI429" s="41" t="str">
        <f t="shared" si="357"/>
        <v>0,202165966144325+0,462612291788426i</v>
      </c>
      <c r="BJ429" s="20">
        <f t="shared" si="405"/>
        <v>-5.9366217915884967</v>
      </c>
      <c r="BK429" s="43">
        <f t="shared" si="358"/>
        <v>66.394215115135026</v>
      </c>
      <c r="BL429">
        <f t="shared" si="406"/>
        <v>-9.8935556139170409</v>
      </c>
      <c r="BM429" s="43">
        <f t="shared" si="407"/>
        <v>13.806391959134563</v>
      </c>
    </row>
    <row r="430" spans="14:65" x14ac:dyDescent="0.25">
      <c r="N430" s="9">
        <v>12</v>
      </c>
      <c r="O430" s="34">
        <f t="shared" si="408"/>
        <v>131825.67385564081</v>
      </c>
      <c r="P430" s="33" t="str">
        <f t="shared" si="360"/>
        <v>68,0243543984883</v>
      </c>
      <c r="Q430" s="4" t="str">
        <f t="shared" si="361"/>
        <v>1+9127,65699663922i</v>
      </c>
      <c r="R430" s="4">
        <f t="shared" si="373"/>
        <v>9127.6570514177893</v>
      </c>
      <c r="S430" s="4">
        <f t="shared" si="374"/>
        <v>1.5706867696548368</v>
      </c>
      <c r="T430" s="4" t="str">
        <f t="shared" si="362"/>
        <v>1+24,8485541123643i</v>
      </c>
      <c r="U430" s="4">
        <f t="shared" si="375"/>
        <v>24.86866786691834</v>
      </c>
      <c r="V430" s="4">
        <f t="shared" si="376"/>
        <v>1.5305742412259415</v>
      </c>
      <c r="W430" t="str">
        <f t="shared" si="363"/>
        <v>1-1,78909589609023i</v>
      </c>
      <c r="X430" s="4">
        <f t="shared" si="377"/>
        <v>2.0496009673609406</v>
      </c>
      <c r="Y430" s="4">
        <f t="shared" si="378"/>
        <v>-1.0611141454037014</v>
      </c>
      <c r="Z430" t="str">
        <f t="shared" si="364"/>
        <v>0,930487966850025+0,506174250437049i</v>
      </c>
      <c r="AA430" s="4">
        <f t="shared" si="379"/>
        <v>1.0592545625382983</v>
      </c>
      <c r="AB430" s="4">
        <f t="shared" si="380"/>
        <v>0.49821572615308463</v>
      </c>
      <c r="AC430" s="47" t="str">
        <f t="shared" si="381"/>
        <v>-0,0102714630804805-0,358466351718416i</v>
      </c>
      <c r="AD430" s="20">
        <f t="shared" si="382"/>
        <v>-8.907467785766702</v>
      </c>
      <c r="AE430" s="43">
        <f t="shared" si="383"/>
        <v>-91.641299093454847</v>
      </c>
      <c r="AF430" t="str">
        <f t="shared" si="365"/>
        <v>170,937204527894</v>
      </c>
      <c r="AG430" t="str">
        <f t="shared" si="366"/>
        <v>1+9378,3252617633i</v>
      </c>
      <c r="AH430">
        <f t="shared" si="384"/>
        <v>9378.3253150777218</v>
      </c>
      <c r="AI430">
        <f t="shared" si="385"/>
        <v>1.5706896979493086</v>
      </c>
      <c r="AJ430" t="str">
        <f t="shared" si="367"/>
        <v>1+24,8485541123643i</v>
      </c>
      <c r="AK430">
        <f t="shared" si="386"/>
        <v>24.86866786691834</v>
      </c>
      <c r="AL430">
        <f t="shared" si="387"/>
        <v>1.5305742412259415</v>
      </c>
      <c r="AM430" t="str">
        <f t="shared" si="368"/>
        <v>1-0,73152162598136i</v>
      </c>
      <c r="AN430">
        <f t="shared" si="388"/>
        <v>1.2390011659713693</v>
      </c>
      <c r="AO430">
        <f t="shared" si="389"/>
        <v>-0.63156968340948105</v>
      </c>
      <c r="AP430" s="41" t="str">
        <f t="shared" si="390"/>
        <v>0,439614482700598-0,349493817314156i</v>
      </c>
      <c r="AQ430">
        <f t="shared" si="391"/>
        <v>-5.0112891781622748</v>
      </c>
      <c r="AR430" s="43">
        <f t="shared" si="392"/>
        <v>-38.484723691265451</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0,310613364259146+0,0680232257638944i</v>
      </c>
      <c r="BG430" s="20">
        <f t="shared" si="403"/>
        <v>-9.9521524781233399</v>
      </c>
      <c r="BH430" s="43">
        <f t="shared" si="404"/>
        <v>12.352562589535131</v>
      </c>
      <c r="BI430" s="41" t="str">
        <f t="shared" si="357"/>
        <v>0,206431631684663+0,453164388768124i</v>
      </c>
      <c r="BJ430" s="20">
        <f t="shared" si="405"/>
        <v>-6.0559738705189083</v>
      </c>
      <c r="BK430" s="43">
        <f t="shared" si="358"/>
        <v>65.509137991724444</v>
      </c>
      <c r="BL430">
        <f t="shared" si="406"/>
        <v>-9.9521524781233399</v>
      </c>
      <c r="BM430" s="43">
        <f t="shared" si="407"/>
        <v>12.352562589535131</v>
      </c>
    </row>
    <row r="431" spans="14:65" x14ac:dyDescent="0.25">
      <c r="N431" s="9">
        <v>13</v>
      </c>
      <c r="O431" s="34">
        <f t="shared" si="408"/>
        <v>134896.28825916545</v>
      </c>
      <c r="P431" s="33" t="str">
        <f t="shared" si="360"/>
        <v>68,0243543984883</v>
      </c>
      <c r="Q431" s="4" t="str">
        <f t="shared" si="361"/>
        <v>1+9340,26744060331i</v>
      </c>
      <c r="R431" s="4">
        <f t="shared" si="373"/>
        <v>9340.2674941349669</v>
      </c>
      <c r="S431" s="4">
        <f t="shared" si="374"/>
        <v>1.5706892634797893</v>
      </c>
      <c r="T431" s="4" t="str">
        <f t="shared" si="362"/>
        <v>1+25,4273512914915i</v>
      </c>
      <c r="U431" s="4">
        <f t="shared" si="375"/>
        <v>25.447007558864648</v>
      </c>
      <c r="V431" s="4">
        <f t="shared" si="376"/>
        <v>1.5314888539214471</v>
      </c>
      <c r="W431" t="str">
        <f t="shared" si="363"/>
        <v>1-1,83076929298739i</v>
      </c>
      <c r="X431" s="4">
        <f t="shared" si="377"/>
        <v>2.0860767493420629</v>
      </c>
      <c r="Y431" s="4">
        <f t="shared" si="378"/>
        <v>-1.0708610379615779</v>
      </c>
      <c r="Z431" t="str">
        <f t="shared" si="364"/>
        <v>0,9272119656556+0,517964563345196i</v>
      </c>
      <c r="AA431" s="4">
        <f t="shared" si="379"/>
        <v>1.062077830545531</v>
      </c>
      <c r="AB431" s="4">
        <f t="shared" si="380"/>
        <v>0.50944160694277463</v>
      </c>
      <c r="AC431" s="47" t="str">
        <f t="shared" si="381"/>
        <v>-0,0177228268908678-0,363580364218415i</v>
      </c>
      <c r="AD431" s="20">
        <f t="shared" si="382"/>
        <v>-8.777684551617952</v>
      </c>
      <c r="AE431" s="43">
        <f t="shared" si="383"/>
        <v>-92.790689929257923</v>
      </c>
      <c r="AF431" t="str">
        <f t="shared" si="365"/>
        <v>170,937204527894</v>
      </c>
      <c r="AG431" t="str">
        <f t="shared" si="366"/>
        <v>1+9596,77451969195i</v>
      </c>
      <c r="AH431">
        <f t="shared" si="384"/>
        <v>9596.7745717927883</v>
      </c>
      <c r="AI431">
        <f t="shared" si="385"/>
        <v>1.5706921251181427</v>
      </c>
      <c r="AJ431" t="str">
        <f t="shared" si="367"/>
        <v>1+25,4273512914915i</v>
      </c>
      <c r="AK431">
        <f t="shared" si="386"/>
        <v>25.447007558864648</v>
      </c>
      <c r="AL431">
        <f t="shared" si="387"/>
        <v>1.5314888539214471</v>
      </c>
      <c r="AM431" t="str">
        <f t="shared" si="368"/>
        <v>1-0,748560953568549i</v>
      </c>
      <c r="AN431">
        <f t="shared" si="388"/>
        <v>1.249137102646245</v>
      </c>
      <c r="AO431">
        <f t="shared" si="389"/>
        <v>-0.64257948273182341</v>
      </c>
      <c r="AP431" s="41" t="str">
        <f t="shared" si="390"/>
        <v>0,439614395453354-0,356797281973127i</v>
      </c>
      <c r="AQ431">
        <f t="shared" si="391"/>
        <v>-4.9408373796897651</v>
      </c>
      <c r="AR431" s="43">
        <f t="shared" si="392"/>
        <v>-39.063274344910511</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0,310147137380865+0,0597097319865296i</v>
      </c>
      <c r="BG431" s="20">
        <f t="shared" si="403"/>
        <v>-10.010588013764053</v>
      </c>
      <c r="BH431" s="43">
        <f t="shared" si="404"/>
        <v>10.897293641727403</v>
      </c>
      <c r="BI431" s="41" t="str">
        <f t="shared" si="357"/>
        <v>0,21052802721636+0,443864916936217i</v>
      </c>
      <c r="BJ431" s="20">
        <f t="shared" si="405"/>
        <v>-6.1737408418358726</v>
      </c>
      <c r="BK431" s="43">
        <f t="shared" si="358"/>
        <v>64.624709226074842</v>
      </c>
      <c r="BL431">
        <f t="shared" si="406"/>
        <v>-10.010588013764053</v>
      </c>
      <c r="BM431" s="43">
        <f t="shared" si="407"/>
        <v>10.897293641727403</v>
      </c>
    </row>
    <row r="432" spans="14:65" x14ac:dyDescent="0.25">
      <c r="N432" s="9">
        <v>14</v>
      </c>
      <c r="O432" s="34">
        <f t="shared" si="408"/>
        <v>138038.42646028858</v>
      </c>
      <c r="P432" s="33" t="str">
        <f t="shared" si="360"/>
        <v>68,0243543984883</v>
      </c>
      <c r="Q432" s="4" t="str">
        <f t="shared" si="361"/>
        <v>1+9557,83021799746i</v>
      </c>
      <c r="R432" s="4">
        <f t="shared" si="373"/>
        <v>9557.8302703105874</v>
      </c>
      <c r="S432" s="4">
        <f t="shared" si="374"/>
        <v>1.5706917005383569</v>
      </c>
      <c r="T432" s="4" t="str">
        <f t="shared" si="362"/>
        <v>1+26,0196303888443i</v>
      </c>
      <c r="U432" s="4">
        <f t="shared" si="375"/>
        <v>26.038839558860332</v>
      </c>
      <c r="V432" s="4">
        <f t="shared" si="376"/>
        <v>1.5323827110730335</v>
      </c>
      <c r="W432" t="str">
        <f t="shared" si="363"/>
        <v>1-1,87341338799679i</v>
      </c>
      <c r="X432" s="4">
        <f t="shared" si="377"/>
        <v>2.1236001794889758</v>
      </c>
      <c r="Y432" s="4">
        <f t="shared" si="378"/>
        <v>-1.0804874084828884</v>
      </c>
      <c r="Z432" t="str">
        <f t="shared" si="364"/>
        <v>0,92378157128147+0,5300295079209i</v>
      </c>
      <c r="AA432" s="4">
        <f t="shared" si="379"/>
        <v>1.0650369339633876</v>
      </c>
      <c r="AB432" s="4">
        <f t="shared" si="380"/>
        <v>0.52090237098151548</v>
      </c>
      <c r="AC432" s="47" t="str">
        <f t="shared" si="381"/>
        <v>-0,0254405061048844-0,368640538335216i</v>
      </c>
      <c r="AD432" s="20">
        <f t="shared" si="382"/>
        <v>-8.6473034999072027</v>
      </c>
      <c r="AE432" s="43">
        <f t="shared" si="383"/>
        <v>-93.947819132470215</v>
      </c>
      <c r="AF432" t="str">
        <f t="shared" si="365"/>
        <v>170,937204527894</v>
      </c>
      <c r="AG432" t="str">
        <f t="shared" si="366"/>
        <v>1+9820,31211449928i</v>
      </c>
      <c r="AH432">
        <f t="shared" si="384"/>
        <v>9820.3121654141578</v>
      </c>
      <c r="AI432">
        <f t="shared" si="385"/>
        <v>1.5706944970378702</v>
      </c>
      <c r="AJ432" t="str">
        <f t="shared" si="367"/>
        <v>1+26,0196303888443i</v>
      </c>
      <c r="AK432">
        <f t="shared" si="386"/>
        <v>26.038839558860332</v>
      </c>
      <c r="AL432">
        <f t="shared" si="387"/>
        <v>1.5323827110730335</v>
      </c>
      <c r="AM432" t="str">
        <f t="shared" si="368"/>
        <v>1-0,765997178081695i</v>
      </c>
      <c r="AN432">
        <f t="shared" si="388"/>
        <v>1.2596633188392523</v>
      </c>
      <c r="AO432">
        <f t="shared" si="389"/>
        <v>-0.65366093677662129</v>
      </c>
      <c r="AP432" s="41" t="str">
        <f t="shared" si="390"/>
        <v>0,439614312132882-0,364289925272951i</v>
      </c>
      <c r="AQ432">
        <f t="shared" si="391"/>
        <v>-4.8682517459969485</v>
      </c>
      <c r="AR432" s="43">
        <f t="shared" si="392"/>
        <v>-39.647116551261867</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0,309479363677846+0,051458432802758i</v>
      </c>
      <c r="BG432" s="20">
        <f t="shared" si="403"/>
        <v>-10.068926048476417</v>
      </c>
      <c r="BH432" s="43">
        <f t="shared" si="404"/>
        <v>9.4404417353631249</v>
      </c>
      <c r="BI432" s="41" t="str">
        <f t="shared" si="357"/>
        <v>0,214460941763567+0,434714374726228i</v>
      </c>
      <c r="BJ432" s="20">
        <f t="shared" si="405"/>
        <v>-6.289874294566161</v>
      </c>
      <c r="BK432" s="43">
        <f t="shared" si="358"/>
        <v>63.741144316571486</v>
      </c>
      <c r="BL432">
        <f t="shared" si="406"/>
        <v>-10.068926048476417</v>
      </c>
      <c r="BM432" s="43">
        <f t="shared" si="407"/>
        <v>9.4404417353631249</v>
      </c>
    </row>
    <row r="433" spans="14:65" x14ac:dyDescent="0.25">
      <c r="N433" s="9">
        <v>15</v>
      </c>
      <c r="O433" s="34">
        <f t="shared" si="408"/>
        <v>141253.75446227577</v>
      </c>
      <c r="P433" s="33" t="str">
        <f t="shared" si="360"/>
        <v>68,0243543984883</v>
      </c>
      <c r="Q433" s="4" t="str">
        <f t="shared" si="361"/>
        <v>1+9780,46068348605i</v>
      </c>
      <c r="R433" s="4">
        <f t="shared" si="373"/>
        <v>9780.4607346083849</v>
      </c>
      <c r="S433" s="4">
        <f t="shared" si="374"/>
        <v>1.5706940821227</v>
      </c>
      <c r="T433" s="4" t="str">
        <f t="shared" si="362"/>
        <v>1+26,6257054386397i</v>
      </c>
      <c r="U433" s="4">
        <f t="shared" si="375"/>
        <v>26.644477666210829</v>
      </c>
      <c r="V433" s="4">
        <f t="shared" si="376"/>
        <v>1.5332562808989387</v>
      </c>
      <c r="W433" t="str">
        <f t="shared" si="363"/>
        <v>1-1,91705079158206i</v>
      </c>
      <c r="X433" s="4">
        <f t="shared" si="377"/>
        <v>2.1621941951419172</v>
      </c>
      <c r="Y433" s="4">
        <f t="shared" si="378"/>
        <v>-1.0899912238289626</v>
      </c>
      <c r="Z433" t="str">
        <f t="shared" si="364"/>
        <v>0,920189507401244+0,542375481157475i</v>
      </c>
      <c r="AA433" s="4">
        <f t="shared" si="379"/>
        <v>1.0681385172776732</v>
      </c>
      <c r="AB433" s="4">
        <f t="shared" si="380"/>
        <v>0.53260165408163784</v>
      </c>
      <c r="AC433" s="47" t="str">
        <f t="shared" si="381"/>
        <v>-0,0334298944192549-0,373635431759947i</v>
      </c>
      <c r="AD433" s="20">
        <f t="shared" si="382"/>
        <v>-8.5164110675068088</v>
      </c>
      <c r="AE433" s="43">
        <f t="shared" si="383"/>
        <v>-95.112751776634738</v>
      </c>
      <c r="AF433" t="str">
        <f t="shared" si="365"/>
        <v>170,937204527894</v>
      </c>
      <c r="AG433" t="str">
        <f t="shared" si="366"/>
        <v>1+10049,0565687769i</v>
      </c>
      <c r="AH433">
        <f t="shared" si="384"/>
        <v>10049.056618532813</v>
      </c>
      <c r="AI433">
        <f t="shared" si="385"/>
        <v>1.570696814966114</v>
      </c>
      <c r="AJ433" t="str">
        <f t="shared" si="367"/>
        <v>1+26,6257054386397i</v>
      </c>
      <c r="AK433">
        <f t="shared" si="386"/>
        <v>26.644477666210829</v>
      </c>
      <c r="AL433">
        <f t="shared" si="387"/>
        <v>1.5332562808989387</v>
      </c>
      <c r="AM433" t="str">
        <f t="shared" si="368"/>
        <v>1-0,783839544437833i</v>
      </c>
      <c r="AN433">
        <f t="shared" si="388"/>
        <v>1.2705921577849084</v>
      </c>
      <c r="AO433">
        <f t="shared" si="389"/>
        <v>-0.66480903521045442</v>
      </c>
      <c r="AP433" s="41" t="str">
        <f t="shared" si="390"/>
        <v>0,43961423256245-0,371975719912339i</v>
      </c>
      <c r="AQ433">
        <f t="shared" si="391"/>
        <v>-4.7935062899119005</v>
      </c>
      <c r="AR433" s="43">
        <f t="shared" si="392"/>
        <v>-40.235936484488114</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0,308610314197957+0,0432726728957948i</v>
      </c>
      <c r="BG433" s="20">
        <f t="shared" si="403"/>
        <v>-10.127232992069029</v>
      </c>
      <c r="BH433" s="43">
        <f t="shared" si="404"/>
        <v>7.9818516347939594</v>
      </c>
      <c r="BI433" s="41" t="str">
        <f t="shared" si="357"/>
        <v>0,218236044481811+0,425713046715635i</v>
      </c>
      <c r="BJ433" s="20">
        <f t="shared" si="405"/>
        <v>-6.4043282144741109</v>
      </c>
      <c r="BK433" s="43">
        <f t="shared" si="358"/>
        <v>62.8586669269406</v>
      </c>
      <c r="BL433">
        <f t="shared" si="406"/>
        <v>-10.127232992069029</v>
      </c>
      <c r="BM433" s="43">
        <f t="shared" si="407"/>
        <v>7.9818516347939594</v>
      </c>
    </row>
    <row r="434" spans="14:65" x14ac:dyDescent="0.25">
      <c r="N434" s="9">
        <v>16</v>
      </c>
      <c r="O434" s="34">
        <f t="shared" si="408"/>
        <v>144543.97707459307</v>
      </c>
      <c r="P434" s="33" t="str">
        <f t="shared" si="360"/>
        <v>68,0243543984883</v>
      </c>
      <c r="Q434" s="4" t="str">
        <f t="shared" si="361"/>
        <v>1+10008,2768786887i</v>
      </c>
      <c r="R434" s="4">
        <f t="shared" si="373"/>
        <v>10008.276928647349</v>
      </c>
      <c r="S434" s="4">
        <f t="shared" si="374"/>
        <v>1.570696409495566</v>
      </c>
      <c r="T434" s="4" t="str">
        <f t="shared" si="362"/>
        <v>1+27,2458977898916i</v>
      </c>
      <c r="U434" s="4">
        <f t="shared" si="375"/>
        <v>27.264243000259881</v>
      </c>
      <c r="V434" s="4">
        <f t="shared" si="376"/>
        <v>1.5341100212412653</v>
      </c>
      <c r="W434" t="str">
        <f t="shared" si="363"/>
        <v>1-1,96170464087219i</v>
      </c>
      <c r="X434" s="4">
        <f t="shared" si="377"/>
        <v>2.2018821716930015</v>
      </c>
      <c r="Y434" s="4">
        <f t="shared" si="378"/>
        <v>-1.0993706549385129</v>
      </c>
      <c r="Z434" t="str">
        <f t="shared" si="364"/>
        <v>0,916428154765838+0,555009029053346i</v>
      </c>
      <c r="AA434" s="4">
        <f t="shared" si="379"/>
        <v>1.0713895580871866</v>
      </c>
      <c r="AB434" s="4">
        <f t="shared" si="380"/>
        <v>0.54454305442077111</v>
      </c>
      <c r="AC434" s="47" t="str">
        <f t="shared" si="381"/>
        <v>-0,0416960883373512-0,378552934047673i</v>
      </c>
      <c r="AD434" s="20">
        <f t="shared" si="382"/>
        <v>-8.3850955099671705</v>
      </c>
      <c r="AE434" s="43">
        <f t="shared" si="383"/>
        <v>-96.285563064581225</v>
      </c>
      <c r="AF434" t="str">
        <f t="shared" si="365"/>
        <v>170,937204527894</v>
      </c>
      <c r="AG434" t="str">
        <f t="shared" si="366"/>
        <v>1+10283,1291658623i</v>
      </c>
      <c r="AH434">
        <f t="shared" si="384"/>
        <v>10283.129214485631</v>
      </c>
      <c r="AI434">
        <f t="shared" si="385"/>
        <v>1.5706990801318703</v>
      </c>
      <c r="AJ434" t="str">
        <f t="shared" si="367"/>
        <v>1+27,2458977898916i</v>
      </c>
      <c r="AK434">
        <f t="shared" si="386"/>
        <v>27.264243000259881</v>
      </c>
      <c r="AL434">
        <f t="shared" si="387"/>
        <v>1.5341100212412653</v>
      </c>
      <c r="AM434" t="str">
        <f t="shared" si="368"/>
        <v>1-0,802097512895773i</v>
      </c>
      <c r="AN434">
        <f t="shared" si="388"/>
        <v>1.2819361997360028</v>
      </c>
      <c r="AO434">
        <f t="shared" si="389"/>
        <v>-0.67601860552978488</v>
      </c>
      <c r="AP434" s="41" t="str">
        <f t="shared" si="390"/>
        <v>0,439614156573277-0,379858741001391i</v>
      </c>
      <c r="AQ434">
        <f t="shared" si="391"/>
        <v>-4.7165768077759616</v>
      </c>
      <c r="AR434" s="43">
        <f t="shared" si="392"/>
        <v>-40.829411619963196</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0,307540217703742+0,0351559109555472i</v>
      </c>
      <c r="BG434" s="20">
        <f t="shared" si="403"/>
        <v>-10.185577772632401</v>
      </c>
      <c r="BH434" s="43">
        <f t="shared" si="404"/>
        <v>6.5213570935530187</v>
      </c>
      <c r="BI434" s="41" t="str">
        <f t="shared" ref="BI434:BI497" si="409">IMPRODUCT(AP434,BC434)</f>
        <v>0,221858880043974+0,416861016677235i</v>
      </c>
      <c r="BJ434" s="20">
        <f t="shared" si="405"/>
        <v>-6.5170590704411824</v>
      </c>
      <c r="BK434" s="43">
        <f t="shared" ref="BK434:BK497" si="410">(180/PI())*IMARGUMENT(BI434)</f>
        <v>61.977508538171065</v>
      </c>
      <c r="BL434">
        <f t="shared" si="406"/>
        <v>-10.185577772632401</v>
      </c>
      <c r="BM434" s="43">
        <f t="shared" si="407"/>
        <v>6.5213570935530187</v>
      </c>
    </row>
    <row r="435" spans="14:65" x14ac:dyDescent="0.25">
      <c r="N435" s="9">
        <v>17</v>
      </c>
      <c r="O435" s="34">
        <f t="shared" si="408"/>
        <v>147910.83881682079</v>
      </c>
      <c r="P435" s="33" t="str">
        <f t="shared" si="360"/>
        <v>68,0243543984883</v>
      </c>
      <c r="Q435" s="4" t="str">
        <f t="shared" si="361"/>
        <v>1+10241,3995947676i</v>
      </c>
      <c r="R435" s="4">
        <f t="shared" si="373"/>
        <v>10241.399643589051</v>
      </c>
      <c r="S435" s="4">
        <f t="shared" si="374"/>
        <v>1.5706986838909587</v>
      </c>
      <c r="T435" s="4" t="str">
        <f t="shared" si="362"/>
        <v>1+27,8805362767937i</v>
      </c>
      <c r="U435" s="4">
        <f t="shared" si="375"/>
        <v>27.898464170660173</v>
      </c>
      <c r="V435" s="4">
        <f t="shared" si="376"/>
        <v>1.5349443797834581</v>
      </c>
      <c r="W435" t="str">
        <f t="shared" si="363"/>
        <v>1-2,00739861192914i</v>
      </c>
      <c r="X435" s="4">
        <f t="shared" si="377"/>
        <v>2.242687937983133</v>
      </c>
      <c r="Y435" s="4">
        <f t="shared" si="378"/>
        <v>-1.1086240728744159</v>
      </c>
      <c r="Z435" t="str">
        <f t="shared" si="364"/>
        <v>0,912489535042018+0,567936850082833i</v>
      </c>
      <c r="AA435" s="4">
        <f t="shared" si="379"/>
        <v>1.074797384274454</v>
      </c>
      <c r="AB435" s="4">
        <f t="shared" si="380"/>
        <v>0.55673012410501754</v>
      </c>
      <c r="AC435" s="47" t="str">
        <f t="shared" si="381"/>
        <v>-0,0502438380477288-0,383380252530073i</v>
      </c>
      <c r="AD435" s="20">
        <f t="shared" si="382"/>
        <v>-8.2534468561464092</v>
      </c>
      <c r="AE435" s="43">
        <f t="shared" si="383"/>
        <v>-97.466337606106947</v>
      </c>
      <c r="AF435" t="str">
        <f t="shared" si="365"/>
        <v>170,937204527894</v>
      </c>
      <c r="AG435" t="str">
        <f t="shared" si="366"/>
        <v>1+10522,6540141447i</v>
      </c>
      <c r="AH435">
        <f t="shared" si="384"/>
        <v>10522.654061661231</v>
      </c>
      <c r="AI435">
        <f t="shared" si="385"/>
        <v>1.5707012937361602</v>
      </c>
      <c r="AJ435" t="str">
        <f t="shared" si="367"/>
        <v>1+27,8805362767937i</v>
      </c>
      <c r="AK435">
        <f t="shared" si="386"/>
        <v>27.898464170660173</v>
      </c>
      <c r="AL435">
        <f t="shared" si="387"/>
        <v>1.5349443797834581</v>
      </c>
      <c r="AM435" t="str">
        <f t="shared" si="368"/>
        <v>1-0,820780764072065i</v>
      </c>
      <c r="AN435">
        <f t="shared" si="388"/>
        <v>1.2937082602622287</v>
      </c>
      <c r="AO435">
        <f t="shared" si="389"/>
        <v>-0.68728432354388991</v>
      </c>
      <c r="AP435" s="41" t="str">
        <f t="shared" si="390"/>
        <v>0,43961408400418-0,387943168222282i</v>
      </c>
      <c r="AQ435">
        <f t="shared" si="391"/>
        <v>-4.6374409760046351</v>
      </c>
      <c r="AR435" s="43">
        <f t="shared" si="392"/>
        <v>-41.427211322470946</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0,306269271603935+0,0271117352535087i</v>
      </c>
      <c r="BG435" s="20">
        <f t="shared" si="403"/>
        <v>-10.244031775339437</v>
      </c>
      <c r="BH435" s="43">
        <f t="shared" si="404"/>
        <v>5.0587817528044985</v>
      </c>
      <c r="BI435" s="41" t="str">
        <f t="shared" si="409"/>
        <v>0,225334864847339+0,40815818026168i</v>
      </c>
      <c r="BJ435" s="20">
        <f t="shared" si="405"/>
        <v>-6.6280258951976521</v>
      </c>
      <c r="BK435" s="43">
        <f t="shared" si="410"/>
        <v>61.097908036440494</v>
      </c>
      <c r="BL435">
        <f t="shared" si="406"/>
        <v>-10.244031775339437</v>
      </c>
      <c r="BM435" s="43">
        <f t="shared" si="407"/>
        <v>5.0587817528044985</v>
      </c>
    </row>
    <row r="436" spans="14:65" x14ac:dyDescent="0.25">
      <c r="N436" s="9">
        <v>18</v>
      </c>
      <c r="O436" s="34">
        <f t="shared" si="408"/>
        <v>151356.12484362084</v>
      </c>
      <c r="P436" s="33" t="str">
        <f t="shared" si="360"/>
        <v>68,0243543984883</v>
      </c>
      <c r="Q436" s="4" t="str">
        <f t="shared" si="361"/>
        <v>1+10479,9524364727i</v>
      </c>
      <c r="R436" s="4">
        <f t="shared" si="373"/>
        <v>10479.952484182839</v>
      </c>
      <c r="S436" s="4">
        <f t="shared" si="374"/>
        <v>1.5707009065147925</v>
      </c>
      <c r="T436" s="4" t="str">
        <f t="shared" si="362"/>
        <v>1+28,5299573930724i</v>
      </c>
      <c r="U436" s="4">
        <f t="shared" si="375"/>
        <v>28.547477451616047</v>
      </c>
      <c r="V436" s="4">
        <f t="shared" si="376"/>
        <v>1.5357597942640697</v>
      </c>
      <c r="W436" t="str">
        <f t="shared" si="363"/>
        <v>1-2,05415693230121i</v>
      </c>
      <c r="X436" s="4">
        <f t="shared" si="377"/>
        <v>2.2846357920949059</v>
      </c>
      <c r="Y436" s="4">
        <f t="shared" si="378"/>
        <v>-1.1177500443484192</v>
      </c>
      <c r="Z436" t="str">
        <f t="shared" si="364"/>
        <v>0,908365293889289+0,581165798747769i</v>
      </c>
      <c r="AA436" s="4">
        <f t="shared" si="379"/>
        <v>1.0783696920707233</v>
      </c>
      <c r="AB436" s="4">
        <f t="shared" si="380"/>
        <v>0.5691663601505681</v>
      </c>
      <c r="AC436" s="47" t="str">
        <f t="shared" si="381"/>
        <v>-0,0590774948047719-0,388103900621148i</v>
      </c>
      <c r="AD436" s="20">
        <f t="shared" si="382"/>
        <v>-8.1215568659660562</v>
      </c>
      <c r="AE436" s="43">
        <f t="shared" si="383"/>
        <v>-98.655168632634869</v>
      </c>
      <c r="AF436" t="str">
        <f t="shared" si="365"/>
        <v>170,937204527894</v>
      </c>
      <c r="AG436" t="str">
        <f t="shared" si="366"/>
        <v>1+10767,7581128692i</v>
      </c>
      <c r="AH436">
        <f t="shared" si="384"/>
        <v>10767.758159304121</v>
      </c>
      <c r="AI436">
        <f t="shared" si="385"/>
        <v>1.5707034569526654</v>
      </c>
      <c r="AJ436" t="str">
        <f t="shared" si="367"/>
        <v>1+28,5299573930724i</v>
      </c>
      <c r="AK436">
        <f t="shared" si="386"/>
        <v>28.547477451616047</v>
      </c>
      <c r="AL436">
        <f t="shared" si="387"/>
        <v>1.5357597942640697</v>
      </c>
      <c r="AM436" t="str">
        <f t="shared" si="368"/>
        <v>1-0,839899204073787i</v>
      </c>
      <c r="AN436">
        <f t="shared" si="388"/>
        <v>1.3059213885237431</v>
      </c>
      <c r="AO436">
        <f t="shared" si="389"/>
        <v>-0.69860072473904822</v>
      </c>
      <c r="AP436" s="41" t="str">
        <f t="shared" si="390"/>
        <v>0,439614014701232-0,396233288045379i</v>
      </c>
      <c r="AQ436">
        <f t="shared" si="391"/>
        <v>-4.5560784417743836</v>
      </c>
      <c r="AR436" s="43">
        <f t="shared" si="392"/>
        <v>-42.028997485113287</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0,304797654484469+0,0191438785957804i</v>
      </c>
      <c r="BG436" s="20">
        <f t="shared" si="403"/>
        <v>-10.302668783953013</v>
      </c>
      <c r="BH436" s="43">
        <f t="shared" si="404"/>
        <v>3.5939400921939306</v>
      </c>
      <c r="BI436" s="41" t="str">
        <f t="shared" si="409"/>
        <v>0,228669283979404+0,39960425728645i</v>
      </c>
      <c r="BJ436" s="20">
        <f t="shared" si="405"/>
        <v>-6.7371903597613416</v>
      </c>
      <c r="BK436" s="43">
        <f t="shared" si="410"/>
        <v>60.220111239715457</v>
      </c>
      <c r="BL436">
        <f t="shared" si="406"/>
        <v>-10.302668783953013</v>
      </c>
      <c r="BM436" s="43">
        <f t="shared" si="407"/>
        <v>3.5939400921939306</v>
      </c>
    </row>
    <row r="437" spans="14:65" x14ac:dyDescent="0.25">
      <c r="N437" s="9">
        <v>19</v>
      </c>
      <c r="O437" s="34">
        <f t="shared" si="408"/>
        <v>154881.66189124843</v>
      </c>
      <c r="P437" s="33" t="str">
        <f t="shared" si="360"/>
        <v>68,0243543984883</v>
      </c>
      <c r="Q437" s="4" t="str">
        <f t="shared" si="361"/>
        <v>1+10724,0618876781i</v>
      </c>
      <c r="R437" s="4">
        <f t="shared" si="373"/>
        <v>10724.061934302226</v>
      </c>
      <c r="S437" s="4">
        <f t="shared" si="374"/>
        <v>1.5707030785455323</v>
      </c>
      <c r="T437" s="4" t="str">
        <f t="shared" si="362"/>
        <v>1+29,1945054703995i</v>
      </c>
      <c r="U437" s="4">
        <f t="shared" si="375"/>
        <v>29.211626960188067</v>
      </c>
      <c r="V437" s="4">
        <f t="shared" si="376"/>
        <v>1.5365566926868155</v>
      </c>
      <c r="W437" t="str">
        <f t="shared" si="363"/>
        <v>1-2,10200439386876i</v>
      </c>
      <c r="X437" s="4">
        <f t="shared" si="377"/>
        <v>2.327750517526217</v>
      </c>
      <c r="Y437" s="4">
        <f t="shared" si="378"/>
        <v>-1.1267473267791392</v>
      </c>
      <c r="Z437" t="str">
        <f t="shared" si="364"/>
        <v>0,90404668323922+0,59470288921184i</v>
      </c>
      <c r="AA437" s="4">
        <f t="shared" si="379"/>
        <v>1.0821145650589612</v>
      </c>
      <c r="AB437" s="4">
        <f t="shared" si="380"/>
        <v>0.5818551948623123</v>
      </c>
      <c r="AC437" s="47" t="str">
        <f t="shared" si="381"/>
        <v>-0,0682009547734235-0,392709688919944i</v>
      </c>
      <c r="AD437" s="20">
        <f t="shared" si="382"/>
        <v>-7.9895189911334814</v>
      </c>
      <c r="AE437" s="43">
        <f t="shared" si="383"/>
        <v>-99.852157150794767</v>
      </c>
      <c r="AF437" t="str">
        <f t="shared" si="365"/>
        <v>170,937204527894</v>
      </c>
      <c r="AG437" t="str">
        <f t="shared" si="366"/>
        <v>1+11018,5714194734i</v>
      </c>
      <c r="AH437">
        <f t="shared" si="384"/>
        <v>11018.571464851333</v>
      </c>
      <c r="AI437">
        <f t="shared" si="385"/>
        <v>1.5707055709283524</v>
      </c>
      <c r="AJ437" t="str">
        <f t="shared" si="367"/>
        <v>1+29,1945054703995i</v>
      </c>
      <c r="AK437">
        <f t="shared" si="386"/>
        <v>29.211626960188067</v>
      </c>
      <c r="AL437">
        <f t="shared" si="387"/>
        <v>1.5365566926868155</v>
      </c>
      <c r="AM437" t="str">
        <f t="shared" si="368"/>
        <v>1-0,859462969750891i</v>
      </c>
      <c r="AN437">
        <f t="shared" si="388"/>
        <v>1.3185888655578057</v>
      </c>
      <c r="AO437">
        <f t="shared" si="389"/>
        <v>-0.70996221647384505</v>
      </c>
      <c r="AP437" s="41" t="str">
        <f t="shared" si="390"/>
        <v>0,439613948517424-0,404733496001982i</v>
      </c>
      <c r="AQ437">
        <f t="shared" si="391"/>
        <v>-4.4724709071187796</v>
      </c>
      <c r="AR437" s="43">
        <f t="shared" si="392"/>
        <v>-42.634425216050829</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0,303125540245049+0,0112562325360529i</v>
      </c>
      <c r="BG437" s="20">
        <f t="shared" si="403"/>
        <v>-10.361564924971862</v>
      </c>
      <c r="BH437" s="43">
        <f t="shared" si="404"/>
        <v>2.1266384314937805</v>
      </c>
      <c r="BI437" s="41" t="str">
        <f t="shared" si="409"/>
        <v>0,231867288882403+0,391198803611779i</v>
      </c>
      <c r="BJ437" s="20">
        <f t="shared" si="405"/>
        <v>-6.8445168409571755</v>
      </c>
      <c r="BK437" s="43">
        <f t="shared" si="410"/>
        <v>59.344370366237676</v>
      </c>
      <c r="BL437">
        <f t="shared" si="406"/>
        <v>-10.361564924971862</v>
      </c>
      <c r="BM437" s="43">
        <f t="shared" si="407"/>
        <v>2.1266384314937805</v>
      </c>
    </row>
    <row r="438" spans="14:65" x14ac:dyDescent="0.25">
      <c r="N438" s="9">
        <v>20</v>
      </c>
      <c r="O438" s="34">
        <f t="shared" si="408"/>
        <v>158489.31924611164</v>
      </c>
      <c r="P438" s="33" t="str">
        <f t="shared" si="360"/>
        <v>68,0243543984883</v>
      </c>
      <c r="Q438" s="4" t="str">
        <f t="shared" si="361"/>
        <v>1+10973,8573784461i</v>
      </c>
      <c r="R438" s="4">
        <f t="shared" si="373"/>
        <v>10973.857424008931</v>
      </c>
      <c r="S438" s="4">
        <f t="shared" si="374"/>
        <v>1.5707052011348168</v>
      </c>
      <c r="T438" s="4" t="str">
        <f t="shared" si="362"/>
        <v>1+29,8745328609619i</v>
      </c>
      <c r="U438" s="4">
        <f t="shared" si="375"/>
        <v>29.891264838756697</v>
      </c>
      <c r="V438" s="4">
        <f t="shared" si="376"/>
        <v>1.5373354935269303</v>
      </c>
      <c r="W438" t="str">
        <f t="shared" si="363"/>
        <v>1-2,15096636598926i</v>
      </c>
      <c r="X438" s="4">
        <f t="shared" si="377"/>
        <v>2.3720573997306738</v>
      </c>
      <c r="Y438" s="4">
        <f t="shared" si="378"/>
        <v>-1.1356148629382239</v>
      </c>
      <c r="Z438" t="str">
        <f t="shared" si="364"/>
        <v>0,899524542739616+0,608555299019593i</v>
      </c>
      <c r="AA438" s="4">
        <f t="shared" si="379"/>
        <v>1.0860404941602047</v>
      </c>
      <c r="AB438" s="4">
        <f t="shared" si="380"/>
        <v>0.5947999855892141</v>
      </c>
      <c r="AC438" s="47" t="str">
        <f t="shared" si="381"/>
        <v>-0,0776175993312995-0,397182719545584i</v>
      </c>
      <c r="AD438" s="20">
        <f t="shared" si="382"/>
        <v>-7.8574283385895907</v>
      </c>
      <c r="AE438" s="43">
        <f t="shared" si="383"/>
        <v>-101.05741103690933</v>
      </c>
      <c r="AF438" t="str">
        <f t="shared" si="365"/>
        <v>170,937204527894</v>
      </c>
      <c r="AG438" t="str">
        <f t="shared" si="366"/>
        <v>1+11275,2269184921i</v>
      </c>
      <c r="AH438">
        <f t="shared" si="384"/>
        <v>11275.226962837107</v>
      </c>
      <c r="AI438">
        <f t="shared" si="385"/>
        <v>1.5707076367840784</v>
      </c>
      <c r="AJ438" t="str">
        <f t="shared" si="367"/>
        <v>1+29,8745328609619i</v>
      </c>
      <c r="AK438">
        <f t="shared" si="386"/>
        <v>29.891264838756697</v>
      </c>
      <c r="AL438">
        <f t="shared" si="387"/>
        <v>1.5373354935269303</v>
      </c>
      <c r="AM438" t="str">
        <f t="shared" si="368"/>
        <v>1-0,879482434070892i</v>
      </c>
      <c r="AN438">
        <f t="shared" si="388"/>
        <v>1.3317242026182676</v>
      </c>
      <c r="AO438">
        <f t="shared" si="389"/>
        <v>-0.72136309094658257</v>
      </c>
      <c r="AP438" s="41" t="str">
        <f t="shared" si="390"/>
        <v>0,439613885312383-0,413448299014909i</v>
      </c>
      <c r="AQ438">
        <f t="shared" si="391"/>
        <v>-4.386602205754575</v>
      </c>
      <c r="AR438" s="43">
        <f t="shared" si="392"/>
        <v>-43.243143569691505</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0,301253113842766+0,00345286072252106i</v>
      </c>
      <c r="BG438" s="20">
        <f t="shared" si="403"/>
        <v>-10.420798614255792</v>
      </c>
      <c r="BH438" s="43">
        <f t="shared" si="404"/>
        <v>0.65667598141487438</v>
      </c>
      <c r="BI438" s="41" t="str">
        <f t="shared" si="409"/>
        <v>0,234933895658879+0,382941222588789i</v>
      </c>
      <c r="BJ438" s="20">
        <f t="shared" si="405"/>
        <v>-6.9499724814207635</v>
      </c>
      <c r="BK438" s="43">
        <f t="shared" si="410"/>
        <v>58.470943448632646</v>
      </c>
      <c r="BL438">
        <f t="shared" si="406"/>
        <v>-10.420798614255792</v>
      </c>
      <c r="BM438" s="43">
        <f t="shared" si="407"/>
        <v>0.65667598141487438</v>
      </c>
    </row>
    <row r="439" spans="14:65" x14ac:dyDescent="0.25">
      <c r="N439" s="9">
        <v>21</v>
      </c>
      <c r="O439" s="34">
        <f t="shared" si="408"/>
        <v>162181.00973589328</v>
      </c>
      <c r="P439" s="33" t="str">
        <f t="shared" si="360"/>
        <v>68,0243543984883</v>
      </c>
      <c r="Q439" s="4" t="str">
        <f t="shared" si="361"/>
        <v>1+11229,4713536523i</v>
      </c>
      <c r="R439" s="4">
        <f t="shared" si="373"/>
        <v>11229.471398177993</v>
      </c>
      <c r="S439" s="4">
        <f t="shared" si="374"/>
        <v>1.5707072754080713</v>
      </c>
      <c r="T439" s="4" t="str">
        <f t="shared" si="362"/>
        <v>1+30,5704001242833i</v>
      </c>
      <c r="U439" s="4">
        <f t="shared" si="375"/>
        <v>30.586751441739938</v>
      </c>
      <c r="V439" s="4">
        <f t="shared" si="376"/>
        <v>1.5380966059338355</v>
      </c>
      <c r="W439" t="str">
        <f t="shared" si="363"/>
        <v>1-2,2010688089484i</v>
      </c>
      <c r="X439" s="4">
        <f t="shared" si="377"/>
        <v>2.4175822430117093</v>
      </c>
      <c r="Y439" s="4">
        <f t="shared" si="378"/>
        <v>-1.1443517752384631</v>
      </c>
      <c r="Z439" t="str">
        <f t="shared" si="364"/>
        <v>0,894789280324185+0,622730372902066i</v>
      </c>
      <c r="AA439" s="4">
        <f t="shared" si="379"/>
        <v>1.090156398650129</v>
      </c>
      <c r="AB439" s="4">
        <f t="shared" si="380"/>
        <v>0.60800400383777742</v>
      </c>
      <c r="AC439" s="47" t="str">
        <f t="shared" si="381"/>
        <v>-0,0873302318581948-0,401507384170525i</v>
      </c>
      <c r="AD439" s="20">
        <f t="shared" si="382"/>
        <v>-7.7253816363623242</v>
      </c>
      <c r="AE439" s="43">
        <f t="shared" si="383"/>
        <v>-102.27104407439769</v>
      </c>
      <c r="AF439" t="str">
        <f t="shared" si="365"/>
        <v>170,937204527894</v>
      </c>
      <c r="AG439" t="str">
        <f t="shared" si="366"/>
        <v>1+11537,8606920682i</v>
      </c>
      <c r="AH439">
        <f t="shared" si="384"/>
        <v>11537.860735403789</v>
      </c>
      <c r="AI439">
        <f t="shared" si="385"/>
        <v>1.5707096556151878</v>
      </c>
      <c r="AJ439" t="str">
        <f t="shared" si="367"/>
        <v>1+30,5704001242833i</v>
      </c>
      <c r="AK439">
        <f t="shared" si="386"/>
        <v>30.586751441739938</v>
      </c>
      <c r="AL439">
        <f t="shared" si="387"/>
        <v>1.5380966059338355</v>
      </c>
      <c r="AM439" t="str">
        <f t="shared" si="368"/>
        <v>1-0,899968211618761i</v>
      </c>
      <c r="AN439">
        <f t="shared" si="388"/>
        <v>1.3453411396089361</v>
      </c>
      <c r="AO439">
        <f t="shared" si="389"/>
        <v>-0.73279753886733379</v>
      </c>
      <c r="AP439" s="41" t="str">
        <f t="shared" si="390"/>
        <v>0,439613824952039-0,422382317788104i</v>
      </c>
      <c r="AQ439">
        <f t="shared" si="391"/>
        <v>-4.2984583720077936</v>
      </c>
      <c r="AR439" s="43">
        <f t="shared" si="392"/>
        <v>-43.854796318464082</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0,299180588638108-0,00426198875566988i</v>
      </c>
      <c r="BG439" s="20">
        <f t="shared" si="403"/>
        <v>-10.480450505887333</v>
      </c>
      <c r="BH439" s="43">
        <f t="shared" si="404"/>
        <v>-0.81615405806415886</v>
      </c>
      <c r="BI439" s="41" t="str">
        <f t="shared" si="409"/>
        <v>0,237873983963114+0,374830776069133i</v>
      </c>
      <c r="BJ439" s="20">
        <f t="shared" si="405"/>
        <v>-7.0535272415328194</v>
      </c>
      <c r="BK439" s="43">
        <f t="shared" si="410"/>
        <v>57.600093697869411</v>
      </c>
      <c r="BL439">
        <f t="shared" si="406"/>
        <v>-10.480450505887333</v>
      </c>
      <c r="BM439" s="43">
        <f t="shared" si="407"/>
        <v>-0.81615405806415886</v>
      </c>
    </row>
    <row r="440" spans="14:65" x14ac:dyDescent="0.25">
      <c r="N440" s="9">
        <v>22</v>
      </c>
      <c r="O440" s="34">
        <f t="shared" si="408"/>
        <v>165958.69074375604</v>
      </c>
      <c r="P440" s="33" t="str">
        <f t="shared" si="360"/>
        <v>68,0243543984883</v>
      </c>
      <c r="Q440" s="4" t="str">
        <f t="shared" si="361"/>
        <v>1+11491,0393432099i</v>
      </c>
      <c r="R440" s="4">
        <f t="shared" si="373"/>
        <v>11491.039386722066</v>
      </c>
      <c r="S440" s="4">
        <f t="shared" si="374"/>
        <v>1.5707093024651029</v>
      </c>
      <c r="T440" s="4" t="str">
        <f t="shared" si="362"/>
        <v>1+31,2824762183979i</v>
      </c>
      <c r="U440" s="4">
        <f t="shared" si="375"/>
        <v>31.298455526665055</v>
      </c>
      <c r="V440" s="4">
        <f t="shared" si="376"/>
        <v>1.5388404299301364</v>
      </c>
      <c r="W440" t="str">
        <f t="shared" si="363"/>
        <v>1-2,25233828772465i</v>
      </c>
      <c r="X440" s="4">
        <f t="shared" si="377"/>
        <v>2.4643513877591419</v>
      </c>
      <c r="Y440" s="4">
        <f t="shared" si="378"/>
        <v>-1.1529573597162845</v>
      </c>
      <c r="Z440" t="str">
        <f t="shared" si="364"/>
        <v>0,889830851866473+0,637235626671067i</v>
      </c>
      <c r="AA440" s="4">
        <f t="shared" si="379"/>
        <v>1.094471648254207</v>
      </c>
      <c r="AB440" s="4">
        <f t="shared" si="380"/>
        <v>0.62147042372696593</v>
      </c>
      <c r="AC440" s="47" t="str">
        <f t="shared" si="381"/>
        <v>-0,0973410110855518-0,40566736624747i</v>
      </c>
      <c r="AD440" s="20">
        <f t="shared" si="382"/>
        <v>-7.5934772014286818</v>
      </c>
      <c r="AE440" s="43">
        <f t="shared" si="383"/>
        <v>-103.49317493614588</v>
      </c>
      <c r="AF440" t="str">
        <f t="shared" si="365"/>
        <v>170,937204527894</v>
      </c>
      <c r="AG440" t="str">
        <f t="shared" si="366"/>
        <v>1+11806,611992105i</v>
      </c>
      <c r="AH440">
        <f t="shared" si="384"/>
        <v>11806.61203445415</v>
      </c>
      <c r="AI440">
        <f t="shared" si="385"/>
        <v>1.5707116284920917</v>
      </c>
      <c r="AJ440" t="str">
        <f t="shared" si="367"/>
        <v>1+31,2824762183979i</v>
      </c>
      <c r="AK440">
        <f t="shared" si="386"/>
        <v>31.298455526665055</v>
      </c>
      <c r="AL440">
        <f t="shared" si="387"/>
        <v>1.5388404299301364</v>
      </c>
      <c r="AM440" t="str">
        <f t="shared" si="368"/>
        <v>1-0,920931164224924i</v>
      </c>
      <c r="AN440">
        <f t="shared" si="388"/>
        <v>1.3594536436527265</v>
      </c>
      <c r="AO440">
        <f t="shared" si="389"/>
        <v>-0.74425966375929986</v>
      </c>
      <c r="AP440" s="41" t="str">
        <f t="shared" si="390"/>
        <v>0,439613767308355-0,431540289256612i</v>
      </c>
      <c r="AQ440">
        <f t="shared" si="391"/>
        <v>-4.2080277012622522</v>
      </c>
      <c r="AR440" s="43">
        <f t="shared" si="392"/>
        <v>-44.469022760857186</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0,29690822533119-0,0118838721656275i</v>
      </c>
      <c r="BG440" s="20">
        <f t="shared" si="403"/>
        <v>-10.540603442941499</v>
      </c>
      <c r="BH440" s="43">
        <f t="shared" si="404"/>
        <v>-2.2920633535280648</v>
      </c>
      <c r="BI440" s="41" t="str">
        <f t="shared" si="409"/>
        <v>0,240692296425993+0,366866594969485i</v>
      </c>
      <c r="BJ440" s="20">
        <f t="shared" si="405"/>
        <v>-7.1551539427750814</v>
      </c>
      <c r="BK440" s="43">
        <f t="shared" si="410"/>
        <v>56.732088821760655</v>
      </c>
      <c r="BL440">
        <f t="shared" si="406"/>
        <v>-10.540603442941499</v>
      </c>
      <c r="BM440" s="43">
        <f t="shared" si="407"/>
        <v>-2.2920633535280648</v>
      </c>
    </row>
    <row r="441" spans="14:65" x14ac:dyDescent="0.25">
      <c r="N441" s="9">
        <v>23</v>
      </c>
      <c r="O441" s="34">
        <f t="shared" si="408"/>
        <v>169824.36524617471</v>
      </c>
      <c r="P441" s="33" t="str">
        <f t="shared" si="360"/>
        <v>68,0243543984883</v>
      </c>
      <c r="Q441" s="4" t="str">
        <f t="shared" si="361"/>
        <v>1+11758,7000339291i</v>
      </c>
      <c r="R441" s="4">
        <f t="shared" si="373"/>
        <v>11758.700076450807</v>
      </c>
      <c r="S441" s="4">
        <f t="shared" si="374"/>
        <v>1.5707112833806838</v>
      </c>
      <c r="T441" s="4" t="str">
        <f t="shared" si="362"/>
        <v>1+32,0111386954758i</v>
      </c>
      <c r="U441" s="4">
        <f t="shared" si="375"/>
        <v>32.026754449693897</v>
      </c>
      <c r="V441" s="4">
        <f t="shared" si="376"/>
        <v>1.5395673566069701</v>
      </c>
      <c r="W441" t="str">
        <f t="shared" si="363"/>
        <v>1-2,30480198607426i</v>
      </c>
      <c r="X441" s="4">
        <f t="shared" si="377"/>
        <v>2.5123917280177177</v>
      </c>
      <c r="Y441" s="4">
        <f t="shared" si="378"/>
        <v>-1.1614310797591438</v>
      </c>
      <c r="Z441" t="str">
        <f t="shared" si="364"/>
        <v>0,884638739874936+0,652078751204135i</v>
      </c>
      <c r="AA441" s="4">
        <f t="shared" si="379"/>
        <v>1.0989960863713113</v>
      </c>
      <c r="AB441" s="4">
        <f t="shared" si="380"/>
        <v>0.63520230977035386</v>
      </c>
      <c r="AC441" s="47" t="str">
        <f t="shared" si="381"/>
        <v>-0,107651381127094-0,409645647952922i</v>
      </c>
      <c r="AD441" s="20">
        <f t="shared" si="382"/>
        <v>-7.4618149091138521</v>
      </c>
      <c r="AE441" s="43">
        <f t="shared" si="383"/>
        <v>-104.72392611392218</v>
      </c>
      <c r="AF441" t="str">
        <f t="shared" si="365"/>
        <v>170,937204527894</v>
      </c>
      <c r="AG441" t="str">
        <f t="shared" si="366"/>
        <v>1+12081,6233140989i</v>
      </c>
      <c r="AH441">
        <f t="shared" si="384"/>
        <v>12081.623355484067</v>
      </c>
      <c r="AI441">
        <f t="shared" si="385"/>
        <v>1.5707135564608348</v>
      </c>
      <c r="AJ441" t="str">
        <f t="shared" si="367"/>
        <v>1+32,0111386954758i</v>
      </c>
      <c r="AK441">
        <f t="shared" si="386"/>
        <v>32.026754449693897</v>
      </c>
      <c r="AL441">
        <f t="shared" si="387"/>
        <v>1.5395673566069701</v>
      </c>
      <c r="AM441" t="str">
        <f t="shared" si="368"/>
        <v>1-0,942382406724317i</v>
      </c>
      <c r="AN441">
        <f t="shared" si="388"/>
        <v>1.3740759078389795</v>
      </c>
      <c r="AO441">
        <f t="shared" si="389"/>
        <v>-0.75574349680696196</v>
      </c>
      <c r="AP441" s="41" t="str">
        <f t="shared" si="390"/>
        <v>0,439613712259067-0,440927069098151i</v>
      </c>
      <c r="AQ441">
        <f t="shared" si="391"/>
        <v>-4.1153008014204566</v>
      </c>
      <c r="AR441" s="43">
        <f t="shared" si="392"/>
        <v>-45.085458560994908</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0,294436352466662-0,0194081402236434i</v>
      </c>
      <c r="BG441" s="20">
        <f t="shared" si="403"/>
        <v>-10.601342409756016</v>
      </c>
      <c r="BH441" s="43">
        <f t="shared" si="404"/>
        <v>-3.7712672498205402</v>
      </c>
      <c r="BI441" s="41" t="str">
        <f t="shared" si="409"/>
        <v>0,24339343856342+0,35904768938729i</v>
      </c>
      <c r="BJ441" s="20">
        <f t="shared" si="405"/>
        <v>-7.2548283020626316</v>
      </c>
      <c r="BK441" s="43">
        <f t="shared" si="410"/>
        <v>55.86720030310677</v>
      </c>
      <c r="BL441">
        <f t="shared" si="406"/>
        <v>-10.601342409756016</v>
      </c>
      <c r="BM441" s="43">
        <f t="shared" si="407"/>
        <v>-3.7712672498205402</v>
      </c>
    </row>
    <row r="442" spans="14:65" x14ac:dyDescent="0.25">
      <c r="N442" s="9">
        <v>24</v>
      </c>
      <c r="O442" s="34">
        <f t="shared" si="408"/>
        <v>173780.0828749378</v>
      </c>
      <c r="P442" s="33" t="str">
        <f t="shared" si="360"/>
        <v>68,0243543984883</v>
      </c>
      <c r="Q442" s="4" t="str">
        <f t="shared" si="361"/>
        <v>1+12032,5953430512i</v>
      </c>
      <c r="R442" s="4">
        <f t="shared" si="373"/>
        <v>12032.595384604994</v>
      </c>
      <c r="S442" s="4">
        <f t="shared" si="374"/>
        <v>1.5707132192051216</v>
      </c>
      <c r="T442" s="4" t="str">
        <f t="shared" si="362"/>
        <v>1+32,7567739020078i</v>
      </c>
      <c r="U442" s="4">
        <f t="shared" si="375"/>
        <v>32.772034365709729</v>
      </c>
      <c r="V442" s="4">
        <f t="shared" si="376"/>
        <v>1.5402777683157312</v>
      </c>
      <c r="W442" t="str">
        <f t="shared" si="363"/>
        <v>1-2,35848772094456i</v>
      </c>
      <c r="X442" s="4">
        <f t="shared" si="377"/>
        <v>2.5617307293793123</v>
      </c>
      <c r="Y442" s="4">
        <f t="shared" si="378"/>
        <v>-1.1697725596263191</v>
      </c>
      <c r="Z442" t="str">
        <f t="shared" si="364"/>
        <v>0,879201931183919+0,66726761652238i</v>
      </c>
      <c r="AA442" s="4">
        <f t="shared" si="379"/>
        <v>1.1037400544770453</v>
      </c>
      <c r="AB442" s="4">
        <f t="shared" si="380"/>
        <v>0.649202603974397</v>
      </c>
      <c r="AC442" s="47" t="str">
        <f t="shared" si="381"/>
        <v>-0,118261998367134-0,413424522395312i</v>
      </c>
      <c r="AD442" s="20">
        <f t="shared" si="382"/>
        <v>-7.3304961634810697</v>
      </c>
      <c r="AE442" s="43">
        <f t="shared" si="383"/>
        <v>-105.96342279697912</v>
      </c>
      <c r="AF442" t="str">
        <f t="shared" si="365"/>
        <v>170,937204527894</v>
      </c>
      <c r="AG442" t="str">
        <f t="shared" si="366"/>
        <v>1+12363,0404726933i</v>
      </c>
      <c r="AH442">
        <f t="shared" si="384"/>
        <v>12363.040513136424</v>
      </c>
      <c r="AI442">
        <f t="shared" si="385"/>
        <v>1.5707154405436523</v>
      </c>
      <c r="AJ442" t="str">
        <f t="shared" si="367"/>
        <v>1+32,7567739020078i</v>
      </c>
      <c r="AK442">
        <f t="shared" si="386"/>
        <v>32.772034365709729</v>
      </c>
      <c r="AL442">
        <f t="shared" si="387"/>
        <v>1.5402777683157312</v>
      </c>
      <c r="AM442" t="str">
        <f t="shared" si="368"/>
        <v>1-0,964333312849669i</v>
      </c>
      <c r="AN442">
        <f t="shared" si="388"/>
        <v>1.3892223501915082</v>
      </c>
      <c r="AO442">
        <f t="shared" si="389"/>
        <v>-0.76724301216228674</v>
      </c>
      <c r="AP442" s="41" t="str">
        <f t="shared" si="390"/>
        <v>0,4396136596874-0,450547634307677i</v>
      </c>
      <c r="AQ442">
        <f t="shared" si="391"/>
        <v>-4.0202706349370398</v>
      </c>
      <c r="AR442" s="43">
        <f t="shared" si="392"/>
        <v>-45.703736614665964</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0,291765388474752-0,0268299296449373i</v>
      </c>
      <c r="BG442" s="20">
        <f t="shared" si="403"/>
        <v>-10.662754485211126</v>
      </c>
      <c r="BH442" s="43">
        <f t="shared" si="404"/>
        <v>-5.2539835393704779</v>
      </c>
      <c r="BI442" s="41" t="str">
        <f t="shared" si="409"/>
        <v>0,245981879121364+0,351372958267403i</v>
      </c>
      <c r="BJ442" s="20">
        <f t="shared" si="405"/>
        <v>-7.3525289566671068</v>
      </c>
      <c r="BK442" s="43">
        <f t="shared" si="410"/>
        <v>55.005702642942715</v>
      </c>
      <c r="BL442">
        <f t="shared" si="406"/>
        <v>-10.662754485211126</v>
      </c>
      <c r="BM442" s="43">
        <f t="shared" si="407"/>
        <v>-5.2539835393704779</v>
      </c>
    </row>
    <row r="443" spans="14:65" x14ac:dyDescent="0.25">
      <c r="N443" s="9">
        <v>25</v>
      </c>
      <c r="O443" s="34">
        <f t="shared" si="408"/>
        <v>177827.94100389251</v>
      </c>
      <c r="P443" s="33" t="str">
        <f t="shared" si="360"/>
        <v>68,0243543984883</v>
      </c>
      <c r="Q443" s="4" t="str">
        <f t="shared" si="361"/>
        <v>1+12312,8704934944i</v>
      </c>
      <c r="R443" s="4">
        <f t="shared" si="373"/>
        <v>12312.870534102314</v>
      </c>
      <c r="S443" s="4">
        <f t="shared" si="374"/>
        <v>1.5707151109648163</v>
      </c>
      <c r="T443" s="4" t="str">
        <f t="shared" si="362"/>
        <v>1+33,5197771836498i</v>
      </c>
      <c r="U443" s="4">
        <f t="shared" si="375"/>
        <v>33.534690433065421</v>
      </c>
      <c r="V443" s="4">
        <f t="shared" si="376"/>
        <v>1.5409720388561985</v>
      </c>
      <c r="W443" t="str">
        <f t="shared" si="363"/>
        <v>1-2,41342395722279i</v>
      </c>
      <c r="X443" s="4">
        <f t="shared" si="377"/>
        <v>2.6123964471911436</v>
      </c>
      <c r="Y443" s="4">
        <f t="shared" si="378"/>
        <v>-1.1779815778090994</v>
      </c>
      <c r="Z443" t="str">
        <f t="shared" si="364"/>
        <v>0,873508893593263+0,682810275963235i</v>
      </c>
      <c r="AA443" s="4">
        <f t="shared" si="379"/>
        <v>1.1087144177593775</v>
      </c>
      <c r="AB443" s="4">
        <f t="shared" si="380"/>
        <v>0.66347411224505726</v>
      </c>
      <c r="AC443" s="47" t="str">
        <f t="shared" si="381"/>
        <v>-0,129172655444857-0,416985611656778i</v>
      </c>
      <c r="AD443" s="20">
        <f t="shared" si="382"/>
        <v>-7.1996238680974383</v>
      </c>
      <c r="AE443" s="43">
        <f t="shared" si="383"/>
        <v>-107.21179170203088</v>
      </c>
      <c r="AF443" t="str">
        <f t="shared" si="365"/>
        <v>170,937204527894</v>
      </c>
      <c r="AG443" t="str">
        <f t="shared" si="366"/>
        <v>1+12651,0126789904i</v>
      </c>
      <c r="AH443">
        <f t="shared" si="384"/>
        <v>12651.012718512928</v>
      </c>
      <c r="AI443">
        <f t="shared" si="385"/>
        <v>1.5707172817395092</v>
      </c>
      <c r="AJ443" t="str">
        <f t="shared" si="367"/>
        <v>1+33,5197771836498i</v>
      </c>
      <c r="AK443">
        <f t="shared" si="386"/>
        <v>33.534690433065421</v>
      </c>
      <c r="AL443">
        <f t="shared" si="387"/>
        <v>1.5409720388561985</v>
      </c>
      <c r="AM443" t="str">
        <f t="shared" si="368"/>
        <v>1-0,986795521261954i</v>
      </c>
      <c r="AN443">
        <f t="shared" si="388"/>
        <v>1.4049076128993863</v>
      </c>
      <c r="AO443">
        <f t="shared" si="389"/>
        <v>-0.77875214261472614</v>
      </c>
      <c r="AP443" s="41" t="str">
        <f t="shared" si="390"/>
        <v>0,439613609481853-0,460407085836237i</v>
      </c>
      <c r="AQ443">
        <f t="shared" si="391"/>
        <v>-3.9229325510634352</v>
      </c>
      <c r="AR443" s="43">
        <f t="shared" si="392"/>
        <v>-46.323487936399026</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0,288895865202568-0,0341441563198491i</v>
      </c>
      <c r="BG443" s="20">
        <f t="shared" si="403"/>
        <v>-10.724928796457586</v>
      </c>
      <c r="BH443" s="43">
        <f t="shared" si="404"/>
        <v>-6.7404311909602246</v>
      </c>
      <c r="BI443" s="41" t="str">
        <f t="shared" si="409"/>
        <v>0,248461950813083+0,343841198621679i</v>
      </c>
      <c r="BJ443" s="20">
        <f t="shared" si="405"/>
        <v>-7.44823747942357</v>
      </c>
      <c r="BK443" s="43">
        <f t="shared" si="410"/>
        <v>54.14787257467156</v>
      </c>
      <c r="BL443">
        <f t="shared" si="406"/>
        <v>-10.724928796457586</v>
      </c>
      <c r="BM443" s="43">
        <f t="shared" si="407"/>
        <v>-6.7404311909602246</v>
      </c>
    </row>
    <row r="444" spans="14:65" x14ac:dyDescent="0.25">
      <c r="N444" s="9">
        <v>26</v>
      </c>
      <c r="O444" s="34">
        <f t="shared" si="408"/>
        <v>181970.08586099857</v>
      </c>
      <c r="P444" s="33" t="str">
        <f t="shared" si="360"/>
        <v>68,0243543984883</v>
      </c>
      <c r="Q444" s="4" t="str">
        <f t="shared" si="361"/>
        <v>1+12599,6740908532i</v>
      </c>
      <c r="R444" s="4">
        <f t="shared" si="373"/>
        <v>12599.674130536765</v>
      </c>
      <c r="S444" s="4">
        <f t="shared" si="374"/>
        <v>1.5707169596628034</v>
      </c>
      <c r="T444" s="4" t="str">
        <f t="shared" si="362"/>
        <v>1+34,3005530948409i</v>
      </c>
      <c r="U444" s="4">
        <f t="shared" si="375"/>
        <v>34.315127023107458</v>
      </c>
      <c r="V444" s="4">
        <f t="shared" si="376"/>
        <v>1.5416505336610986</v>
      </c>
      <c r="W444" t="str">
        <f t="shared" si="363"/>
        <v>1-2,46963982282854i</v>
      </c>
      <c r="X444" s="4">
        <f t="shared" si="377"/>
        <v>2.6644175450744543</v>
      </c>
      <c r="Y444" s="4">
        <f t="shared" si="378"/>
        <v>-1.1860580602738722</v>
      </c>
      <c r="Z444" t="str">
        <f t="shared" si="364"/>
        <v>0,867547551406964+0,698714970450461i</v>
      </c>
      <c r="AA444" s="4">
        <f t="shared" si="379"/>
        <v>1.1139305920405489</v>
      </c>
      <c r="AB444" s="4">
        <f t="shared" si="380"/>
        <v>0.67801949009941176</v>
      </c>
      <c r="AC444" s="47" t="str">
        <f t="shared" si="381"/>
        <v>-0,1403822026418-0,420309891254051i</v>
      </c>
      <c r="AD444" s="20">
        <f t="shared" si="382"/>
        <v>-7.0693023964946358</v>
      </c>
      <c r="AE444" s="43">
        <f t="shared" si="383"/>
        <v>-108.46915985690131</v>
      </c>
      <c r="AF444" t="str">
        <f t="shared" si="365"/>
        <v>170,937204527894</v>
      </c>
      <c r="AG444" t="str">
        <f t="shared" si="366"/>
        <v>1+12945,6926196658i</v>
      </c>
      <c r="AH444">
        <f t="shared" si="384"/>
        <v>12945.692658288684</v>
      </c>
      <c r="AI444">
        <f t="shared" si="385"/>
        <v>1.5707190810246323</v>
      </c>
      <c r="AJ444" t="str">
        <f t="shared" si="367"/>
        <v>1+34,3005530948409i</v>
      </c>
      <c r="AK444">
        <f t="shared" si="386"/>
        <v>34.315127023107458</v>
      </c>
      <c r="AL444">
        <f t="shared" si="387"/>
        <v>1.5416505336610986</v>
      </c>
      <c r="AM444" t="str">
        <f t="shared" si="368"/>
        <v>1-1,00978094172138i</v>
      </c>
      <c r="AN444">
        <f t="shared" si="388"/>
        <v>1.4211465618519847</v>
      </c>
      <c r="AO444">
        <f t="shared" si="389"/>
        <v>-0.79026479552664608</v>
      </c>
      <c r="AP444" s="41" t="str">
        <f t="shared" si="390"/>
        <v>0,439613561535924-0,470510651295548i</v>
      </c>
      <c r="AQ444">
        <f t="shared" si="391"/>
        <v>-3.8232843080273211</v>
      </c>
      <c r="AR444" s="43">
        <f t="shared" si="392"/>
        <v>-46.944342561952411</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0,285828452874594-0,041345510294355i</v>
      </c>
      <c r="BG444" s="20">
        <f t="shared" si="403"/>
        <v>-10.787956472456223</v>
      </c>
      <c r="BH444" s="43">
        <f t="shared" si="404"/>
        <v>-8.2308290398613337</v>
      </c>
      <c r="BI444" s="41" t="str">
        <f t="shared" si="409"/>
        <v>0,250837851407046+0,336451114305901i</v>
      </c>
      <c r="BJ444" s="20">
        <f t="shared" si="405"/>
        <v>-7.5419383839888985</v>
      </c>
      <c r="BK444" s="43">
        <f t="shared" si="410"/>
        <v>53.293988255087669</v>
      </c>
      <c r="BL444">
        <f t="shared" si="406"/>
        <v>-10.787956472456223</v>
      </c>
      <c r="BM444" s="43">
        <f t="shared" si="407"/>
        <v>-8.2308290398613337</v>
      </c>
    </row>
    <row r="445" spans="14:65" x14ac:dyDescent="0.25">
      <c r="N445" s="9">
        <v>27</v>
      </c>
      <c r="O445" s="34">
        <f t="shared" si="408"/>
        <v>186208.71366628664</v>
      </c>
      <c r="P445" s="33" t="str">
        <f t="shared" si="360"/>
        <v>68,0243543984883</v>
      </c>
      <c r="Q445" s="4" t="str">
        <f t="shared" si="361"/>
        <v>1+12893,1582021914i</v>
      </c>
      <c r="R445" s="4">
        <f t="shared" si="373"/>
        <v>12893.158240971656</v>
      </c>
      <c r="S445" s="4">
        <f t="shared" si="374"/>
        <v>1.5707187662792872</v>
      </c>
      <c r="T445" s="4" t="str">
        <f t="shared" si="362"/>
        <v>1+35,0995156133046i</v>
      </c>
      <c r="U445" s="4">
        <f t="shared" si="375"/>
        <v>35.113757934584747</v>
      </c>
      <c r="V445" s="4">
        <f t="shared" si="376"/>
        <v>1.54231360997714</v>
      </c>
      <c r="W445" t="str">
        <f t="shared" si="363"/>
        <v>1-2,52716512415793i</v>
      </c>
      <c r="X445" s="4">
        <f t="shared" si="377"/>
        <v>2.7178233137494723</v>
      </c>
      <c r="Y445" s="4">
        <f t="shared" si="378"/>
        <v>-1.1940020736288552</v>
      </c>
      <c r="Z445" t="str">
        <f t="shared" si="364"/>
        <v>0,861305259818988+0,714990132863611i</v>
      </c>
      <c r="AA445" s="4">
        <f t="shared" si="379"/>
        <v>1.1194005720403124</v>
      </c>
      <c r="AB445" s="4">
        <f t="shared" si="380"/>
        <v>0.69284122768355738</v>
      </c>
      <c r="AC445" s="47" t="str">
        <f t="shared" si="381"/>
        <v>-0,151888467055535-0,423377721614514i</v>
      </c>
      <c r="AD445" s="20">
        <f t="shared" si="382"/>
        <v>-6.939637561577559</v>
      </c>
      <c r="AE445" s="43">
        <f t="shared" si="383"/>
        <v>-109.73565334025497</v>
      </c>
      <c r="AF445" t="str">
        <f t="shared" si="365"/>
        <v>170,937204527894</v>
      </c>
      <c r="AG445" t="str">
        <f t="shared" si="366"/>
        <v>1+13247,2365379246i</v>
      </c>
      <c r="AH445">
        <f t="shared" si="384"/>
        <v>13247.236575668321</v>
      </c>
      <c r="AI445">
        <f t="shared" si="385"/>
        <v>1.5707208393530261</v>
      </c>
      <c r="AJ445" t="str">
        <f t="shared" si="367"/>
        <v>1+35,0995156133046i</v>
      </c>
      <c r="AK445">
        <f t="shared" si="386"/>
        <v>35.113757934584747</v>
      </c>
      <c r="AL445">
        <f t="shared" si="387"/>
        <v>1.54231360997714</v>
      </c>
      <c r="AM445" t="str">
        <f t="shared" si="368"/>
        <v>1-1,03330176140215i</v>
      </c>
      <c r="AN445">
        <f t="shared" si="388"/>
        <v>1.4379542865184505</v>
      </c>
      <c r="AO445">
        <f t="shared" si="389"/>
        <v>-0.80177486893254502</v>
      </c>
      <c r="AP445" s="41" t="str">
        <f t="shared" si="390"/>
        <v>0,439613515747921-0,480863687729797i</v>
      </c>
      <c r="AQ445">
        <f t="shared" si="391"/>
        <v>-3.7213260849556775</v>
      </c>
      <c r="AR445" s="43">
        <f t="shared" si="392"/>
        <v>-47.565930460387911</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0,282563986403793-0,0484284527400407i</v>
      </c>
      <c r="BG445" s="20">
        <f t="shared" si="403"/>
        <v>-10.851930596623461</v>
      </c>
      <c r="BH445" s="43">
        <f t="shared" si="404"/>
        <v>-9.7253944413812601</v>
      </c>
      <c r="BI445" s="41" t="str">
        <f t="shared" si="409"/>
        <v>0,253113645126672+0,329201324360487i</v>
      </c>
      <c r="BJ445" s="20">
        <f t="shared" si="405"/>
        <v>-7.6336191200015913</v>
      </c>
      <c r="BK445" s="43">
        <f t="shared" si="410"/>
        <v>52.444328438485734</v>
      </c>
      <c r="BL445">
        <f t="shared" si="406"/>
        <v>-10.851930596623461</v>
      </c>
      <c r="BM445" s="43">
        <f t="shared" si="407"/>
        <v>-9.7253944413812601</v>
      </c>
    </row>
    <row r="446" spans="14:65" x14ac:dyDescent="0.25">
      <c r="N446" s="9">
        <v>28</v>
      </c>
      <c r="O446" s="34">
        <f t="shared" si="408"/>
        <v>190546.07179632492</v>
      </c>
      <c r="P446" s="33" t="str">
        <f t="shared" si="360"/>
        <v>68,0243543984883</v>
      </c>
      <c r="Q446" s="4" t="str">
        <f t="shared" si="361"/>
        <v>1+13193,4784366697i</v>
      </c>
      <c r="R446" s="4">
        <f t="shared" si="373"/>
        <v>13193.478474567211</v>
      </c>
      <c r="S446" s="4">
        <f t="shared" si="374"/>
        <v>1.5707205317721598</v>
      </c>
      <c r="T446" s="4" t="str">
        <f t="shared" si="362"/>
        <v>1+35,9170883595438i</v>
      </c>
      <c r="U446" s="4">
        <f t="shared" si="375"/>
        <v>35.931006613053249</v>
      </c>
      <c r="V446" s="4">
        <f t="shared" si="376"/>
        <v>1.5429616170425484</v>
      </c>
      <c r="W446" t="str">
        <f t="shared" si="363"/>
        <v>1-2,58603036188715i</v>
      </c>
      <c r="X446" s="4">
        <f t="shared" si="377"/>
        <v>2.7726436901632683</v>
      </c>
      <c r="Y446" s="4">
        <f t="shared" si="378"/>
        <v>-1.2018138182522684</v>
      </c>
      <c r="Z446" t="str">
        <f t="shared" si="364"/>
        <v>0,854768778091957+0,731644392509224i</v>
      </c>
      <c r="AA446" s="4">
        <f t="shared" si="379"/>
        <v>1.1251369610367481</v>
      </c>
      <c r="AB446" s="4">
        <f t="shared" si="380"/>
        <v>0.70794163410365774</v>
      </c>
      <c r="AC446" s="47" t="str">
        <f t="shared" si="381"/>
        <v>-0,163688170024931-0,426168887166508i</v>
      </c>
      <c r="AD446" s="20">
        <f t="shared" si="382"/>
        <v>-6.8107365831804607</v>
      </c>
      <c r="AE446" s="43">
        <f t="shared" si="383"/>
        <v>-111.01139597996212</v>
      </c>
      <c r="AF446" t="str">
        <f t="shared" si="365"/>
        <v>170,937204527894</v>
      </c>
      <c r="AG446" t="str">
        <f t="shared" si="366"/>
        <v>1+13555,804316344i</v>
      </c>
      <c r="AH446">
        <f t="shared" si="384"/>
        <v>13555.804353228568</v>
      </c>
      <c r="AI446">
        <f t="shared" si="385"/>
        <v>1.5707225576569799</v>
      </c>
      <c r="AJ446" t="str">
        <f t="shared" si="367"/>
        <v>1+35,9170883595438i</v>
      </c>
      <c r="AK446">
        <f t="shared" si="386"/>
        <v>35.931006613053249</v>
      </c>
      <c r="AL446">
        <f t="shared" si="387"/>
        <v>1.5429616170425484</v>
      </c>
      <c r="AM446" t="str">
        <f t="shared" si="368"/>
        <v>1-1,05737045135419i</v>
      </c>
      <c r="AN446">
        <f t="shared" si="388"/>
        <v>1.4553461002101744</v>
      </c>
      <c r="AO446">
        <f t="shared" si="389"/>
        <v>-0.81327626769841288</v>
      </c>
      <c r="AP446" s="41" t="str">
        <f t="shared" si="390"/>
        <v>0,439613472020713-0,491471684455951i</v>
      </c>
      <c r="AQ446">
        <f t="shared" si="391"/>
        <v>-3.6170604834464468</v>
      </c>
      <c r="AR446" s="43">
        <f t="shared" si="392"/>
        <v>-48.187882449791019</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0,279103492954691-0,0553872151046327i</v>
      </c>
      <c r="BG446" s="20">
        <f t="shared" si="403"/>
        <v>-10.916946157819524</v>
      </c>
      <c r="BH446" s="43">
        <f t="shared" si="404"/>
        <v>-11.224341890008976</v>
      </c>
      <c r="BI446" s="41" t="str">
        <f t="shared" si="409"/>
        <v>0,255293264325429+0,322090370922859i</v>
      </c>
      <c r="BJ446" s="20">
        <f t="shared" si="405"/>
        <v>-7.7232700580855163</v>
      </c>
      <c r="BK446" s="43">
        <f t="shared" si="410"/>
        <v>51.599171640162069</v>
      </c>
      <c r="BL446">
        <f t="shared" si="406"/>
        <v>-10.916946157819524</v>
      </c>
      <c r="BM446" s="43">
        <f t="shared" si="407"/>
        <v>-11.224341890008976</v>
      </c>
    </row>
    <row r="447" spans="14:65" x14ac:dyDescent="0.25">
      <c r="N447" s="9">
        <v>29</v>
      </c>
      <c r="O447" s="34">
        <f t="shared" si="408"/>
        <v>194984.45997580473</v>
      </c>
      <c r="P447" s="33" t="str">
        <f t="shared" si="360"/>
        <v>68,0243543984883</v>
      </c>
      <c r="Q447" s="4" t="str">
        <f t="shared" si="361"/>
        <v>1+13500,7940280513i</v>
      </c>
      <c r="R447" s="4">
        <f t="shared" si="373"/>
        <v>13500.794065086158</v>
      </c>
      <c r="S447" s="4">
        <f t="shared" si="374"/>
        <v>1.5707222570775086</v>
      </c>
      <c r="T447" s="4" t="str">
        <f t="shared" si="362"/>
        <v>1+36,7537048214496i</v>
      </c>
      <c r="U447" s="4">
        <f t="shared" si="375"/>
        <v>36.767306375396174</v>
      </c>
      <c r="V447" s="4">
        <f t="shared" si="376"/>
        <v>1.5435948962611472</v>
      </c>
      <c r="W447" t="str">
        <f t="shared" si="363"/>
        <v>1-2,64626674714437i</v>
      </c>
      <c r="X447" s="4">
        <f t="shared" si="377"/>
        <v>2.8289092769196484</v>
      </c>
      <c r="Y447" s="4">
        <f t="shared" si="378"/>
        <v>-1.2094936214170025</v>
      </c>
      <c r="Z447" t="str">
        <f t="shared" si="364"/>
        <v>0,847924241471776+0,748686579696194i</v>
      </c>
      <c r="AA447" s="4">
        <f t="shared" si="379"/>
        <v>1.1311530019819036</v>
      </c>
      <c r="AB447" s="4">
        <f t="shared" si="380"/>
        <v>0.72332282108340473</v>
      </c>
      <c r="AC447" s="47" t="str">
        <f t="shared" si="381"/>
        <v>-0,175776843361722-0,428662643637708i</v>
      </c>
      <c r="AD447" s="20">
        <f t="shared" si="382"/>
        <v>-6.6827080529106189</v>
      </c>
      <c r="AE447" s="43">
        <f t="shared" si="383"/>
        <v>-112.29650801286958</v>
      </c>
      <c r="AF447" t="str">
        <f t="shared" si="365"/>
        <v>170,937204527894</v>
      </c>
      <c r="AG447" t="str">
        <f t="shared" si="366"/>
        <v>1+13871,5595616439i</v>
      </c>
      <c r="AH447">
        <f t="shared" si="384"/>
        <v>13871.559597688873</v>
      </c>
      <c r="AI447">
        <f t="shared" si="385"/>
        <v>1.5707242368475607</v>
      </c>
      <c r="AJ447" t="str">
        <f t="shared" si="367"/>
        <v>1+36,7537048214496i</v>
      </c>
      <c r="AK447">
        <f t="shared" si="386"/>
        <v>36.767306375396174</v>
      </c>
      <c r="AL447">
        <f t="shared" si="387"/>
        <v>1.5435948962611472</v>
      </c>
      <c r="AM447" t="str">
        <f t="shared" si="368"/>
        <v>1-1,08199977311547i</v>
      </c>
      <c r="AN447">
        <f t="shared" si="388"/>
        <v>1.4733375407631235</v>
      </c>
      <c r="AO447">
        <f t="shared" si="389"/>
        <v>-0.82476291963703496</v>
      </c>
      <c r="AP447" s="41" t="str">
        <f t="shared" si="390"/>
        <v>0,439613430261557-0,502340265974305i</v>
      </c>
      <c r="AQ447">
        <f t="shared" si="391"/>
        <v>-3.5104925187797105</v>
      </c>
      <c r="AR447" s="43">
        <f t="shared" si="392"/>
        <v>-48.809831110664064</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0,275448220637838-0,0622158006388428i</v>
      </c>
      <c r="BG447" s="20">
        <f t="shared" si="403"/>
        <v>-10.983099998849813</v>
      </c>
      <c r="BH447" s="43">
        <f t="shared" si="404"/>
        <v>-12.727881606579535</v>
      </c>
      <c r="BI447" s="41" t="str">
        <f t="shared" si="409"/>
        <v>0,257380511403777+0,315116726721042i</v>
      </c>
      <c r="BJ447" s="20">
        <f t="shared" si="405"/>
        <v>-7.8108844647189057</v>
      </c>
      <c r="BK447" s="43">
        <f t="shared" si="410"/>
        <v>50.758795295625958</v>
      </c>
      <c r="BL447">
        <f t="shared" si="406"/>
        <v>-10.983099998849813</v>
      </c>
      <c r="BM447" s="43">
        <f t="shared" si="407"/>
        <v>-12.727881606579535</v>
      </c>
    </row>
    <row r="448" spans="14:65" x14ac:dyDescent="0.25">
      <c r="N448" s="9">
        <v>30</v>
      </c>
      <c r="O448" s="34">
        <f t="shared" si="408"/>
        <v>199526.23149688813</v>
      </c>
      <c r="P448" s="33" t="str">
        <f t="shared" si="360"/>
        <v>68,0243543984883</v>
      </c>
      <c r="Q448" s="4" t="str">
        <f t="shared" si="361"/>
        <v>1+13815,2679191308i</v>
      </c>
      <c r="R448" s="4">
        <f t="shared" si="373"/>
        <v>13815.267955322643</v>
      </c>
      <c r="S448" s="4">
        <f t="shared" si="374"/>
        <v>1.5707239431101134</v>
      </c>
      <c r="T448" s="4" t="str">
        <f t="shared" si="362"/>
        <v>1+37,6098085841448i</v>
      </c>
      <c r="U448" s="4">
        <f t="shared" si="375"/>
        <v>37.623100639580628</v>
      </c>
      <c r="V448" s="4">
        <f t="shared" si="376"/>
        <v>1.5442137813730221</v>
      </c>
      <c r="W448" t="str">
        <f t="shared" si="363"/>
        <v>1-2,70790621805843i</v>
      </c>
      <c r="X448" s="4">
        <f t="shared" si="377"/>
        <v>2.8866513620109218</v>
      </c>
      <c r="Y448" s="4">
        <f t="shared" si="378"/>
        <v>-1.2170419304437945</v>
      </c>
      <c r="Z448" t="str">
        <f t="shared" si="364"/>
        <v>0,840757131778601+0,766125730417763i</v>
      </c>
      <c r="AA448" s="4">
        <f t="shared" si="379"/>
        <v>1.1374626101304299</v>
      </c>
      <c r="AB448" s="4">
        <f t="shared" si="380"/>
        <v>0.73898668596823414</v>
      </c>
      <c r="AC448" s="47" t="str">
        <f t="shared" si="381"/>
        <v>-0,188148745037949-0,430837774139541i</v>
      </c>
      <c r="AD448" s="20">
        <f t="shared" si="382"/>
        <v>-6.5556618953767209</v>
      </c>
      <c r="AE448" s="43">
        <f t="shared" si="383"/>
        <v>-113.59110470896742</v>
      </c>
      <c r="AF448" t="str">
        <f t="shared" si="365"/>
        <v>170,937204527894</v>
      </c>
      <c r="AG448" t="str">
        <f t="shared" si="366"/>
        <v>1+14194,6696914353i</v>
      </c>
      <c r="AH448">
        <f t="shared" si="384"/>
        <v>14194.669726659789</v>
      </c>
      <c r="AI448">
        <f t="shared" si="385"/>
        <v>1.5707258778150976</v>
      </c>
      <c r="AJ448" t="str">
        <f t="shared" si="367"/>
        <v>1+37,6098085841448i</v>
      </c>
      <c r="AK448">
        <f t="shared" si="386"/>
        <v>37.623100639580628</v>
      </c>
      <c r="AL448">
        <f t="shared" si="387"/>
        <v>1.5442137813730221</v>
      </c>
      <c r="AM448" t="str">
        <f t="shared" si="368"/>
        <v>1-1,10720278547843i</v>
      </c>
      <c r="AN448">
        <f t="shared" si="388"/>
        <v>1.4919443716744918</v>
      </c>
      <c r="AO448">
        <f t="shared" si="389"/>
        <v>-0.83622879147546925</v>
      </c>
      <c r="AP448" s="41" t="str">
        <f t="shared" si="390"/>
        <v>0,439613390381872-0,513475194950672i</v>
      </c>
      <c r="AQ448">
        <f t="shared" si="391"/>
        <v>-3.4016296008579894</v>
      </c>
      <c r="AR448" s="43">
        <f t="shared" si="392"/>
        <v>-49.431411691044495</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0,271599668190204-0,0689079884975483i</v>
      </c>
      <c r="BG448" s="20">
        <f t="shared" si="403"/>
        <v>-11.050490761606113</v>
      </c>
      <c r="BH448" s="43">
        <f t="shared" si="404"/>
        <v>-14.236218096100146</v>
      </c>
      <c r="BI448" s="41" t="str">
        <f t="shared" si="409"/>
        <v>0,259379060936514+0,308278802158975i</v>
      </c>
      <c r="BJ448" s="20">
        <f t="shared" si="405"/>
        <v>-7.896458467087367</v>
      </c>
      <c r="BK448" s="43">
        <f t="shared" si="410"/>
        <v>49.92347492182278</v>
      </c>
      <c r="BL448">
        <f t="shared" si="406"/>
        <v>-11.050490761606113</v>
      </c>
      <c r="BM448" s="43">
        <f t="shared" si="407"/>
        <v>-14.236218096100146</v>
      </c>
    </row>
    <row r="449" spans="14:65" x14ac:dyDescent="0.25">
      <c r="N449" s="9">
        <v>31</v>
      </c>
      <c r="O449" s="34">
        <f t="shared" si="408"/>
        <v>204173.79446695308</v>
      </c>
      <c r="P449" s="33" t="str">
        <f t="shared" si="360"/>
        <v>68,0243543984883</v>
      </c>
      <c r="Q449" s="4" t="str">
        <f t="shared" si="361"/>
        <v>1+14137,0668481276i</v>
      </c>
      <c r="R449" s="4">
        <f t="shared" si="373"/>
        <v>14137.066883495616</v>
      </c>
      <c r="S449" s="4">
        <f t="shared" si="374"/>
        <v>1.570725590763931</v>
      </c>
      <c r="T449" s="4" t="str">
        <f t="shared" si="362"/>
        <v>1+38,4858535651758i</v>
      </c>
      <c r="U449" s="4">
        <f t="shared" si="375"/>
        <v>38.498843159764618</v>
      </c>
      <c r="V449" s="4">
        <f t="shared" si="376"/>
        <v>1.5448185986218088</v>
      </c>
      <c r="W449" t="str">
        <f t="shared" si="363"/>
        <v>1-2,77098145669266i</v>
      </c>
      <c r="X449" s="4">
        <f t="shared" si="377"/>
        <v>2.9459019388524417</v>
      </c>
      <c r="Y449" s="4">
        <f t="shared" si="378"/>
        <v>-1.2244593059119675</v>
      </c>
      <c r="Z449" t="str">
        <f t="shared" si="364"/>
        <v>0,833252246611867+0,783971091142468i</v>
      </c>
      <c r="AA449" s="4">
        <f t="shared" si="379"/>
        <v>1.1440804072401711</v>
      </c>
      <c r="AB449" s="4">
        <f t="shared" si="380"/>
        <v>0.75493489410436498</v>
      </c>
      <c r="AC449" s="47" t="str">
        <f t="shared" si="381"/>
        <v>-0,200796775079216-0,432672654588347i</v>
      </c>
      <c r="AD449" s="20">
        <f t="shared" si="382"/>
        <v>-6.4297093248548283</v>
      </c>
      <c r="AE449" s="43">
        <f t="shared" si="383"/>
        <v>-114.89529496323195</v>
      </c>
      <c r="AF449" t="str">
        <f t="shared" si="365"/>
        <v>170,937204527894</v>
      </c>
      <c r="AG449" t="str">
        <f t="shared" si="366"/>
        <v>1+14525,3060229857i</v>
      </c>
      <c r="AH449">
        <f t="shared" si="384"/>
        <v>14525.306057408381</v>
      </c>
      <c r="AI449">
        <f t="shared" si="385"/>
        <v>1.5707274814296535</v>
      </c>
      <c r="AJ449" t="str">
        <f t="shared" si="367"/>
        <v>1+38,4858535651758i</v>
      </c>
      <c r="AK449">
        <f t="shared" si="386"/>
        <v>38.498843159764618</v>
      </c>
      <c r="AL449">
        <f t="shared" si="387"/>
        <v>1.5448185986218088</v>
      </c>
      <c r="AM449" t="str">
        <f t="shared" si="368"/>
        <v>1-1,13299285141381i</v>
      </c>
      <c r="AN449">
        <f t="shared" si="388"/>
        <v>1.5111825837253403</v>
      </c>
      <c r="AO449">
        <f t="shared" si="389"/>
        <v>-0.84766790457256702</v>
      </c>
      <c r="AP449" s="41" t="str">
        <f t="shared" si="390"/>
        <v>0,439613352297068-0,524882375271796i</v>
      </c>
      <c r="AQ449">
        <f t="shared" si="391"/>
        <v>-3.2904815050531182</v>
      </c>
      <c r="AR449" s="43">
        <f t="shared" si="392"/>
        <v>-50.052262997494886</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0,267559615469374-0,0754573406132988i</v>
      </c>
      <c r="BG449" s="20">
        <f t="shared" si="403"/>
        <v>-11.119218827924371</v>
      </c>
      <c r="BH449" s="43">
        <f t="shared" si="404"/>
        <v>-15.749548679181471</v>
      </c>
      <c r="BI449" s="41" t="str">
        <f t="shared" si="409"/>
        <v>0,261292461981603+0,301574952005145i</v>
      </c>
      <c r="BJ449" s="20">
        <f t="shared" si="405"/>
        <v>-7.9799910081226582</v>
      </c>
      <c r="BK449" s="43">
        <f t="shared" si="410"/>
        <v>49.09348328655566</v>
      </c>
      <c r="BL449">
        <f t="shared" si="406"/>
        <v>-11.119218827924371</v>
      </c>
      <c r="BM449" s="43">
        <f t="shared" si="407"/>
        <v>-15.749548679181471</v>
      </c>
    </row>
    <row r="450" spans="14:65" x14ac:dyDescent="0.25">
      <c r="N450" s="9">
        <v>32</v>
      </c>
      <c r="O450" s="34">
        <f t="shared" si="408"/>
        <v>208929.61308540447</v>
      </c>
      <c r="P450" s="33" t="str">
        <f t="shared" si="360"/>
        <v>68,0243543984883</v>
      </c>
      <c r="Q450" s="4" t="str">
        <f t="shared" si="361"/>
        <v>1+14466,3614370936i</v>
      </c>
      <c r="R450" s="4">
        <f t="shared" si="373"/>
        <v>14466.361471656539</v>
      </c>
      <c r="S450" s="4">
        <f t="shared" si="374"/>
        <v>1.5707272009125692</v>
      </c>
      <c r="T450" s="4" t="str">
        <f t="shared" si="362"/>
        <v>1+39,3823042551879i</v>
      </c>
      <c r="U450" s="4">
        <f t="shared" si="375"/>
        <v>39.394998266889047</v>
      </c>
      <c r="V450" s="4">
        <f t="shared" si="376"/>
        <v>1.5454096669186486</v>
      </c>
      <c r="W450" t="str">
        <f t="shared" si="363"/>
        <v>1-2,83552590637353i</v>
      </c>
      <c r="X450" s="4">
        <f t="shared" si="377"/>
        <v>3.0066937266232201</v>
      </c>
      <c r="Y450" s="4">
        <f t="shared" si="378"/>
        <v>-1.2317464149540525</v>
      </c>
      <c r="Z450" t="str">
        <f t="shared" si="364"/>
        <v>0,825393667103932+0,802232123716789i</v>
      </c>
      <c r="AA450" s="4">
        <f t="shared" si="379"/>
        <v>1.151021757404449</v>
      </c>
      <c r="AB450" s="4">
        <f t="shared" si="380"/>
        <v>0.77116886062988943</v>
      </c>
      <c r="AC450" s="47" t="str">
        <f t="shared" si="381"/>
        <v>-0,213712392518276-0,43414532897321i</v>
      </c>
      <c r="AD450" s="20">
        <f t="shared" si="382"/>
        <v>-6.3049627964102184</v>
      </c>
      <c r="AE450" s="43">
        <f t="shared" si="383"/>
        <v>-116.2091798587728</v>
      </c>
      <c r="AF450" t="str">
        <f t="shared" si="365"/>
        <v>170,937204527894</v>
      </c>
      <c r="AG450" t="str">
        <f t="shared" si="366"/>
        <v>1+14863,6438640548i</v>
      </c>
      <c r="AH450">
        <f t="shared" si="384"/>
        <v>14863.643897693926</v>
      </c>
      <c r="AI450">
        <f t="shared" si="385"/>
        <v>1.570729048541486</v>
      </c>
      <c r="AJ450" t="str">
        <f t="shared" si="367"/>
        <v>1+39,3823042551879i</v>
      </c>
      <c r="AK450">
        <f t="shared" si="386"/>
        <v>39.394998266889047</v>
      </c>
      <c r="AL450">
        <f t="shared" si="387"/>
        <v>1.5454096669186486</v>
      </c>
      <c r="AM450" t="str">
        <f t="shared" si="368"/>
        <v>1-1,15938364515595i</v>
      </c>
      <c r="AN450">
        <f t="shared" si="388"/>
        <v>1.5310683971185277</v>
      </c>
      <c r="AO450">
        <f t="shared" si="389"/>
        <v>-0.85907435028769841</v>
      </c>
      <c r="AP450" s="41" t="str">
        <f t="shared" si="390"/>
        <v>0,439613315926363-0,536567855175695i</v>
      </c>
      <c r="AQ450">
        <f t="shared" si="391"/>
        <v>-3.1770603332264713</v>
      </c>
      <c r="AR450" s="43">
        <f t="shared" si="392"/>
        <v>-50.672028266298078</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0,263330154560441-0,0818572115371231i</v>
      </c>
      <c r="BG450" s="20">
        <f t="shared" si="403"/>
        <v>-11.189386255196796</v>
      </c>
      <c r="BH450" s="43">
        <f t="shared" si="404"/>
        <v>-17.268062000375288</v>
      </c>
      <c r="BI450" s="41" t="str">
        <f t="shared" si="409"/>
        <v>0,263124140543929+0,295003481696889i</v>
      </c>
      <c r="BJ450" s="20">
        <f t="shared" si="405"/>
        <v>-8.0614837920130338</v>
      </c>
      <c r="BK450" s="43">
        <f t="shared" si="410"/>
        <v>48.269089592099476</v>
      </c>
      <c r="BL450">
        <f t="shared" si="406"/>
        <v>-11.189386255196796</v>
      </c>
      <c r="BM450" s="43">
        <f t="shared" si="407"/>
        <v>-17.268062000375288</v>
      </c>
    </row>
    <row r="451" spans="14:65" x14ac:dyDescent="0.25">
      <c r="N451" s="9">
        <v>33</v>
      </c>
      <c r="O451" s="34">
        <f t="shared" si="408"/>
        <v>213796.20895022334</v>
      </c>
      <c r="P451" s="33" t="str">
        <f t="shared" si="360"/>
        <v>68,0243543984883</v>
      </c>
      <c r="Q451" s="4" t="str">
        <f t="shared" si="361"/>
        <v>1+14803,3262823784i</v>
      </c>
      <c r="R451" s="4">
        <f t="shared" si="373"/>
        <v>14803.326316154595</v>
      </c>
      <c r="S451" s="4">
        <f t="shared" si="374"/>
        <v>1.57072877440975</v>
      </c>
      <c r="T451" s="4" t="str">
        <f t="shared" si="362"/>
        <v>1+40,2996359642022i</v>
      </c>
      <c r="U451" s="4">
        <f t="shared" si="375"/>
        <v>40.312041114873104</v>
      </c>
      <c r="V451" s="4">
        <f t="shared" si="376"/>
        <v>1.5459872980028564</v>
      </c>
      <c r="W451" t="str">
        <f t="shared" si="363"/>
        <v>1-2,90157378942256i</v>
      </c>
      <c r="X451" s="4">
        <f t="shared" si="377"/>
        <v>3.0690601909157786</v>
      </c>
      <c r="Y451" s="4">
        <f t="shared" si="378"/>
        <v>-1.2389040246576195</v>
      </c>
      <c r="Z451" t="str">
        <f t="shared" si="364"/>
        <v>0,817164724154049+0,820918510381895i</v>
      </c>
      <c r="AA451" s="4">
        <f t="shared" si="379"/>
        <v>1.1583028045763304</v>
      </c>
      <c r="AB451" s="4">
        <f t="shared" si="380"/>
        <v>0.78768973172436108</v>
      </c>
      <c r="AC451" s="47" t="str">
        <f t="shared" si="381"/>
        <v>-0,22688553437067-0,435233594924642i</v>
      </c>
      <c r="AD451" s="20">
        <f t="shared" si="382"/>
        <v>-6.1815359504686587</v>
      </c>
      <c r="AE451" s="43">
        <f t="shared" si="383"/>
        <v>-117.53285120528885</v>
      </c>
      <c r="AF451" t="str">
        <f t="shared" si="365"/>
        <v>170,937204527894</v>
      </c>
      <c r="AG451" t="str">
        <f t="shared" si="366"/>
        <v>1+15209,8626058441i</v>
      </c>
      <c r="AH451">
        <f t="shared" si="384"/>
        <v>15209.862638717508</v>
      </c>
      <c r="AI451">
        <f t="shared" si="385"/>
        <v>1.5707305799814983</v>
      </c>
      <c r="AJ451" t="str">
        <f t="shared" si="367"/>
        <v>1+40,2996359642022i</v>
      </c>
      <c r="AK451">
        <f t="shared" si="386"/>
        <v>40.312041114873104</v>
      </c>
      <c r="AL451">
        <f t="shared" si="387"/>
        <v>1.5459872980028564</v>
      </c>
      <c r="AM451" t="str">
        <f t="shared" si="368"/>
        <v>1-1,18638915945299i</v>
      </c>
      <c r="AN451">
        <f t="shared" si="388"/>
        <v>1.5516182641576415</v>
      </c>
      <c r="AO451">
        <f t="shared" si="389"/>
        <v>-0.87044230490563546</v>
      </c>
      <c r="AP451" s="41" t="str">
        <f t="shared" si="390"/>
        <v>0,439613281192608-0,548537830458494i</v>
      </c>
      <c r="AQ451">
        <f t="shared" si="391"/>
        <v>-3.0613804652749903</v>
      </c>
      <c r="AR451" s="43">
        <f t="shared" si="392"/>
        <v>-51.29035600941075</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0,258913721263464-0,0881007614349063i</v>
      </c>
      <c r="BG451" s="20">
        <f t="shared" si="403"/>
        <v>-11.261096705751573</v>
      </c>
      <c r="BH451" s="43">
        <f t="shared" si="404"/>
        <v>-18.79193651710726</v>
      </c>
      <c r="BI451" s="41" t="str">
        <f t="shared" si="409"/>
        <v>0,264877402169332+0,288562653273179i</v>
      </c>
      <c r="BJ451" s="20">
        <f t="shared" si="405"/>
        <v>-8.1409412205579041</v>
      </c>
      <c r="BK451" s="43">
        <f t="shared" si="410"/>
        <v>47.450558678770854</v>
      </c>
      <c r="BL451">
        <f t="shared" si="406"/>
        <v>-11.261096705751573</v>
      </c>
      <c r="BM451" s="43">
        <f t="shared" si="407"/>
        <v>-18.79193651710726</v>
      </c>
    </row>
    <row r="452" spans="14:65" x14ac:dyDescent="0.25">
      <c r="N452" s="9">
        <v>34</v>
      </c>
      <c r="O452" s="34">
        <f t="shared" si="408"/>
        <v>218776.16239495538</v>
      </c>
      <c r="P452" s="33" t="str">
        <f t="shared" si="360"/>
        <v>68,0243543984883</v>
      </c>
      <c r="Q452" s="4" t="str">
        <f t="shared" si="361"/>
        <v>1+15148,1400472033i</v>
      </c>
      <c r="R452" s="4">
        <f t="shared" si="373"/>
        <v>15148.140080210651</v>
      </c>
      <c r="S452" s="4">
        <f t="shared" si="374"/>
        <v>1.5707303120897624</v>
      </c>
      <c r="T452" s="4" t="str">
        <f t="shared" si="362"/>
        <v>1+41,2383350736336i</v>
      </c>
      <c r="U452" s="4">
        <f t="shared" si="375"/>
        <v>41.25045793255245</v>
      </c>
      <c r="V452" s="4">
        <f t="shared" si="376"/>
        <v>1.5465517965993478</v>
      </c>
      <c r="W452" t="str">
        <f t="shared" si="363"/>
        <v>1-2,96916012530162i</v>
      </c>
      <c r="X452" s="4">
        <f t="shared" si="377"/>
        <v>3.1330355647009713</v>
      </c>
      <c r="Y452" s="4">
        <f t="shared" si="378"/>
        <v>-1.2459329955950924</v>
      </c>
      <c r="Z452" t="str">
        <f t="shared" si="364"/>
        <v>0,808547963070944+0,840040158907349i</v>
      </c>
      <c r="AA452" s="4">
        <f t="shared" si="379"/>
        <v>1.1659405118458046</v>
      </c>
      <c r="AB452" s="4">
        <f t="shared" si="380"/>
        <v>0.80449836537421238</v>
      </c>
      <c r="AC452" s="47" t="str">
        <f t="shared" si="381"/>
        <v>-0,24030453770278-0,435915099966124i</v>
      </c>
      <c r="AD452" s="20">
        <f t="shared" si="382"/>
        <v>-6.0595435498118064</v>
      </c>
      <c r="AE452" s="43">
        <f t="shared" si="383"/>
        <v>-118.86639005729923</v>
      </c>
      <c r="AF452" t="str">
        <f t="shared" si="365"/>
        <v>170,937204527894</v>
      </c>
      <c r="AG452" t="str">
        <f t="shared" si="366"/>
        <v>1+15564,1458181133i</v>
      </c>
      <c r="AH452">
        <f t="shared" si="384"/>
        <v>15564.145850238418</v>
      </c>
      <c r="AI452">
        <f t="shared" si="385"/>
        <v>1.5707320765616806</v>
      </c>
      <c r="AJ452" t="str">
        <f t="shared" si="367"/>
        <v>1+41,2383350736336i</v>
      </c>
      <c r="AK452">
        <f t="shared" si="386"/>
        <v>41.25045793255245</v>
      </c>
      <c r="AL452">
        <f t="shared" si="387"/>
        <v>1.5465517965993478</v>
      </c>
      <c r="AM452" t="str">
        <f t="shared" si="368"/>
        <v>1-1,2140237129861i</v>
      </c>
      <c r="AN452">
        <f t="shared" si="388"/>
        <v>1.5728488724898386</v>
      </c>
      <c r="AO452">
        <f t="shared" si="389"/>
        <v>-0.88176604402802305</v>
      </c>
      <c r="AP452" s="41" t="str">
        <f t="shared" si="390"/>
        <v>0,439613248022132-0,560798647759562i</v>
      </c>
      <c r="AQ452">
        <f t="shared" si="391"/>
        <v>-2.9434585016328119</v>
      </c>
      <c r="AR452" s="43">
        <f t="shared" si="392"/>
        <v>-51.9069008300389</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0,254313126697025-0,0941809724170784i</v>
      </c>
      <c r="BG452" s="20">
        <f t="shared" si="403"/>
        <v>-11.334455368987866</v>
      </c>
      <c r="BH452" s="43">
        <f t="shared" si="404"/>
        <v>-20.32133897336616</v>
      </c>
      <c r="BI452" s="41" t="str">
        <f t="shared" si="409"/>
        <v>0,2665554346466+0,282250690949319i</v>
      </c>
      <c r="BJ452" s="20">
        <f t="shared" si="405"/>
        <v>-8.2183703208088605</v>
      </c>
      <c r="BK452" s="43">
        <f t="shared" si="410"/>
        <v>46.638150253894224</v>
      </c>
      <c r="BL452">
        <f t="shared" si="406"/>
        <v>-11.334455368987866</v>
      </c>
      <c r="BM452" s="43">
        <f t="shared" si="407"/>
        <v>-20.32133897336616</v>
      </c>
    </row>
    <row r="453" spans="14:65" x14ac:dyDescent="0.25">
      <c r="N453" s="9">
        <v>35</v>
      </c>
      <c r="O453" s="34">
        <f t="shared" si="408"/>
        <v>223872.11385683404</v>
      </c>
      <c r="P453" s="33" t="str">
        <f t="shared" si="360"/>
        <v>68,0243543984883</v>
      </c>
      <c r="Q453" s="4" t="str">
        <f t="shared" si="361"/>
        <v>1+15500,9855563906i</v>
      </c>
      <c r="R453" s="4">
        <f t="shared" si="373"/>
        <v>15500.985588646614</v>
      </c>
      <c r="S453" s="4">
        <f t="shared" si="374"/>
        <v>1.5707318147679048</v>
      </c>
      <c r="T453" s="4" t="str">
        <f t="shared" si="362"/>
        <v>1+42,198899294175i</v>
      </c>
      <c r="U453" s="4">
        <f t="shared" si="375"/>
        <v>42.210746281485285</v>
      </c>
      <c r="V453" s="4">
        <f t="shared" si="376"/>
        <v>1.5471034605728673</v>
      </c>
      <c r="W453" t="str">
        <f t="shared" si="363"/>
        <v>1-3,0383207491806i</v>
      </c>
      <c r="X453" s="4">
        <f t="shared" si="377"/>
        <v>3.1986548696133759</v>
      </c>
      <c r="Y453" s="4">
        <f t="shared" si="378"/>
        <v>-1.2528342754995507</v>
      </c>
      <c r="Z453" t="str">
        <f t="shared" si="364"/>
        <v>0,799525106549089+0,859607207844304i</v>
      </c>
      <c r="AA453" s="4">
        <f t="shared" si="379"/>
        <v>1.1739527025311594</v>
      </c>
      <c r="AB453" s="4">
        <f t="shared" si="380"/>
        <v>0.82159531172228073</v>
      </c>
      <c r="AC453" s="47" t="str">
        <f t="shared" si="381"/>
        <v>-0,253956065969996-0,43616744874034i</v>
      </c>
      <c r="AD453" s="20">
        <f t="shared" si="382"/>
        <v>-5.9391014079661169</v>
      </c>
      <c r="AE453" s="43">
        <f t="shared" si="383"/>
        <v>-120.20986521709246</v>
      </c>
      <c r="AF453" t="str">
        <f t="shared" si="365"/>
        <v>170,937204527894</v>
      </c>
      <c r="AG453" t="str">
        <f t="shared" si="366"/>
        <v>1+15926,6813465112i</v>
      </c>
      <c r="AH453">
        <f t="shared" si="384"/>
        <v>15926.681377905059</v>
      </c>
      <c r="AI453">
        <f t="shared" si="385"/>
        <v>1.5707335390755388</v>
      </c>
      <c r="AJ453" t="str">
        <f t="shared" si="367"/>
        <v>1+42,198899294175i</v>
      </c>
      <c r="AK453">
        <f t="shared" si="386"/>
        <v>42.210746281485285</v>
      </c>
      <c r="AL453">
        <f t="shared" si="387"/>
        <v>1.5471034605728673</v>
      </c>
      <c r="AM453" t="str">
        <f t="shared" si="368"/>
        <v>1-1,24230195796134i</v>
      </c>
      <c r="AN453">
        <f t="shared" si="388"/>
        <v>1.5947771489316553</v>
      </c>
      <c r="AO453">
        <f t="shared" si="389"/>
        <v>-0.89303995634776856</v>
      </c>
      <c r="AP453" s="41" t="str">
        <f t="shared" si="390"/>
        <v>0,439613216344571-0,573356807926525i</v>
      </c>
      <c r="AQ453">
        <f t="shared" si="391"/>
        <v>-2.8233131972342909</v>
      </c>
      <c r="AR453" s="43">
        <f t="shared" si="392"/>
        <v>-52.521324203040372</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0,249531588719659-0,100090668363981i</v>
      </c>
      <c r="BG453" s="20">
        <f t="shared" si="403"/>
        <v>-11.409568875248473</v>
      </c>
      <c r="BH453" s="43">
        <f t="shared" si="404"/>
        <v>-21.856422862796514</v>
      </c>
      <c r="BI453" s="41" t="str">
        <f t="shared" si="409"/>
        <v>0,268161310796743+0,276065786347107i</v>
      </c>
      <c r="BJ453" s="20">
        <f t="shared" si="405"/>
        <v>-8.293780664516655</v>
      </c>
      <c r="BK453" s="43">
        <f t="shared" si="410"/>
        <v>45.832118151255521</v>
      </c>
      <c r="BL453">
        <f t="shared" si="406"/>
        <v>-11.409568875248473</v>
      </c>
      <c r="BM453" s="43">
        <f t="shared" si="407"/>
        <v>-21.856422862796514</v>
      </c>
    </row>
    <row r="454" spans="14:65" x14ac:dyDescent="0.25">
      <c r="N454" s="9">
        <v>36</v>
      </c>
      <c r="O454" s="34">
        <f t="shared" si="408"/>
        <v>229086.76527677779</v>
      </c>
      <c r="P454" s="33" t="str">
        <f t="shared" si="360"/>
        <v>68,0243543984883</v>
      </c>
      <c r="Q454" s="4" t="str">
        <f t="shared" si="361"/>
        <v>1+15862,0498932997i</v>
      </c>
      <c r="R454" s="4">
        <f t="shared" si="373"/>
        <v>15862.049924821476</v>
      </c>
      <c r="S454" s="4">
        <f t="shared" si="374"/>
        <v>1.5707332832409171</v>
      </c>
      <c r="T454" s="4" t="str">
        <f t="shared" si="362"/>
        <v>1+43,1818379296905i</v>
      </c>
      <c r="U454" s="4">
        <f t="shared" si="375"/>
        <v>43.193415319769031</v>
      </c>
      <c r="V454" s="4">
        <f t="shared" si="376"/>
        <v>1.5476425810790688</v>
      </c>
      <c r="W454" t="str">
        <f t="shared" si="363"/>
        <v>1-3,10909233093772i</v>
      </c>
      <c r="X454" s="4">
        <f t="shared" si="377"/>
        <v>3.2659539375649107</v>
      </c>
      <c r="Y454" s="4">
        <f t="shared" si="378"/>
        <v>-1.2596088931021452</v>
      </c>
      <c r="Z454" t="str">
        <f t="shared" si="364"/>
        <v>0,790077015900089+0,879630031901101i</v>
      </c>
      <c r="AA454" s="4">
        <f t="shared" si="379"/>
        <v>1.1823581031463866</v>
      </c>
      <c r="AB454" s="4">
        <f t="shared" si="380"/>
        <v>0.83898079308210716</v>
      </c>
      <c r="AC454" s="47" t="str">
        <f t="shared" si="381"/>
        <v>-0,267825040907071-0,435968321392566i</v>
      </c>
      <c r="AD454" s="20">
        <f t="shared" si="382"/>
        <v>-5.8203263079575498</v>
      </c>
      <c r="AE454" s="43">
        <f t="shared" si="383"/>
        <v>-121.56333172790896</v>
      </c>
      <c r="AF454" t="str">
        <f t="shared" si="365"/>
        <v>170,937204527894</v>
      </c>
      <c r="AG454" t="str">
        <f t="shared" si="366"/>
        <v>1+16297,6614121735i</v>
      </c>
      <c r="AH454">
        <f t="shared" si="384"/>
        <v>16297.661442852746</v>
      </c>
      <c r="AI454">
        <f t="shared" si="385"/>
        <v>1.5707349682985177</v>
      </c>
      <c r="AJ454" t="str">
        <f t="shared" si="367"/>
        <v>1+43,1818379296905i</v>
      </c>
      <c r="AK454">
        <f t="shared" si="386"/>
        <v>43.193415319769031</v>
      </c>
      <c r="AL454">
        <f t="shared" si="387"/>
        <v>1.5476425810790688</v>
      </c>
      <c r="AM454" t="str">
        <f t="shared" si="368"/>
        <v>1-1,2712388878785i</v>
      </c>
      <c r="AN454">
        <f t="shared" si="388"/>
        <v>1.617420263893885</v>
      </c>
      <c r="AO454">
        <f t="shared" si="389"/>
        <v>-0.90425855672999933</v>
      </c>
      <c r="AP454" s="41" t="str">
        <f t="shared" si="390"/>
        <v>0,439613186092737-0,586218969462145i</v>
      </c>
      <c r="AQ454">
        <f t="shared" si="391"/>
        <v>-2.7009653875054833</v>
      </c>
      <c r="AR454" s="43">
        <f t="shared" si="392"/>
        <v>-53.133295215776293</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0,244572762836685-0,105822538389116i</v>
      </c>
      <c r="BG454" s="20">
        <f t="shared" si="403"/>
        <v>-11.486545200410983</v>
      </c>
      <c r="BH454" s="43">
        <f t="shared" si="404"/>
        <v>-23.397326886430239</v>
      </c>
      <c r="BI454" s="41" t="str">
        <f t="shared" si="409"/>
        <v>0,26969799133103+0,270006103394369i</v>
      </c>
      <c r="BJ454" s="20">
        <f t="shared" si="405"/>
        <v>-8.3671842799589005</v>
      </c>
      <c r="BK454" s="43">
        <f t="shared" si="410"/>
        <v>45.032709625702431</v>
      </c>
      <c r="BL454">
        <f t="shared" si="406"/>
        <v>-11.486545200410983</v>
      </c>
      <c r="BM454" s="43">
        <f t="shared" si="407"/>
        <v>-23.397326886430239</v>
      </c>
    </row>
    <row r="455" spans="14:65" x14ac:dyDescent="0.25">
      <c r="N455" s="9">
        <v>37</v>
      </c>
      <c r="O455" s="34">
        <f t="shared" si="408"/>
        <v>234422.88153199267</v>
      </c>
      <c r="P455" s="33" t="str">
        <f t="shared" si="360"/>
        <v>68,0243543984883</v>
      </c>
      <c r="Q455" s="4" t="str">
        <f t="shared" si="361"/>
        <v>1+16231,5244990213i</v>
      </c>
      <c r="R455" s="4">
        <f t="shared" si="373"/>
        <v>16231.524529825554</v>
      </c>
      <c r="S455" s="4">
        <f t="shared" si="374"/>
        <v>1.5707347182874027</v>
      </c>
      <c r="T455" s="4" t="str">
        <f t="shared" si="362"/>
        <v>1+44,1876721472556i</v>
      </c>
      <c r="U455" s="4">
        <f t="shared" si="375"/>
        <v>44.198986072005631</v>
      </c>
      <c r="V455" s="4">
        <f t="shared" si="376"/>
        <v>1.5481694427124959</v>
      </c>
      <c r="W455" t="str">
        <f t="shared" si="363"/>
        <v>1-3,1815123946024i</v>
      </c>
      <c r="X455" s="4">
        <f t="shared" si="377"/>
        <v>3.3349694326948032</v>
      </c>
      <c r="Y455" s="4">
        <f t="shared" si="378"/>
        <v>-1.2662579521443327</v>
      </c>
      <c r="Z455" t="str">
        <f t="shared" si="364"/>
        <v>0,780183650456948+0,900119247444094i</v>
      </c>
      <c r="AA455" s="4">
        <f t="shared" si="379"/>
        <v>1.1911763883068081</v>
      </c>
      <c r="AB455" s="4">
        <f t="shared" si="380"/>
        <v>0.85665468371034859</v>
      </c>
      <c r="AC455" s="47" t="str">
        <f t="shared" si="381"/>
        <v>-0,281894581350517-0,435295603164065i</v>
      </c>
      <c r="AD455" s="20">
        <f t="shared" si="382"/>
        <v>-5.7033359104229486</v>
      </c>
      <c r="AE455" s="43">
        <f t="shared" si="383"/>
        <v>-122.92682936345805</v>
      </c>
      <c r="AF455" t="str">
        <f t="shared" si="365"/>
        <v>170,937204527894</v>
      </c>
      <c r="AG455" t="str">
        <f t="shared" si="366"/>
        <v>1+16677,2827136416i</v>
      </c>
      <c r="AH455">
        <f t="shared" si="384"/>
        <v>16677.282743622505</v>
      </c>
      <c r="AI455">
        <f t="shared" si="385"/>
        <v>1.5707363649884098</v>
      </c>
      <c r="AJ455" t="str">
        <f t="shared" si="367"/>
        <v>1+44,1876721472556i</v>
      </c>
      <c r="AK455">
        <f t="shared" si="386"/>
        <v>44.198986072005631</v>
      </c>
      <c r="AL455">
        <f t="shared" si="387"/>
        <v>1.5481694427124959</v>
      </c>
      <c r="AM455" t="str">
        <f t="shared" si="368"/>
        <v>1-1,30084984548085i</v>
      </c>
      <c r="AN455">
        <f t="shared" si="388"/>
        <v>1.6407956364177565</v>
      </c>
      <c r="AO455">
        <f t="shared" si="389"/>
        <v>-0.915416498530784</v>
      </c>
      <c r="AP455" s="41" t="str">
        <f t="shared" si="390"/>
        <v>0,439613157202459-0,599391952054734i</v>
      </c>
      <c r="AQ455">
        <f t="shared" si="391"/>
        <v>-2.5764379070129193</v>
      </c>
      <c r="AR455" s="43">
        <f t="shared" si="392"/>
        <v>-53.742491265467244</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0,239440772225555-0,111369164056454i</v>
      </c>
      <c r="BG455" s="20">
        <f t="shared" si="403"/>
        <v>-11.565493560197291</v>
      </c>
      <c r="BH455" s="43">
        <f t="shared" si="404"/>
        <v>-24.944173410882897</v>
      </c>
      <c r="BI455" s="41" t="str">
        <f t="shared" si="409"/>
        <v>0,271168327760643+0,264069782907618i</v>
      </c>
      <c r="BJ455" s="20">
        <f t="shared" si="405"/>
        <v>-8.4385955567872557</v>
      </c>
      <c r="BK455" s="43">
        <f t="shared" si="410"/>
        <v>44.240164687107885</v>
      </c>
      <c r="BL455">
        <f t="shared" si="406"/>
        <v>-11.565493560197291</v>
      </c>
      <c r="BM455" s="43">
        <f t="shared" si="407"/>
        <v>-24.944173410882897</v>
      </c>
    </row>
    <row r="456" spans="14:65" x14ac:dyDescent="0.25">
      <c r="N456" s="9">
        <v>38</v>
      </c>
      <c r="O456" s="34">
        <f t="shared" si="408"/>
        <v>239883.29190194907</v>
      </c>
      <c r="P456" s="33" t="str">
        <f t="shared" si="360"/>
        <v>68,0243543984883</v>
      </c>
      <c r="Q456" s="4" t="str">
        <f t="shared" si="361"/>
        <v>1+16609,6052738818i</v>
      </c>
      <c r="R456" s="4">
        <f t="shared" si="373"/>
        <v>16609.605303984859</v>
      </c>
      <c r="S456" s="4">
        <f t="shared" si="374"/>
        <v>1.5707361206682426</v>
      </c>
      <c r="T456" s="4" t="str">
        <f t="shared" si="362"/>
        <v>1+45,216935253486i</v>
      </c>
      <c r="U456" s="4">
        <f t="shared" si="375"/>
        <v>45.227991705557137</v>
      </c>
      <c r="V456" s="4">
        <f t="shared" si="376"/>
        <v>1.548684323651506</v>
      </c>
      <c r="W456" t="str">
        <f t="shared" si="363"/>
        <v>1-3,25561933825099i</v>
      </c>
      <c r="X456" s="4">
        <f t="shared" si="377"/>
        <v>3.4057388736651286</v>
      </c>
      <c r="Y456" s="4">
        <f t="shared" si="378"/>
        <v>-1.2727826255759294</v>
      </c>
      <c r="Z456" t="str">
        <f t="shared" si="364"/>
        <v>0,769824025065136+0,921085718126565i</v>
      </c>
      <c r="AA456" s="4">
        <f t="shared" si="379"/>
        <v>1.2004282276355456</v>
      </c>
      <c r="AB456" s="4">
        <f t="shared" si="380"/>
        <v>0.87461648944403492</v>
      </c>
      <c r="AC456" s="47" t="str">
        <f t="shared" si="381"/>
        <v>-0,29614595046133-0,434127525097885i</v>
      </c>
      <c r="AD456" s="20">
        <f t="shared" si="382"/>
        <v>-5.5882486500998887</v>
      </c>
      <c r="AE456" s="43">
        <f t="shared" si="383"/>
        <v>-124.30038112051008</v>
      </c>
      <c r="AF456" t="str">
        <f t="shared" si="365"/>
        <v>170,937204527894</v>
      </c>
      <c r="AG456" t="str">
        <f t="shared" si="366"/>
        <v>1+17065,7465311544i</v>
      </c>
      <c r="AH456">
        <f t="shared" si="384"/>
        <v>17065.746560452855</v>
      </c>
      <c r="AI456">
        <f t="shared" si="385"/>
        <v>1.5707377298857588</v>
      </c>
      <c r="AJ456" t="str">
        <f t="shared" si="367"/>
        <v>1+45,216935253486i</v>
      </c>
      <c r="AK456">
        <f t="shared" si="386"/>
        <v>45.227991705557137</v>
      </c>
      <c r="AL456">
        <f t="shared" si="387"/>
        <v>1.548684323651506</v>
      </c>
      <c r="AM456" t="str">
        <f t="shared" si="368"/>
        <v>1-1,33115053089005i</v>
      </c>
      <c r="AN456">
        <f t="shared" si="388"/>
        <v>1.6649209398313369</v>
      </c>
      <c r="AO456">
        <f t="shared" si="389"/>
        <v>-0.92650858509328171</v>
      </c>
      <c r="AP456" s="41" t="str">
        <f t="shared" si="390"/>
        <v>0,439613129612456-0,612882740194031i</v>
      </c>
      <c r="AQ456">
        <f t="shared" si="391"/>
        <v>-2.4497555014440415</v>
      </c>
      <c r="AR456" s="43">
        <f t="shared" si="392"/>
        <v>-54.348598709592672</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0,234140236479365-0,11672305043617i</v>
      </c>
      <c r="BG456" s="20">
        <f t="shared" si="403"/>
        <v>-11.646524293227252</v>
      </c>
      <c r="BH456" s="43">
        <f t="shared" si="404"/>
        <v>-26.497066933501205</v>
      </c>
      <c r="BI456" s="41" t="str">
        <f t="shared" si="409"/>
        <v>0,272575065342698+0,2582549468718i</v>
      </c>
      <c r="BJ456" s="20">
        <f t="shared" si="405"/>
        <v>-8.5080311445713885</v>
      </c>
      <c r="BK456" s="43">
        <f t="shared" si="410"/>
        <v>43.454715477416087</v>
      </c>
      <c r="BL456">
        <f t="shared" si="406"/>
        <v>-11.646524293227252</v>
      </c>
      <c r="BM456" s="43">
        <f t="shared" si="407"/>
        <v>-26.497066933501205</v>
      </c>
    </row>
    <row r="457" spans="14:65" x14ac:dyDescent="0.25">
      <c r="N457" s="9">
        <v>39</v>
      </c>
      <c r="O457" s="34">
        <f t="shared" si="408"/>
        <v>245470.89156850305</v>
      </c>
      <c r="P457" s="33" t="str">
        <f t="shared" si="360"/>
        <v>68,0243543984883</v>
      </c>
      <c r="Q457" s="4" t="str">
        <f t="shared" si="361"/>
        <v>1+16996,4926813127i</v>
      </c>
      <c r="R457" s="4">
        <f t="shared" si="373"/>
        <v>16996.492710730534</v>
      </c>
      <c r="S457" s="4">
        <f t="shared" si="374"/>
        <v>1.5707374911269976</v>
      </c>
      <c r="T457" s="4" t="str">
        <f t="shared" si="362"/>
        <v>1+46,2701729773047i</v>
      </c>
      <c r="U457" s="4">
        <f t="shared" si="375"/>
        <v>46.280977813240916</v>
      </c>
      <c r="V457" s="4">
        <f t="shared" si="376"/>
        <v>1.5491874958001934</v>
      </c>
      <c r="W457" t="str">
        <f t="shared" si="363"/>
        <v>1-3,33145245436594i</v>
      </c>
      <c r="X457" s="4">
        <f t="shared" si="377"/>
        <v>3.4783006563120513</v>
      </c>
      <c r="Y457" s="4">
        <f t="shared" si="378"/>
        <v>-1.2791841499479175</v>
      </c>
      <c r="Z457" t="str">
        <f t="shared" si="364"/>
        <v>0,758976165570257+0,942540560648797i</v>
      </c>
      <c r="AA457" s="4">
        <f t="shared" si="379"/>
        <v>1.2101353347340449</v>
      </c>
      <c r="AB457" s="4">
        <f t="shared" si="380"/>
        <v>0.8928653273234135</v>
      </c>
      <c r="AC457" s="47" t="str">
        <f t="shared" si="381"/>
        <v>-0,310558512891807-0,432442815587788i</v>
      </c>
      <c r="AD457" s="20">
        <f t="shared" si="382"/>
        <v>-5.4751836197636017</v>
      </c>
      <c r="AE457" s="43">
        <f t="shared" si="383"/>
        <v>-125.68399172199635</v>
      </c>
      <c r="AF457" t="str">
        <f t="shared" si="365"/>
        <v>170,937204527894</v>
      </c>
      <c r="AG457" t="str">
        <f t="shared" si="366"/>
        <v>1+17463,2588333698i</v>
      </c>
      <c r="AH457">
        <f t="shared" si="384"/>
        <v>17463.258862001338</v>
      </c>
      <c r="AI457">
        <f t="shared" si="385"/>
        <v>1.5707390637142513</v>
      </c>
      <c r="AJ457" t="str">
        <f t="shared" si="367"/>
        <v>1+46,2701729773047i</v>
      </c>
      <c r="AK457">
        <f t="shared" si="386"/>
        <v>46.280977813240916</v>
      </c>
      <c r="AL457">
        <f t="shared" si="387"/>
        <v>1.5491874958001934</v>
      </c>
      <c r="AM457" t="str">
        <f t="shared" si="368"/>
        <v>1-1,36215700993059i</v>
      </c>
      <c r="AN457">
        <f t="shared" si="388"/>
        <v>1.6898141080317224</v>
      </c>
      <c r="AO457">
        <f t="shared" si="389"/>
        <v>-0.93752978036980084</v>
      </c>
      <c r="AP457" s="41" t="str">
        <f t="shared" si="390"/>
        <v>0,439613103264211-0,626698486874502i</v>
      </c>
      <c r="AQ457">
        <f t="shared" si="391"/>
        <v>-2.3209447336338092</v>
      </c>
      <c r="AR457" s="43">
        <f t="shared" si="392"/>
        <v>-54.951313466381677</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0,228676298636205-0,121876661044958i</v>
      </c>
      <c r="BG457" s="20">
        <f t="shared" si="403"/>
        <v>-11.729748731888803</v>
      </c>
      <c r="BH457" s="43">
        <f t="shared" si="404"/>
        <v>-28.05609256164038</v>
      </c>
      <c r="BI457" s="41" t="str">
        <f t="shared" si="409"/>
        <v>0,273920846048741+0,252559702430841i</v>
      </c>
      <c r="BJ457" s="20">
        <f t="shared" si="405"/>
        <v>-8.5755098457590062</v>
      </c>
      <c r="BK457" s="43">
        <f t="shared" si="410"/>
        <v>42.676585693974388</v>
      </c>
      <c r="BL457">
        <f t="shared" si="406"/>
        <v>-11.729748731888803</v>
      </c>
      <c r="BM457" s="43">
        <f t="shared" si="407"/>
        <v>-28.05609256164038</v>
      </c>
    </row>
    <row r="458" spans="14:65" x14ac:dyDescent="0.25">
      <c r="N458" s="9">
        <v>40</v>
      </c>
      <c r="O458" s="34">
        <f t="shared" si="408"/>
        <v>251188.64315095844</v>
      </c>
      <c r="P458" s="33" t="str">
        <f t="shared" si="360"/>
        <v>68,0243543984883</v>
      </c>
      <c r="Q458" s="4" t="str">
        <f t="shared" si="361"/>
        <v>1+17392,3918541385i</v>
      </c>
      <c r="R458" s="4">
        <f t="shared" si="373"/>
        <v>17392.391882886703</v>
      </c>
      <c r="S458" s="4">
        <f t="shared" si="374"/>
        <v>1.5707388303903029</v>
      </c>
      <c r="T458" s="4" t="str">
        <f t="shared" si="362"/>
        <v>1+47,3479437592945i</v>
      </c>
      <c r="U458" s="4">
        <f t="shared" si="375"/>
        <v>47.358502702612071</v>
      </c>
      <c r="V458" s="4">
        <f t="shared" si="376"/>
        <v>1.5496792249273539</v>
      </c>
      <c r="W458" t="str">
        <f t="shared" si="363"/>
        <v>1-3,4090519506692i</v>
      </c>
      <c r="X458" s="4">
        <f t="shared" si="377"/>
        <v>3.5526940766637192</v>
      </c>
      <c r="Y458" s="4">
        <f t="shared" si="378"/>
        <v>-1.2854638200070125</v>
      </c>
      <c r="Z458" t="str">
        <f t="shared" si="364"/>
        <v>0,747617062207921+0,964495150652291i</v>
      </c>
      <c r="AA458" s="4">
        <f t="shared" si="379"/>
        <v>1.220320518280418</v>
      </c>
      <c r="AB458" s="4">
        <f t="shared" si="380"/>
        <v>0.91139990533522608</v>
      </c>
      <c r="AC458" s="47" t="str">
        <f t="shared" si="381"/>
        <v>-0,325109703498453-0,430220862308785i</v>
      </c>
      <c r="AD458" s="20">
        <f t="shared" si="382"/>
        <v>-5.36426044074177</v>
      </c>
      <c r="AE458" s="43">
        <f t="shared" si="383"/>
        <v>-127.07764613873508</v>
      </c>
      <c r="AF458" t="str">
        <f t="shared" si="365"/>
        <v>170,937204527894</v>
      </c>
      <c r="AG458" t="str">
        <f t="shared" si="366"/>
        <v>1+17870,0303865724i</v>
      </c>
      <c r="AH458">
        <f t="shared" si="384"/>
        <v>17870.030414552206</v>
      </c>
      <c r="AI458">
        <f t="shared" si="385"/>
        <v>1.5707403671811007</v>
      </c>
      <c r="AJ458" t="str">
        <f t="shared" si="367"/>
        <v>1+47,3479437592945i</v>
      </c>
      <c r="AK458">
        <f t="shared" si="386"/>
        <v>47.358502702612071</v>
      </c>
      <c r="AL458">
        <f t="shared" si="387"/>
        <v>1.5496792249273539</v>
      </c>
      <c r="AM458" t="str">
        <f t="shared" si="368"/>
        <v>1-1,39388572264809i</v>
      </c>
      <c r="AN458">
        <f t="shared" si="388"/>
        <v>1.7154933423951806</v>
      </c>
      <c r="AO458">
        <f t="shared" si="389"/>
        <v>-0.94847521862733175</v>
      </c>
      <c r="AP458" s="41" t="str">
        <f t="shared" si="390"/>
        <v>0,43961307810183-0,640846517387918i</v>
      </c>
      <c r="AQ458">
        <f t="shared" si="391"/>
        <v>-2.1900338843829612</v>
      </c>
      <c r="AR458" s="43">
        <f t="shared" si="392"/>
        <v>-55.550341562958586</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0,223054650032814-0,126822456672276i</v>
      </c>
      <c r="BG458" s="20">
        <f t="shared" si="403"/>
        <v>-11.815279060158106</v>
      </c>
      <c r="BH458" s="43">
        <f t="shared" si="404"/>
        <v>-29.621314513955308</v>
      </c>
      <c r="BI458" s="41" t="str">
        <f t="shared" si="409"/>
        <v>0,275208211543233+0,246982145602551i</v>
      </c>
      <c r="BJ458" s="20">
        <f t="shared" si="405"/>
        <v>-8.6410525037992834</v>
      </c>
      <c r="BK458" s="43">
        <f t="shared" si="410"/>
        <v>41.9059900618211</v>
      </c>
      <c r="BL458">
        <f t="shared" si="406"/>
        <v>-11.815279060158106</v>
      </c>
      <c r="BM458" s="43">
        <f t="shared" si="407"/>
        <v>-29.621314513955308</v>
      </c>
    </row>
    <row r="459" spans="14:65" x14ac:dyDescent="0.25">
      <c r="N459" s="9">
        <v>41</v>
      </c>
      <c r="O459" s="34">
        <f t="shared" si="408"/>
        <v>257039.57827688678</v>
      </c>
      <c r="P459" s="33" t="str">
        <f t="shared" si="360"/>
        <v>68,0243543984883</v>
      </c>
      <c r="Q459" s="4" t="str">
        <f t="shared" si="361"/>
        <v>1+17797,5127033407i</v>
      </c>
      <c r="R459" s="4">
        <f t="shared" si="373"/>
        <v>17797.512731434512</v>
      </c>
      <c r="S459" s="4">
        <f t="shared" si="374"/>
        <v>1.5707401391682536</v>
      </c>
      <c r="T459" s="4" t="str">
        <f t="shared" si="362"/>
        <v>1+48,4508190477892i</v>
      </c>
      <c r="U459" s="4">
        <f t="shared" si="375"/>
        <v>48.461137691985861</v>
      </c>
      <c r="V459" s="4">
        <f t="shared" si="376"/>
        <v>1.5501597708025421</v>
      </c>
      <c r="W459" t="str">
        <f t="shared" si="363"/>
        <v>1-3,48845897144081i</v>
      </c>
      <c r="X459" s="4">
        <f t="shared" si="377"/>
        <v>3.6289593543364291</v>
      </c>
      <c r="Y459" s="4">
        <f t="shared" si="378"/>
        <v>-1.291622983497221</v>
      </c>
      <c r="Z459" t="str">
        <f t="shared" si="364"/>
        <v>0,735722620796961+0,986961128751257i</v>
      </c>
      <c r="AA459" s="4">
        <f t="shared" si="379"/>
        <v>1.2310077353202555</v>
      </c>
      <c r="AB459" s="4">
        <f t="shared" si="380"/>
        <v>0.93021850242564375</v>
      </c>
      <c r="AC459" s="47" t="str">
        <f t="shared" si="381"/>
        <v>-0,339775009240171-0,427441883855292i</v>
      </c>
      <c r="AD459" s="20">
        <f t="shared" si="382"/>
        <v>-5.2555991192219906</v>
      </c>
      <c r="AE459" s="43">
        <f t="shared" si="383"/>
        <v>-128.48130813863554</v>
      </c>
      <c r="AF459" t="str">
        <f t="shared" si="365"/>
        <v>170,937204527894</v>
      </c>
      <c r="AG459" t="str">
        <f t="shared" si="366"/>
        <v>1+18286,2768664236i</v>
      </c>
      <c r="AH459">
        <f t="shared" si="384"/>
        <v>18286.276893766506</v>
      </c>
      <c r="AI459">
        <f t="shared" si="385"/>
        <v>1.5707416409774222</v>
      </c>
      <c r="AJ459" t="str">
        <f t="shared" si="367"/>
        <v>1+48,4508190477892i</v>
      </c>
      <c r="AK459">
        <f t="shared" si="386"/>
        <v>48.461137691985861</v>
      </c>
      <c r="AL459">
        <f t="shared" si="387"/>
        <v>1.5501597708025421</v>
      </c>
      <c r="AM459" t="str">
        <f t="shared" si="368"/>
        <v>1-1,42635349202598i</v>
      </c>
      <c r="AN459">
        <f t="shared" si="388"/>
        <v>1.7419771193143458</v>
      </c>
      <c r="AO459">
        <f t="shared" si="389"/>
        <v>-0.95934021320343266</v>
      </c>
      <c r="AP459" s="41" t="str">
        <f t="shared" si="390"/>
        <v>0,439613054071944-0,655334333207324i</v>
      </c>
      <c r="AQ459">
        <f t="shared" si="391"/>
        <v>-2.0570528488311521</v>
      </c>
      <c r="AR459" s="43">
        <f t="shared" si="392"/>
        <v>-56.145399629244153</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0,217281552495513-0,131552938042515i</v>
      </c>
      <c r="BG459" s="20">
        <f t="shared" si="403"/>
        <v>-11.903228157583799</v>
      </c>
      <c r="BH459" s="43">
        <f t="shared" si="404"/>
        <v>-31.192774652333753</v>
      </c>
      <c r="BI459" s="41" t="str">
        <f t="shared" si="409"/>
        <v>0,27643960616092+0,241520364731303i</v>
      </c>
      <c r="BJ459" s="20">
        <f t="shared" si="405"/>
        <v>-8.7046818871929545</v>
      </c>
      <c r="BK459" s="43">
        <f t="shared" si="410"/>
        <v>41.143133857057556</v>
      </c>
      <c r="BL459">
        <f t="shared" si="406"/>
        <v>-11.903228157583799</v>
      </c>
      <c r="BM459" s="43">
        <f t="shared" si="407"/>
        <v>-31.192774652333753</v>
      </c>
    </row>
    <row r="460" spans="14:65" x14ac:dyDescent="0.25">
      <c r="N460" s="9">
        <v>42</v>
      </c>
      <c r="O460" s="34">
        <f t="shared" si="408"/>
        <v>263026.79918953858</v>
      </c>
      <c r="P460" s="33" t="str">
        <f t="shared" si="360"/>
        <v>68,0243543984883</v>
      </c>
      <c r="Q460" s="4" t="str">
        <f t="shared" si="361"/>
        <v>1+18212,0700293562i</v>
      </c>
      <c r="R460" s="4">
        <f t="shared" si="373"/>
        <v>18212.070056810517</v>
      </c>
      <c r="S460" s="4">
        <f t="shared" si="374"/>
        <v>1.5707414181547814</v>
      </c>
      <c r="T460" s="4" t="str">
        <f t="shared" si="362"/>
        <v>1+49,5793836018655i</v>
      </c>
      <c r="U460" s="4">
        <f t="shared" si="375"/>
        <v>49.589467413362385</v>
      </c>
      <c r="V460" s="4">
        <f t="shared" si="376"/>
        <v>1.5506293873292756</v>
      </c>
      <c r="W460" t="str">
        <f t="shared" si="363"/>
        <v>1-3,56971561933431i</v>
      </c>
      <c r="X460" s="4">
        <f t="shared" si="377"/>
        <v>3.7071376563218332</v>
      </c>
      <c r="Y460" s="4">
        <f t="shared" si="378"/>
        <v>-1.2976630361720307</v>
      </c>
      <c r="Z460" t="str">
        <f t="shared" si="364"/>
        <v>0,723267611632425+1,00995040670466i</v>
      </c>
      <c r="AA460" s="4">
        <f t="shared" si="379"/>
        <v>1.2422221468156895</v>
      </c>
      <c r="AB460" s="4">
        <f t="shared" si="380"/>
        <v>0.94931894894637692</v>
      </c>
      <c r="AC460" s="47" t="str">
        <f t="shared" si="381"/>
        <v>-0,354527965912627-0,424087110182699i</v>
      </c>
      <c r="AD460" s="20">
        <f t="shared" si="382"/>
        <v>-5.1493198876632622</v>
      </c>
      <c r="AE460" s="43">
        <f t="shared" si="383"/>
        <v>-129.89491887295083</v>
      </c>
      <c r="AF460" t="str">
        <f t="shared" si="365"/>
        <v>170,937204527894</v>
      </c>
      <c r="AG460" t="str">
        <f t="shared" si="366"/>
        <v>1+18712,2189723169i</v>
      </c>
      <c r="AH460">
        <f t="shared" si="384"/>
        <v>18712.218999037406</v>
      </c>
      <c r="AI460">
        <f t="shared" si="385"/>
        <v>1.5707428857785999</v>
      </c>
      <c r="AJ460" t="str">
        <f t="shared" si="367"/>
        <v>1+49,5793836018655i</v>
      </c>
      <c r="AK460">
        <f t="shared" si="386"/>
        <v>49.589467413362385</v>
      </c>
      <c r="AL460">
        <f t="shared" si="387"/>
        <v>1.5506293873292756</v>
      </c>
      <c r="AM460" t="str">
        <f t="shared" si="368"/>
        <v>1-1,45957753290537i</v>
      </c>
      <c r="AN460">
        <f t="shared" si="388"/>
        <v>1.7692841983587957</v>
      </c>
      <c r="AO460">
        <f t="shared" si="389"/>
        <v>-0.97012026428871767</v>
      </c>
      <c r="AP460" s="41" t="str">
        <f t="shared" si="390"/>
        <v>0,43961303112358-0,670169615964453i</v>
      </c>
      <c r="AQ460">
        <f t="shared" si="391"/>
        <v>-1.9220330291607719</v>
      </c>
      <c r="AR460" s="43">
        <f t="shared" si="392"/>
        <v>-56.736215336248662</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0,211363857361008-0,136060692205106i</v>
      </c>
      <c r="BG460" s="20">
        <f t="shared" si="403"/>
        <v>-11.993709428747348</v>
      </c>
      <c r="BH460" s="43">
        <f t="shared" si="404"/>
        <v>-32.77049105382266</v>
      </c>
      <c r="BI460" s="41" t="str">
        <f t="shared" si="409"/>
        <v>0,277617379873143+0,236172443691488i</v>
      </c>
      <c r="BJ460" s="20">
        <f t="shared" si="405"/>
        <v>-8.7664225702448491</v>
      </c>
      <c r="BK460" s="43">
        <f t="shared" si="410"/>
        <v>40.388212482879418</v>
      </c>
      <c r="BL460">
        <f t="shared" si="406"/>
        <v>-11.993709428747348</v>
      </c>
      <c r="BM460" s="43">
        <f t="shared" si="407"/>
        <v>-32.77049105382266</v>
      </c>
    </row>
    <row r="461" spans="14:65" x14ac:dyDescent="0.25">
      <c r="N461" s="9">
        <v>43</v>
      </c>
      <c r="O461" s="34">
        <f t="shared" si="408"/>
        <v>269153.48039269145</v>
      </c>
      <c r="P461" s="33" t="str">
        <f t="shared" si="360"/>
        <v>68,0243543984883</v>
      </c>
      <c r="Q461" s="4" t="str">
        <f t="shared" si="361"/>
        <v>1+18636,2836359666i</v>
      </c>
      <c r="R461" s="4">
        <f t="shared" si="373"/>
        <v>18636.28366279598</v>
      </c>
      <c r="S461" s="4">
        <f t="shared" si="374"/>
        <v>1.5707426680280214</v>
      </c>
      <c r="T461" s="4" t="str">
        <f t="shared" si="362"/>
        <v>1+50,7342358013884i</v>
      </c>
      <c r="U461" s="4">
        <f t="shared" si="375"/>
        <v>50.744090122406185</v>
      </c>
      <c r="V461" s="4">
        <f t="shared" si="376"/>
        <v>1.5510883226754251</v>
      </c>
      <c r="W461" t="str">
        <f t="shared" si="363"/>
        <v>1-3,65286497769996i</v>
      </c>
      <c r="X461" s="4">
        <f t="shared" si="377"/>
        <v>3.7872711211777452</v>
      </c>
      <c r="Y461" s="4">
        <f t="shared" si="378"/>
        <v>-1.3035854170193297</v>
      </c>
      <c r="Z461" t="str">
        <f t="shared" si="364"/>
        <v>0,710225615970003+1,03347517373198i</v>
      </c>
      <c r="AA461" s="4">
        <f t="shared" si="379"/>
        <v>1.253990175519855</v>
      </c>
      <c r="AB461" s="4">
        <f t="shared" si="380"/>
        <v>0.9686986077111237</v>
      </c>
      <c r="AC461" s="47" t="str">
        <f t="shared" si="381"/>
        <v>-0,369340171351208-0,420138970701973i</v>
      </c>
      <c r="AD461" s="20">
        <f t="shared" si="382"/>
        <v>-5.045543030745554</v>
      </c>
      <c r="AE461" s="43">
        <f t="shared" si="383"/>
        <v>-131.31839550985174</v>
      </c>
      <c r="AF461" t="str">
        <f t="shared" si="365"/>
        <v>170,937204527894</v>
      </c>
      <c r="AG461" t="str">
        <f t="shared" si="366"/>
        <v>1+19148,0825443949i</v>
      </c>
      <c r="AH461">
        <f t="shared" si="384"/>
        <v>19148.082570507173</v>
      </c>
      <c r="AI461">
        <f t="shared" si="385"/>
        <v>1.5707441022446436</v>
      </c>
      <c r="AJ461" t="str">
        <f t="shared" si="367"/>
        <v>1+50,7342358013884i</v>
      </c>
      <c r="AK461">
        <f t="shared" si="386"/>
        <v>50.744090122406185</v>
      </c>
      <c r="AL461">
        <f t="shared" si="387"/>
        <v>1.5510883226754251</v>
      </c>
      <c r="AM461" t="str">
        <f t="shared" si="368"/>
        <v>1-1,4935754611125i</v>
      </c>
      <c r="AN461">
        <f t="shared" si="388"/>
        <v>1.7974336310521779</v>
      </c>
      <c r="AO461">
        <f t="shared" si="389"/>
        <v>-0.98081106572119858</v>
      </c>
      <c r="AP461" s="41" t="str">
        <f t="shared" si="390"/>
        <v>0,439613009208063-0,685360231522608i</v>
      </c>
      <c r="AQ461">
        <f t="shared" si="391"/>
        <v>-1.7850072244084558</v>
      </c>
      <c r="AR461" s="43">
        <f t="shared" si="392"/>
        <v>-57.322527777908867</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0,205309020805564-0,140338442480392i</v>
      </c>
      <c r="BG461" s="20">
        <f t="shared" si="403"/>
        <v>-12.086836617629743</v>
      </c>
      <c r="BH461" s="43">
        <f t="shared" si="404"/>
        <v>-34.354456632620384</v>
      </c>
      <c r="BI461" s="41" t="str">
        <f t="shared" si="409"/>
        <v>0,278743791234255+0,230936464854582i</v>
      </c>
      <c r="BJ461" s="20">
        <f t="shared" si="405"/>
        <v>-8.8263008112926435</v>
      </c>
      <c r="BK461" s="43">
        <f t="shared" si="410"/>
        <v>39.641411099322553</v>
      </c>
      <c r="BL461">
        <f t="shared" si="406"/>
        <v>-12.086836617629743</v>
      </c>
      <c r="BM461" s="43">
        <f t="shared" si="407"/>
        <v>-34.354456632620384</v>
      </c>
    </row>
    <row r="462" spans="14:65" x14ac:dyDescent="0.25">
      <c r="N462" s="9">
        <v>44</v>
      </c>
      <c r="O462" s="34">
        <f t="shared" si="408"/>
        <v>275422.87033381703</v>
      </c>
      <c r="P462" s="33" t="str">
        <f t="shared" si="360"/>
        <v>68,0243543984883</v>
      </c>
      <c r="Q462" s="4" t="str">
        <f t="shared" si="361"/>
        <v>1+19070,3784468412i</v>
      </c>
      <c r="R462" s="4">
        <f t="shared" si="373"/>
        <v>19070.378473059875</v>
      </c>
      <c r="S462" s="4">
        <f t="shared" si="374"/>
        <v>1.5707438894506733</v>
      </c>
      <c r="T462" s="4" t="str">
        <f t="shared" si="362"/>
        <v>1+51,9159879642802i</v>
      </c>
      <c r="U462" s="4">
        <f t="shared" si="375"/>
        <v>51.925618015650876</v>
      </c>
      <c r="V462" s="4">
        <f t="shared" si="376"/>
        <v>1.5515368194008488</v>
      </c>
      <c r="W462" t="str">
        <f t="shared" si="363"/>
        <v>1-3,73795113342817i</v>
      </c>
      <c r="X462" s="4">
        <f t="shared" si="377"/>
        <v>3.8694028836368202</v>
      </c>
      <c r="Y462" s="4">
        <f t="shared" si="378"/>
        <v>-1.3093916036999056</v>
      </c>
      <c r="Z462" t="str">
        <f t="shared" si="364"/>
        <v>0,696568969988324+1,05754790297607i</v>
      </c>
      <c r="AA462" s="4">
        <f t="shared" si="379"/>
        <v>1.2663395662458303</v>
      </c>
      <c r="AB462" s="4">
        <f t="shared" si="380"/>
        <v>0.98835435585280118</v>
      </c>
      <c r="AC462" s="47" t="str">
        <f t="shared" si="381"/>
        <v>-0,384181316682432-0,415581288618682i</v>
      </c>
      <c r="AD462" s="20">
        <f t="shared" si="382"/>
        <v>-4.9443886954307015</v>
      </c>
      <c r="AE462" s="43">
        <f t="shared" si="383"/>
        <v>-132.75162992627477</v>
      </c>
      <c r="AF462" t="str">
        <f t="shared" si="365"/>
        <v>170,937204527894</v>
      </c>
      <c r="AG462" t="str">
        <f t="shared" si="366"/>
        <v>1+19594,0986832928i</v>
      </c>
      <c r="AH462">
        <f t="shared" si="384"/>
        <v>19594.098708810685</v>
      </c>
      <c r="AI462">
        <f t="shared" si="385"/>
        <v>1.5707452910205395</v>
      </c>
      <c r="AJ462" t="str">
        <f t="shared" si="367"/>
        <v>1+51,9159879642802i</v>
      </c>
      <c r="AK462">
        <f t="shared" si="386"/>
        <v>51.925618015650876</v>
      </c>
      <c r="AL462">
        <f t="shared" si="387"/>
        <v>1.5515368194008488</v>
      </c>
      <c r="AM462" t="str">
        <f t="shared" si="368"/>
        <v>1-1,52836530279892i</v>
      </c>
      <c r="AN462">
        <f t="shared" si="388"/>
        <v>1.8264447702571336</v>
      </c>
      <c r="AO462">
        <f t="shared" si="389"/>
        <v>-0.99140851078689496</v>
      </c>
      <c r="AP462" s="41" t="str">
        <f t="shared" si="390"/>
        <v>0,439612988278906-0,70091423414722i</v>
      </c>
      <c r="AQ462">
        <f t="shared" si="391"/>
        <v>-1.6460095181534704</v>
      </c>
      <c r="AR462" s="43">
        <f t="shared" si="392"/>
        <v>-57.904087796144324</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0,199125114954582-0,144379101719101i</v>
      </c>
      <c r="BG462" s="20">
        <f t="shared" si="403"/>
        <v>-12.182723606456436</v>
      </c>
      <c r="BH462" s="43">
        <f t="shared" si="404"/>
        <v>-35.944637822891181</v>
      </c>
      <c r="BI462" s="41" t="str">
        <f t="shared" si="409"/>
        <v>0,279821010300365+0,225810511832176i</v>
      </c>
      <c r="BJ462" s="20">
        <f t="shared" si="405"/>
        <v>-8.884344429179194</v>
      </c>
      <c r="BK462" s="43">
        <f t="shared" si="410"/>
        <v>38.902904307239275</v>
      </c>
      <c r="BL462">
        <f t="shared" si="406"/>
        <v>-12.182723606456436</v>
      </c>
      <c r="BM462" s="43">
        <f t="shared" si="407"/>
        <v>-35.944637822891181</v>
      </c>
    </row>
    <row r="463" spans="14:65" x14ac:dyDescent="0.25">
      <c r="N463" s="9">
        <v>45</v>
      </c>
      <c r="O463" s="34">
        <f t="shared" si="408"/>
        <v>281838.29312644573</v>
      </c>
      <c r="P463" s="33" t="str">
        <f t="shared" si="360"/>
        <v>68,0243543984883</v>
      </c>
      <c r="Q463" s="4" t="str">
        <f t="shared" si="361"/>
        <v>1+19514,5846247945i</v>
      </c>
      <c r="R463" s="4">
        <f t="shared" si="373"/>
        <v>19514.58465041636</v>
      </c>
      <c r="S463" s="4">
        <f t="shared" si="374"/>
        <v>1.5707450830703515</v>
      </c>
      <c r="T463" s="4" t="str">
        <f t="shared" si="362"/>
        <v>1+53,1252666711799i</v>
      </c>
      <c r="U463" s="4">
        <f t="shared" si="375"/>
        <v>53.134677555095578</v>
      </c>
      <c r="V463" s="4">
        <f t="shared" si="376"/>
        <v>1.5519751145823142</v>
      </c>
      <c r="W463" t="str">
        <f t="shared" si="363"/>
        <v>1-3,82501920032495i</v>
      </c>
      <c r="X463" s="4">
        <f t="shared" si="377"/>
        <v>3.9535770996471689</v>
      </c>
      <c r="Y463" s="4">
        <f t="shared" si="378"/>
        <v>-1.3150831081991146</v>
      </c>
      <c r="Z463" t="str">
        <f t="shared" si="364"/>
        <v>0,682268706110285+1,08218135811662i</v>
      </c>
      <c r="AA463" s="4">
        <f t="shared" si="379"/>
        <v>1.2792994486016689</v>
      </c>
      <c r="AB463" s="4">
        <f t="shared" si="380"/>
        <v>1.0082825676840359</v>
      </c>
      <c r="AC463" s="47" t="str">
        <f t="shared" si="381"/>
        <v>-0,399019237112671-0,410399479841641i</v>
      </c>
      <c r="AD463" s="20">
        <f t="shared" si="382"/>
        <v>-4.8459766848696937</v>
      </c>
      <c r="AE463" s="43">
        <f t="shared" si="383"/>
        <v>-134.19448746962266</v>
      </c>
      <c r="AF463" t="str">
        <f t="shared" si="365"/>
        <v>170,937204527894</v>
      </c>
      <c r="AG463" t="str">
        <f t="shared" si="366"/>
        <v>1+20050,5038726711i</v>
      </c>
      <c r="AH463">
        <f t="shared" si="384"/>
        <v>20050.503897608127</v>
      </c>
      <c r="AI463">
        <f t="shared" si="385"/>
        <v>1.5707464527365926</v>
      </c>
      <c r="AJ463" t="str">
        <f t="shared" si="367"/>
        <v>1+53,1252666711799i</v>
      </c>
      <c r="AK463">
        <f t="shared" si="386"/>
        <v>53.134677555095578</v>
      </c>
      <c r="AL463">
        <f t="shared" si="387"/>
        <v>1.5519751145823142</v>
      </c>
      <c r="AM463" t="str">
        <f t="shared" si="368"/>
        <v>1-1,56396550399918i</v>
      </c>
      <c r="AN463">
        <f t="shared" si="388"/>
        <v>1.8563372801566556</v>
      </c>
      <c r="AO463">
        <f t="shared" si="389"/>
        <v>-1.001908697029543</v>
      </c>
      <c r="AP463" s="41" t="str">
        <f t="shared" si="390"/>
        <v>0,439612968291716-0,716839870776377i</v>
      </c>
      <c r="AQ463">
        <f t="shared" si="391"/>
        <v>-1.5050751648357767</v>
      </c>
      <c r="AR463" s="43">
        <f t="shared" si="392"/>
        <v>-58.480658249297406</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0,192820834247281-0,148175828558419i</v>
      </c>
      <c r="BG463" s="20">
        <f t="shared" si="403"/>
        <v>-12.281484198750217</v>
      </c>
      <c r="BH463" s="43">
        <f t="shared" si="404"/>
        <v>-37.540973333798782</v>
      </c>
      <c r="BI463" s="41" t="str">
        <f t="shared" si="409"/>
        <v>0,280851121513641+0,22079267200706i</v>
      </c>
      <c r="BJ463" s="20">
        <f t="shared" si="405"/>
        <v>-8.9405826787163019</v>
      </c>
      <c r="BK463" s="43">
        <f t="shared" si="410"/>
        <v>38.172855886526413</v>
      </c>
      <c r="BL463">
        <f t="shared" si="406"/>
        <v>-12.281484198750217</v>
      </c>
      <c r="BM463" s="43">
        <f t="shared" si="407"/>
        <v>-37.540973333798782</v>
      </c>
    </row>
    <row r="464" spans="14:65" x14ac:dyDescent="0.25">
      <c r="N464" s="9">
        <v>46</v>
      </c>
      <c r="O464" s="34">
        <f t="shared" si="408"/>
        <v>288403.1503126609</v>
      </c>
      <c r="P464" s="33" t="str">
        <f t="shared" si="360"/>
        <v>68,0243543984883</v>
      </c>
      <c r="Q464" s="4" t="str">
        <f t="shared" si="361"/>
        <v>1+19969,137693822i</v>
      </c>
      <c r="R464" s="4">
        <f t="shared" si="373"/>
        <v>19969.137718860638</v>
      </c>
      <c r="S464" s="4">
        <f t="shared" si="374"/>
        <v>1.5707462495199287</v>
      </c>
      <c r="T464" s="4" t="str">
        <f t="shared" si="362"/>
        <v>1+54,3627130976647i</v>
      </c>
      <c r="U464" s="4">
        <f t="shared" si="375"/>
        <v>54.371909800364797</v>
      </c>
      <c r="V464" s="4">
        <f t="shared" si="376"/>
        <v>1.5524034399357607</v>
      </c>
      <c r="W464" t="str">
        <f t="shared" si="363"/>
        <v>1-3,91411534303185i</v>
      </c>
      <c r="X464" s="4">
        <f t="shared" si="377"/>
        <v>4.0398389718598109</v>
      </c>
      <c r="Y464" s="4">
        <f t="shared" si="378"/>
        <v>-1.320661472690281</v>
      </c>
      <c r="Z464" t="str">
        <f t="shared" si="364"/>
        <v>0,667294491558929+1,10738860013761i</v>
      </c>
      <c r="AA464" s="4">
        <f t="shared" si="379"/>
        <v>1.2929004022660158</v>
      </c>
      <c r="AB464" s="4">
        <f t="shared" si="380"/>
        <v>1.0284790987739743</v>
      </c>
      <c r="AC464" s="47" t="str">
        <f t="shared" si="381"/>
        <v>-0,413819983610036-0,404580754517894i</v>
      </c>
      <c r="AD464" s="20">
        <f t="shared" si="382"/>
        <v>-4.7504262360726317</v>
      </c>
      <c r="AE464" s="43">
        <f t="shared" si="383"/>
        <v>-135.64680580143715</v>
      </c>
      <c r="AF464" t="str">
        <f t="shared" si="365"/>
        <v>170,937204527894</v>
      </c>
      <c r="AG464" t="str">
        <f t="shared" si="366"/>
        <v>1+20517,5401046025i</v>
      </c>
      <c r="AH464">
        <f t="shared" si="384"/>
        <v>20517.54012897189</v>
      </c>
      <c r="AI464">
        <f t="shared" si="385"/>
        <v>1.57074758800876</v>
      </c>
      <c r="AJ464" t="str">
        <f t="shared" si="367"/>
        <v>1+54,3627130976647i</v>
      </c>
      <c r="AK464">
        <f t="shared" si="386"/>
        <v>54.371909800364797</v>
      </c>
      <c r="AL464">
        <f t="shared" si="387"/>
        <v>1.5524034399357607</v>
      </c>
      <c r="AM464" t="str">
        <f t="shared" si="368"/>
        <v>1-1,6003949404112i</v>
      </c>
      <c r="AN464">
        <f t="shared" si="388"/>
        <v>1.8871311468188339</v>
      </c>
      <c r="AO464">
        <f t="shared" si="389"/>
        <v>-1.0123079300804303</v>
      </c>
      <c r="AP464" s="41" t="str">
        <f t="shared" si="390"/>
        <v>0,439612949204098-0,733145585393426i</v>
      </c>
      <c r="AQ464">
        <f t="shared" si="391"/>
        <v>-1.3622404754359461</v>
      </c>
      <c r="AR464" s="43">
        <f t="shared" si="392"/>
        <v>-59.052014224578905</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0,186405496544144-0,151722086278795i</v>
      </c>
      <c r="BG464" s="20">
        <f t="shared" si="403"/>
        <v>-12.383231886505211</v>
      </c>
      <c r="BH464" s="43">
        <f t="shared" si="404"/>
        <v>-39.143372988704023</v>
      </c>
      <c r="BI464" s="41" t="str">
        <f t="shared" si="409"/>
        <v>0,281836126546129+0,215881038863945i</v>
      </c>
      <c r="BJ464" s="20">
        <f t="shared" si="405"/>
        <v>-8.9950461258685106</v>
      </c>
      <c r="BK464" s="43">
        <f t="shared" si="410"/>
        <v>37.451418588154269</v>
      </c>
      <c r="BL464">
        <f t="shared" si="406"/>
        <v>-12.383231886505211</v>
      </c>
      <c r="BM464" s="43">
        <f t="shared" si="407"/>
        <v>-39.143372988704023</v>
      </c>
    </row>
    <row r="465" spans="14:65" x14ac:dyDescent="0.25">
      <c r="N465" s="9">
        <v>47</v>
      </c>
      <c r="O465" s="34">
        <f t="shared" si="408"/>
        <v>295120.92266663886</v>
      </c>
      <c r="P465" s="33" t="str">
        <f t="shared" si="360"/>
        <v>68,0243543984883</v>
      </c>
      <c r="Q465" s="4" t="str">
        <f t="shared" si="361"/>
        <v>1+20434,2786639775i</v>
      </c>
      <c r="R465" s="4">
        <f t="shared" si="373"/>
        <v>20434.278688446189</v>
      </c>
      <c r="S465" s="4">
        <f t="shared" si="374"/>
        <v>1.5707473894178721</v>
      </c>
      <c r="T465" s="4" t="str">
        <f t="shared" si="362"/>
        <v>1+55,6289833542094i</v>
      </c>
      <c r="U465" s="4">
        <f t="shared" si="375"/>
        <v>55.637970748607522</v>
      </c>
      <c r="V465" s="4">
        <f t="shared" si="376"/>
        <v>1.5528220219359463</v>
      </c>
      <c r="W465" t="str">
        <f t="shared" si="363"/>
        <v>1-4,00528680150307i</v>
      </c>
      <c r="X465" s="4">
        <f t="shared" si="377"/>
        <v>4.1282347755783819</v>
      </c>
      <c r="Y465" s="4">
        <f t="shared" si="378"/>
        <v>-1.3261282656074358</v>
      </c>
      <c r="Z465" t="str">
        <f t="shared" si="364"/>
        <v>0,651614564017566+1,13318299425241i</v>
      </c>
      <c r="AA465" s="4">
        <f t="shared" si="379"/>
        <v>1.307174524882833</v>
      </c>
      <c r="AB465" s="4">
        <f t="shared" si="380"/>
        <v>1.0489392714633596</v>
      </c>
      <c r="AC465" s="47" t="str">
        <f t="shared" si="381"/>
        <v>-0,428547916657417-0,398114318985977i</v>
      </c>
      <c r="AD465" s="20">
        <f t="shared" si="382"/>
        <v>-4.6578557814598263</v>
      </c>
      <c r="AE465" s="43">
        <f t="shared" si="383"/>
        <v>-137.10839383562319</v>
      </c>
      <c r="AF465" t="str">
        <f t="shared" si="365"/>
        <v>170,937204527894</v>
      </c>
      <c r="AG465" t="str">
        <f t="shared" si="366"/>
        <v>1+20995,455007879i</v>
      </c>
      <c r="AH465">
        <f t="shared" si="384"/>
        <v>20995.45503169368</v>
      </c>
      <c r="AI465">
        <f t="shared" si="385"/>
        <v>1.5707486974389779</v>
      </c>
      <c r="AJ465" t="str">
        <f t="shared" si="367"/>
        <v>1+55,6289833542094i</v>
      </c>
      <c r="AK465">
        <f t="shared" si="386"/>
        <v>55.637970748607522</v>
      </c>
      <c r="AL465">
        <f t="shared" si="387"/>
        <v>1.5528220219359463</v>
      </c>
      <c r="AM465" t="str">
        <f t="shared" si="368"/>
        <v>1-1,63767292740436i</v>
      </c>
      <c r="AN465">
        <f t="shared" si="388"/>
        <v>1.918846689330121</v>
      </c>
      <c r="AO465">
        <f t="shared" si="389"/>
        <v>-1.02260272652688</v>
      </c>
      <c r="AP465" s="41" t="str">
        <f t="shared" si="390"/>
        <v>0,439612930975565-0,749840023504103i</v>
      </c>
      <c r="AQ465">
        <f t="shared" si="391"/>
        <v>-1.2175427032163564</v>
      </c>
      <c r="AR465" s="43">
        <f t="shared" si="392"/>
        <v>-59.617943195585163</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0,179889038489437-0,155011703784384i</v>
      </c>
      <c r="BG465" s="20">
        <f t="shared" si="403"/>
        <v>-12.488079601592991</v>
      </c>
      <c r="BH465" s="43">
        <f t="shared" si="404"/>
        <v>-40.75171666094073</v>
      </c>
      <c r="BI465" s="41" t="str">
        <f t="shared" si="409"/>
        <v>0,282777947098037+0,211073714131113i</v>
      </c>
      <c r="BJ465" s="20">
        <f t="shared" si="405"/>
        <v>-9.0477665233495124</v>
      </c>
      <c r="BK465" s="43">
        <f t="shared" si="410"/>
        <v>36.738733979097248</v>
      </c>
      <c r="BL465">
        <f t="shared" si="406"/>
        <v>-12.488079601592991</v>
      </c>
      <c r="BM465" s="43">
        <f t="shared" si="407"/>
        <v>-40.75171666094073</v>
      </c>
    </row>
    <row r="466" spans="14:65" x14ac:dyDescent="0.25">
      <c r="N466" s="9">
        <v>48</v>
      </c>
      <c r="O466" s="34">
        <f t="shared" si="408"/>
        <v>301995.17204020242</v>
      </c>
      <c r="P466" s="33" t="str">
        <f t="shared" si="360"/>
        <v>68,0243543984883</v>
      </c>
      <c r="Q466" s="4" t="str">
        <f t="shared" si="361"/>
        <v>1+20910,2541591603i</v>
      </c>
      <c r="R466" s="4">
        <f t="shared" si="373"/>
        <v>20910.254183072011</v>
      </c>
      <c r="S466" s="4">
        <f t="shared" si="374"/>
        <v>1.5707485033685706</v>
      </c>
      <c r="T466" s="4" t="str">
        <f t="shared" si="362"/>
        <v>1+56,9247488340652i</v>
      </c>
      <c r="U466" s="4">
        <f t="shared" si="375"/>
        <v>56.933531682317124</v>
      </c>
      <c r="V466" s="4">
        <f t="shared" si="376"/>
        <v>1.5532310819335302</v>
      </c>
      <c r="W466" t="str">
        <f t="shared" si="363"/>
        <v>1-4,09858191605269i</v>
      </c>
      <c r="X466" s="4">
        <f t="shared" si="377"/>
        <v>4.218811885186887</v>
      </c>
      <c r="Y466" s="4">
        <f t="shared" si="378"/>
        <v>-1.3314850779241871</v>
      </c>
      <c r="Z466" t="str">
        <f t="shared" si="364"/>
        <v>0,635195664257634+1,15957821699021i</v>
      </c>
      <c r="AA466" s="4">
        <f t="shared" si="379"/>
        <v>1.3221555026584018</v>
      </c>
      <c r="AB466" s="4">
        <f t="shared" si="380"/>
        <v>1.0696578620464108</v>
      </c>
      <c r="AC466" s="47" t="str">
        <f t="shared" si="381"/>
        <v>-0,443165823029654-0,390991575685801i</v>
      </c>
      <c r="AD466" s="20">
        <f t="shared" si="382"/>
        <v>-4.5683826946353721</v>
      </c>
      <c r="AE466" s="43">
        <f t="shared" si="383"/>
        <v>-138.57903078412943</v>
      </c>
      <c r="AF466" t="str">
        <f t="shared" si="365"/>
        <v>170,937204527894</v>
      </c>
      <c r="AG466" t="str">
        <f t="shared" si="366"/>
        <v>1+21484,5019793084i</v>
      </c>
      <c r="AH466">
        <f t="shared" si="384"/>
        <v>21484.50200258099</v>
      </c>
      <c r="AI466">
        <f t="shared" si="385"/>
        <v>1.5707497816154812</v>
      </c>
      <c r="AJ466" t="str">
        <f t="shared" si="367"/>
        <v>1+56,9247488340652i</v>
      </c>
      <c r="AK466">
        <f t="shared" si="386"/>
        <v>56.933531682317124</v>
      </c>
      <c r="AL466">
        <f t="shared" si="387"/>
        <v>1.5532310819335302</v>
      </c>
      <c r="AM466" t="str">
        <f t="shared" si="368"/>
        <v>1-1,67581923026079i</v>
      </c>
      <c r="AN466">
        <f t="shared" si="388"/>
        <v>1.9515045714811601</v>
      </c>
      <c r="AO466">
        <f t="shared" si="389"/>
        <v>-1.0327898158449309</v>
      </c>
      <c r="AP466" s="41" t="str">
        <f t="shared" si="390"/>
        <v>0,439612913567452-0,766932036720469i</v>
      </c>
      <c r="AQ466">
        <f t="shared" si="391"/>
        <v>-1.0710199301892693</v>
      </c>
      <c r="AR466" s="43">
        <f t="shared" si="392"/>
        <v>-60.17824512634099</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0,173282004678239-0,158038938147742i</v>
      </c>
      <c r="BG466" s="20">
        <f t="shared" si="403"/>
        <v>-12.596139451738273</v>
      </c>
      <c r="BH466" s="43">
        <f t="shared" si="404"/>
        <v>-42.365853318922817</v>
      </c>
      <c r="BI466" s="41" t="str">
        <f t="shared" si="409"/>
        <v>0,283678427645995+0,206368809743763i</v>
      </c>
      <c r="BJ466" s="20">
        <f t="shared" si="405"/>
        <v>-9.0987766872921725</v>
      </c>
      <c r="BK466" s="43">
        <f t="shared" si="410"/>
        <v>36.034932338865701</v>
      </c>
      <c r="BL466">
        <f t="shared" si="406"/>
        <v>-12.596139451738273</v>
      </c>
      <c r="BM466" s="43">
        <f t="shared" si="407"/>
        <v>-42.365853318922817</v>
      </c>
    </row>
    <row r="467" spans="14:65" x14ac:dyDescent="0.25">
      <c r="N467" s="9">
        <v>49</v>
      </c>
      <c r="O467" s="34">
        <f t="shared" si="408"/>
        <v>309029.54325135931</v>
      </c>
      <c r="P467" s="33" t="str">
        <f t="shared" ref="P467:P530" si="411">COMPLEX(Adc,0)</f>
        <v>68,0243543984883</v>
      </c>
      <c r="Q467" s="4" t="str">
        <f t="shared" ref="Q467:Q530" si="412">IMSUM(COMPLEX(1,0),IMDIV(COMPLEX(0,2*PI()*O467),COMPLEX(wp_lf,0)))</f>
        <v>1+21397,3165478782i</v>
      </c>
      <c r="R467" s="4">
        <f t="shared" si="373"/>
        <v>21397.316571245614</v>
      </c>
      <c r="S467" s="4">
        <f t="shared" si="374"/>
        <v>1.5707495919626557</v>
      </c>
      <c r="T467" s="4" t="str">
        <f t="shared" ref="T467:T530" si="413">IMSUM(COMPLEX(1,0),IMDIV(COMPLEX(0,2*PI()*O467),COMPLEX(wz_esr,0)))</f>
        <v>1+58,2506965692409i</v>
      </c>
      <c r="U467" s="4">
        <f t="shared" si="375"/>
        <v>58.259279525254811</v>
      </c>
      <c r="V467" s="4">
        <f t="shared" si="376"/>
        <v>1.5536308362696396</v>
      </c>
      <c r="W467" t="str">
        <f t="shared" ref="W467:W530" si="414">IMSUB(COMPLEX(1,0),IMDIV(COMPLEX(0,2*PI()*O467),COMPLEX(wz_rhp,0)))</f>
        <v>1-4,19405015298534i</v>
      </c>
      <c r="X467" s="4">
        <f t="shared" si="377"/>
        <v>4.3116188010718615</v>
      </c>
      <c r="Y467" s="4">
        <f t="shared" si="378"/>
        <v>-1.33673351963481</v>
      </c>
      <c r="Z467" t="str">
        <f t="shared" ref="Z467:Z530" si="415">IMSUM(COMPLEX(1,0),IMDIV(COMPLEX(0,2*PI()*O467),COMPLEX(Q*(wsl/2),0)),IMDIV(IMPOWER(COMPLEX(0,2*PI()*O467),2),IMPOWER(COMPLEX(wsl/2,0),2)))</f>
        <v>0,618002965591424+1,1865882634475i</v>
      </c>
      <c r="AA467" s="4">
        <f t="shared" si="379"/>
        <v>1.3378786837494454</v>
      </c>
      <c r="AB467" s="4">
        <f t="shared" si="380"/>
        <v>1.0906290898518853</v>
      </c>
      <c r="AC467" s="47" t="str">
        <f t="shared" si="381"/>
        <v>-0,457635056275188-0,383206318329375i</v>
      </c>
      <c r="AD467" s="20">
        <f t="shared" si="382"/>
        <v>-4.4821230209589684</v>
      </c>
      <c r="AE467" s="43">
        <f t="shared" si="383"/>
        <v>-140.05846532317528</v>
      </c>
      <c r="AF467" t="str">
        <f t="shared" ref="AF467:AF530" si="416">COMPLEX($B$72,0)</f>
        <v>170,937204527894</v>
      </c>
      <c r="AG467" t="str">
        <f t="shared" ref="AG467:AG530" si="417">IMSUM(COMPLEX(1,0),IMDIV(COMPLEX(0,2*PI()*O467),COMPLEX(wp_lf_DCM,0)))</f>
        <v>1+21984,9403180683i</v>
      </c>
      <c r="AH467">
        <f t="shared" si="384"/>
        <v>21984.940340811139</v>
      </c>
      <c r="AI467">
        <f t="shared" si="385"/>
        <v>1.5707508411131144</v>
      </c>
      <c r="AJ467" t="str">
        <f t="shared" ref="AJ467:AJ530" si="418">IMSUM(COMPLEX(1,0),IMDIV(COMPLEX(0,2*PI()*O467),COMPLEX(wz1_dcm,0)))</f>
        <v>1+58,2506965692409i</v>
      </c>
      <c r="AK467">
        <f t="shared" si="386"/>
        <v>58.259279525254811</v>
      </c>
      <c r="AL467">
        <f t="shared" si="387"/>
        <v>1.5536308362696396</v>
      </c>
      <c r="AM467" t="str">
        <f t="shared" ref="AM467:AM530" si="419">IMSUB(COMPLEX(1,0),IMDIV(COMPLEX(0,2*PI()*O467),COMPLEX(wz2_dcm,0)))</f>
        <v>1-1,71485407465519i</v>
      </c>
      <c r="AN467">
        <f t="shared" si="388"/>
        <v>1.9851258139879968</v>
      </c>
      <c r="AO467">
        <f t="shared" si="389"/>
        <v>-1.0428661414279412</v>
      </c>
      <c r="AP467" s="41" t="str">
        <f t="shared" si="390"/>
        <v>0,439612896942831-0,784430687454172i</v>
      </c>
      <c r="AQ467">
        <f t="shared" si="391"/>
        <v>-0.92271095493488275</v>
      </c>
      <c r="AR467" s="43">
        <f t="shared" si="392"/>
        <v>-60.732732523688874</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0,16659553022842-0,160798538078403i</v>
      </c>
      <c r="BG467" s="20">
        <f t="shared" si="403"/>
        <v>-12.707522441631554</v>
      </c>
      <c r="BH467" s="43">
        <f t="shared" si="404"/>
        <v>-43.985600193521861</v>
      </c>
      <c r="BI467" s="41" t="str">
        <f t="shared" si="409"/>
        <v>0,28453933813763+0,201764449639471i</v>
      </c>
      <c r="BJ467" s="20">
        <f t="shared" si="405"/>
        <v>-9.1481103756074926</v>
      </c>
      <c r="BK467" s="43">
        <f t="shared" si="410"/>
        <v>35.34013260596452</v>
      </c>
      <c r="BL467">
        <f t="shared" si="406"/>
        <v>-12.707522441631554</v>
      </c>
      <c r="BM467" s="43">
        <f t="shared" si="407"/>
        <v>-43.985600193521861</v>
      </c>
    </row>
    <row r="468" spans="14:65" x14ac:dyDescent="0.25">
      <c r="N468" s="9">
        <v>50</v>
      </c>
      <c r="O468" s="34">
        <f t="shared" si="408"/>
        <v>316227.7660168382</v>
      </c>
      <c r="P468" s="33" t="str">
        <f t="shared" si="411"/>
        <v>68,0243543984883</v>
      </c>
      <c r="Q468" s="4" t="str">
        <f t="shared" si="412"/>
        <v>1+21895,7240770567i</v>
      </c>
      <c r="R468" s="4">
        <f t="shared" ref="R468:R531" si="424">IMABS(Q468)</f>
        <v>21895.724099892206</v>
      </c>
      <c r="S468" s="4">
        <f t="shared" ref="S468:S531" si="425">IMARGUMENT(Q468)</f>
        <v>1.5707506557773141</v>
      </c>
      <c r="T468" s="4" t="str">
        <f t="shared" si="413"/>
        <v>1+59,6075295947767i</v>
      </c>
      <c r="U468" s="4">
        <f t="shared" ref="U468:U531" si="426">IMABS(T468)</f>
        <v>59.615917206667042</v>
      </c>
      <c r="V468" s="4">
        <f t="shared" ref="V468:V531" si="427">IMARGUMENT(T468)</f>
        <v>1.5540214963879639</v>
      </c>
      <c r="W468" t="str">
        <f t="shared" si="414"/>
        <v>1-4,29174213082392i</v>
      </c>
      <c r="X468" s="4">
        <f t="shared" ref="X468:X531" si="428">IMABS(W468)</f>
        <v>4.4067051770556471</v>
      </c>
      <c r="Y468" s="4">
        <f t="shared" ref="Y468:Y531" si="429">IMARGUMENT(W468)</f>
        <v>-1.3418752164330314</v>
      </c>
      <c r="Z468" t="str">
        <f t="shared" si="415"/>
        <v>0,6+1,21422745470841i</v>
      </c>
      <c r="AA468" s="4">
        <f t="shared" ref="AA468:AA531" si="430">IMABS(Z468)</f>
        <v>1.354381154537992</v>
      </c>
      <c r="AB468" s="4">
        <f t="shared" ref="AB468:AB531" si="431">IMARGUMENT(Z468)</f>
        <v>1.1118466084565986</v>
      </c>
      <c r="AC468" s="47" t="str">
        <f t="shared" ref="AC468:AC531" si="432">(IMDIV(IMPRODUCT(P468,T468,W468),IMPRODUCT(Q468,Z468)))</f>
        <v>-0,471915701262079-0,374754919430101i</v>
      </c>
      <c r="AD468" s="20">
        <f t="shared" ref="AD468:AD531" si="433">20*LOG(IMABS(AC468))</f>
        <v>-4.3991911937487735</v>
      </c>
      <c r="AE468" s="43">
        <f t="shared" ref="AE468:AE531" si="434">(180/PI())*IMARGUMENT(AC468)</f>
        <v>-141.54641489312573</v>
      </c>
      <c r="AF468" t="str">
        <f t="shared" si="416"/>
        <v>170,937204527894</v>
      </c>
      <c r="AG468" t="str">
        <f t="shared" si="417"/>
        <v>1+22497,0353631899i</v>
      </c>
      <c r="AH468">
        <f t="shared" ref="AH468:AH531" si="435">IMABS(AG468)</f>
        <v>22497.035385415053</v>
      </c>
      <c r="AI468">
        <f t="shared" ref="AI468:AI531" si="436">IMARGUMENT(AG468)</f>
        <v>1.570751876493637</v>
      </c>
      <c r="AJ468" t="str">
        <f t="shared" si="418"/>
        <v>1+59,6075295947767i</v>
      </c>
      <c r="AK468">
        <f t="shared" ref="AK468:AK531" si="437">IMABS(AJ468)</f>
        <v>59.615917206667042</v>
      </c>
      <c r="AL468">
        <f t="shared" ref="AL468:AL531" si="438">IMARGUMENT(AJ468)</f>
        <v>1.5540214963879639</v>
      </c>
      <c r="AM468" t="str">
        <f t="shared" si="419"/>
        <v>1-1,75479815737875i</v>
      </c>
      <c r="AN468">
        <f t="shared" ref="AN468:AN531" si="439">IMABS(AM468)</f>
        <v>2.0197318072308157</v>
      </c>
      <c r="AO468">
        <f t="shared" ref="AO468:AO531" si="440">IMARGUMENT(AM468)</f>
        <v>-1.0528288607484075</v>
      </c>
      <c r="AP468" s="41" t="str">
        <f t="shared" ref="AP468:AP531" si="441">(IMDIV(IMPRODUCT(AF468,AJ468,AM468),IMPRODUCT(AG468)))</f>
        <v>0,439612881066442-0,802345253721463i</v>
      </c>
      <c r="AQ468">
        <f t="shared" ref="AQ468:AQ531" si="442">20*LOG(IMABS(AP468))</f>
        <v>-0.77265518234844111</v>
      </c>
      <c r="AR468" s="43">
        <f t="shared" ref="AR468:AR531" si="443">(180/PI())*IMARGUMENT(AP468)</f>
        <v>-61.281230440155099</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0,159841316422731-0,163285807597063i</v>
      </c>
      <c r="BG468" s="20">
        <f t="shared" ref="BG468:BG531" si="454">20*LOG(IMABS(BF468))</f>
        <v>-12.822338180006451</v>
      </c>
      <c r="BH468" s="43">
        <f t="shared" ref="BH468:BH531" si="455">(180/PI())*IMARGUMENT(BF468)</f>
        <v>-45.61074208068348</v>
      </c>
      <c r="BI468" s="41" t="str">
        <f t="shared" si="409"/>
        <v>0,285362376629249+0,197258771395699i</v>
      </c>
      <c r="BJ468" s="20">
        <f t="shared" ref="BJ468:BJ531" si="456">20*LOG(IMABS(BI468))</f>
        <v>-9.1958021686061446</v>
      </c>
      <c r="BK468" s="43">
        <f t="shared" si="410"/>
        <v>34.654442372287178</v>
      </c>
      <c r="BL468">
        <f t="shared" ref="BL468:BL531" si="457">IF($B$31=0,BJ468,BG468)</f>
        <v>-12.822338180006451</v>
      </c>
      <c r="BM468" s="43">
        <f t="shared" ref="BM468:BM531" si="458">IF($B$31=0,BK468,BH468)</f>
        <v>-45.61074208068348</v>
      </c>
    </row>
    <row r="469" spans="14:65" x14ac:dyDescent="0.25">
      <c r="N469" s="9">
        <v>51</v>
      </c>
      <c r="O469" s="34">
        <f t="shared" si="408"/>
        <v>323593.65692962846</v>
      </c>
      <c r="P469" s="33" t="str">
        <f t="shared" si="411"/>
        <v>68,0243543984883</v>
      </c>
      <c r="Q469" s="4" t="str">
        <f t="shared" si="412"/>
        <v>1+22405,7410089651i</v>
      </c>
      <c r="R469" s="4">
        <f t="shared" si="424"/>
        <v>22405.741031280806</v>
      </c>
      <c r="S469" s="4">
        <f t="shared" si="425"/>
        <v>1.5707516953765948</v>
      </c>
      <c r="T469" s="4" t="str">
        <f t="shared" si="413"/>
        <v>1+60,9959673215026i</v>
      </c>
      <c r="U469" s="4">
        <f t="shared" si="426"/>
        <v>61.004164033988793</v>
      </c>
      <c r="V469" s="4">
        <f t="shared" si="427"/>
        <v>1.5544032689444298</v>
      </c>
      <c r="W469" t="str">
        <f t="shared" si="414"/>
        <v>1-4,39170964714818i</v>
      </c>
      <c r="X469" s="4">
        <f t="shared" si="428"/>
        <v>4.5041218483578342</v>
      </c>
      <c r="Y469" s="4">
        <f t="shared" si="429"/>
        <v>-1.3469118065834715</v>
      </c>
      <c r="Z469" t="str">
        <f t="shared" si="415"/>
        <v>0,58114858077964+1,24251044543801i</v>
      </c>
      <c r="AA469" s="4">
        <f t="shared" si="430"/>
        <v>1.3717018188967864</v>
      </c>
      <c r="AB469" s="4">
        <f t="shared" si="431"/>
        <v>1.1333034992620301</v>
      </c>
      <c r="AC469" s="47" t="str">
        <f t="shared" si="432"/>
        <v>-0,485966762782601-0,365636507119242i</v>
      </c>
      <c r="AD469" s="20">
        <f t="shared" si="433"/>
        <v>-4.3196997372124466</v>
      </c>
      <c r="AE469" s="43">
        <f t="shared" si="434"/>
        <v>-143.04256514493903</v>
      </c>
      <c r="AF469" t="str">
        <f t="shared" si="416"/>
        <v>170,937204527894</v>
      </c>
      <c r="AG469" t="str">
        <f t="shared" si="417"/>
        <v>1+23021,0586342445i</v>
      </c>
      <c r="AH469">
        <f t="shared" si="435"/>
        <v>23021.058655963741</v>
      </c>
      <c r="AI469">
        <f t="shared" si="436"/>
        <v>1.5707528883060218</v>
      </c>
      <c r="AJ469" t="str">
        <f t="shared" si="418"/>
        <v>1+60,9959673215026i</v>
      </c>
      <c r="AK469">
        <f t="shared" si="437"/>
        <v>61.004164033988793</v>
      </c>
      <c r="AL469">
        <f t="shared" si="438"/>
        <v>1.5544032689444298</v>
      </c>
      <c r="AM469" t="str">
        <f t="shared" si="419"/>
        <v>1-1,79567265731285i</v>
      </c>
      <c r="AN469">
        <f t="shared" si="439"/>
        <v>2.0553443244918821</v>
      </c>
      <c r="AO469">
        <f t="shared" si="440"/>
        <v>-1.0626753446950827</v>
      </c>
      <c r="AP469" s="41" t="str">
        <f t="shared" si="441"/>
        <v>0,439612865904609-0,820685234062509i</v>
      </c>
      <c r="AQ469">
        <f t="shared" si="442"/>
        <v>-0.62089251584689209</v>
      </c>
      <c r="AR469" s="43">
        <f t="shared" si="443"/>
        <v>-61.823576429702761</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0,153031599165523-0,165496669125118i</v>
      </c>
      <c r="BG469" s="20">
        <f t="shared" si="454"/>
        <v>-12.940694573769401</v>
      </c>
      <c r="BH469" s="43">
        <f t="shared" si="455"/>
        <v>-47.24103079207373</v>
      </c>
      <c r="BI469" s="41" t="str">
        <f t="shared" si="409"/>
        <v>0,286149171864125+0,192849927718906i</v>
      </c>
      <c r="BJ469" s="20">
        <f t="shared" si="456"/>
        <v>-9.2418873524038325</v>
      </c>
      <c r="BK469" s="43">
        <f t="shared" si="410"/>
        <v>33.977957923162641</v>
      </c>
      <c r="BL469">
        <f t="shared" si="457"/>
        <v>-12.940694573769401</v>
      </c>
      <c r="BM469" s="43">
        <f t="shared" si="458"/>
        <v>-47.24103079207373</v>
      </c>
    </row>
    <row r="470" spans="14:65" x14ac:dyDescent="0.25">
      <c r="N470" s="9">
        <v>52</v>
      </c>
      <c r="O470" s="34">
        <f t="shared" si="408"/>
        <v>331131.12148259126</v>
      </c>
      <c r="P470" s="33" t="str">
        <f t="shared" si="411"/>
        <v>68,0243543984883</v>
      </c>
      <c r="Q470" s="4" t="str">
        <f t="shared" si="412"/>
        <v>1+22927,6377613316i</v>
      </c>
      <c r="R470" s="4">
        <f t="shared" si="424"/>
        <v>22927.63778313934</v>
      </c>
      <c r="S470" s="4">
        <f t="shared" si="425"/>
        <v>1.5707527113117066</v>
      </c>
      <c r="T470" s="4" t="str">
        <f t="shared" si="413"/>
        <v>1+62,4167459174797i</v>
      </c>
      <c r="U470" s="4">
        <f t="shared" si="426"/>
        <v>62.424756074230828</v>
      </c>
      <c r="V470" s="4">
        <f t="shared" si="427"/>
        <v>1.5547763559144971</v>
      </c>
      <c r="W470" t="str">
        <f t="shared" si="414"/>
        <v>1-4,49400570605853i</v>
      </c>
      <c r="X470" s="4">
        <f t="shared" si="428"/>
        <v>4.6039208601024662</v>
      </c>
      <c r="Y470" s="4">
        <f t="shared" si="429"/>
        <v>-1.3518449379802906</v>
      </c>
      <c r="Z470" t="str">
        <f t="shared" si="415"/>
        <v>0,561408721542723+1,27145223165236i</v>
      </c>
      <c r="AA470" s="4">
        <f t="shared" si="430"/>
        <v>1.3898814805579651</v>
      </c>
      <c r="AB470" s="4">
        <f t="shared" si="431"/>
        <v>1.1549922676580151</v>
      </c>
      <c r="AC470" s="47" t="str">
        <f t="shared" si="432"/>
        <v>-0,499746377803381-0,355853128055753i</v>
      </c>
      <c r="AD470" s="20">
        <f t="shared" si="433"/>
        <v>-4.2437589574728722</v>
      </c>
      <c r="AE470" s="43">
        <f t="shared" si="434"/>
        <v>-144.54656954570487</v>
      </c>
      <c r="AF470" t="str">
        <f t="shared" si="416"/>
        <v>170,937204527894</v>
      </c>
      <c r="AG470" t="str">
        <f t="shared" si="417"/>
        <v>1+23557,2879753068i</v>
      </c>
      <c r="AH470">
        <f t="shared" si="435"/>
        <v>23557.287996531653</v>
      </c>
      <c r="AI470">
        <f t="shared" si="436"/>
        <v>1.5707538770867449</v>
      </c>
      <c r="AJ470" t="str">
        <f t="shared" si="418"/>
        <v>1+62,4167459174797i</v>
      </c>
      <c r="AK470">
        <f t="shared" si="437"/>
        <v>62.424756074230828</v>
      </c>
      <c r="AL470">
        <f t="shared" si="438"/>
        <v>1.5547763559144971</v>
      </c>
      <c r="AM470" t="str">
        <f t="shared" si="419"/>
        <v>1-1,83749924665841i</v>
      </c>
      <c r="AN470">
        <f t="shared" si="439"/>
        <v>2.0919855356742367</v>
      </c>
      <c r="AO470">
        <f t="shared" si="440"/>
        <v>-1.0724031761315089</v>
      </c>
      <c r="AP470" s="41" t="str">
        <f t="shared" si="441"/>
        <v>0,439612851425169-0,839460352577658i</v>
      </c>
      <c r="AQ470">
        <f t="shared" si="442"/>
        <v>-0.46746325251395776</v>
      </c>
      <c r="AR470" s="43">
        <f t="shared" si="443"/>
        <v>-62.359620459010934</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0,146179110091944-0,167427725135612i</v>
      </c>
      <c r="BG470" s="20">
        <f t="shared" si="454"/>
        <v>-13.062697510542804</v>
      </c>
      <c r="BH470" s="43">
        <f t="shared" si="455"/>
        <v>-48.876184766153763</v>
      </c>
      <c r="BI470" s="41" t="str">
        <f t="shared" si="409"/>
        <v>0,286901285789257+0,188536087794342i</v>
      </c>
      <c r="BJ470" s="20">
        <f t="shared" si="456"/>
        <v>-9.2864018055838908</v>
      </c>
      <c r="BK470" s="43">
        <f t="shared" si="410"/>
        <v>33.310764320540109</v>
      </c>
      <c r="BL470">
        <f t="shared" si="457"/>
        <v>-13.062697510542804</v>
      </c>
      <c r="BM470" s="43">
        <f t="shared" si="458"/>
        <v>-48.876184766153763</v>
      </c>
    </row>
    <row r="471" spans="14:65" x14ac:dyDescent="0.25">
      <c r="N471" s="9">
        <v>53</v>
      </c>
      <c r="O471" s="34">
        <f t="shared" si="408"/>
        <v>338844.15613920329</v>
      </c>
      <c r="P471" s="33" t="str">
        <f t="shared" si="411"/>
        <v>68,0243543984883</v>
      </c>
      <c r="Q471" s="4" t="str">
        <f t="shared" si="412"/>
        <v>1+23461,6910507222i</v>
      </c>
      <c r="R471" s="4">
        <f t="shared" si="424"/>
        <v>23461.691072033533</v>
      </c>
      <c r="S471" s="4">
        <f t="shared" si="425"/>
        <v>1.5707537041213122</v>
      </c>
      <c r="T471" s="4" t="str">
        <f t="shared" si="413"/>
        <v>1+63,8706186983254i</v>
      </c>
      <c r="U471" s="4">
        <f t="shared" si="426"/>
        <v>63.878446544252107</v>
      </c>
      <c r="V471" s="4">
        <f t="shared" si="427"/>
        <v>1.5551409546981256</v>
      </c>
      <c r="W471" t="str">
        <f t="shared" si="414"/>
        <v>1-4,59868454627942i</v>
      </c>
      <c r="X471" s="4">
        <f t="shared" si="428"/>
        <v>4.7061554963886572</v>
      </c>
      <c r="Y471" s="4">
        <f t="shared" si="429"/>
        <v>-1.3566762653872331</v>
      </c>
      <c r="Z471" t="str">
        <f t="shared" si="415"/>
        <v>0,540738551401243+1,30106815866959i</v>
      </c>
      <c r="AA471" s="4">
        <f t="shared" si="430"/>
        <v>1.4089629287086982</v>
      </c>
      <c r="AB471" s="4">
        <f t="shared" si="431"/>
        <v>1.1769048419869808</v>
      </c>
      <c r="AC471" s="47" t="str">
        <f t="shared" si="432"/>
        <v>-0,513212050504417-0,345409893168331i</v>
      </c>
      <c r="AD471" s="20">
        <f t="shared" si="433"/>
        <v>-4.1714766233376581</v>
      </c>
      <c r="AE471" s="43">
        <f t="shared" si="434"/>
        <v>-146.05804915516779</v>
      </c>
      <c r="AF471" t="str">
        <f t="shared" si="416"/>
        <v>170,937204527894</v>
      </c>
      <c r="AG471" t="str">
        <f t="shared" si="417"/>
        <v>1+24106,0077022712i</v>
      </c>
      <c r="AH471">
        <f t="shared" si="435"/>
        <v>24106.007723012917</v>
      </c>
      <c r="AI471">
        <f t="shared" si="436"/>
        <v>1.5707548433600709</v>
      </c>
      <c r="AJ471" t="str">
        <f t="shared" si="418"/>
        <v>1+63,8706186983254i</v>
      </c>
      <c r="AK471">
        <f t="shared" si="437"/>
        <v>63.878446544252107</v>
      </c>
      <c r="AL471">
        <f t="shared" si="438"/>
        <v>1.5551409546981256</v>
      </c>
      <c r="AM471" t="str">
        <f t="shared" si="419"/>
        <v>1-1,88030010242672i</v>
      </c>
      <c r="AN471">
        <f t="shared" si="439"/>
        <v>2.1296780214825746</v>
      </c>
      <c r="AO471">
        <f t="shared" si="440"/>
        <v>-1.0820101477253292</v>
      </c>
      <c r="AP471" s="41" t="str">
        <f t="shared" si="441"/>
        <v>0,439612837597411-0,85868056408325i</v>
      </c>
      <c r="AQ471">
        <f t="shared" si="442"/>
        <v>-0.31240798161148114</v>
      </c>
      <c r="AR471" s="43">
        <f t="shared" si="443"/>
        <v>-62.889224777104779</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0,139297030274156-0,169076317459048i</v>
      </c>
      <c r="BG471" s="20">
        <f t="shared" si="454"/>
        <v>-13.188450531261481</v>
      </c>
      <c r="BH471" s="43">
        <f t="shared" si="455"/>
        <v>-50.515888851462357</v>
      </c>
      <c r="BI471" s="41" t="str">
        <f t="shared" si="409"/>
        <v>0,287620216009019+0,184315438505248i</v>
      </c>
      <c r="BJ471" s="20">
        <f t="shared" si="456"/>
        <v>-9.3293818895352931</v>
      </c>
      <c r="BK471" s="43">
        <f t="shared" si="410"/>
        <v>32.652935526600551</v>
      </c>
      <c r="BL471">
        <f t="shared" si="457"/>
        <v>-13.188450531261481</v>
      </c>
      <c r="BM471" s="43">
        <f t="shared" si="458"/>
        <v>-50.515888851462357</v>
      </c>
    </row>
    <row r="472" spans="14:65" x14ac:dyDescent="0.25">
      <c r="N472" s="9">
        <v>54</v>
      </c>
      <c r="O472" s="34">
        <f t="shared" si="408"/>
        <v>346736.85045253241</v>
      </c>
      <c r="P472" s="33" t="str">
        <f t="shared" si="411"/>
        <v>68,0243543984883</v>
      </c>
      <c r="Q472" s="4" t="str">
        <f t="shared" si="412"/>
        <v>1+24008,1840392602i</v>
      </c>
      <c r="R472" s="4">
        <f t="shared" si="424"/>
        <v>24008.184060086431</v>
      </c>
      <c r="S472" s="4">
        <f t="shared" si="425"/>
        <v>1.5707546743318122</v>
      </c>
      <c r="T472" s="4" t="str">
        <f t="shared" si="413"/>
        <v>1+65,3583565266325i</v>
      </c>
      <c r="U472" s="4">
        <f t="shared" si="426"/>
        <v>65.366006210127338</v>
      </c>
      <c r="V472" s="4">
        <f t="shared" si="427"/>
        <v>1.5554972582224587</v>
      </c>
      <c r="W472" t="str">
        <f t="shared" si="414"/>
        <v>1-4,70580166991753i</v>
      </c>
      <c r="X472" s="4">
        <f t="shared" si="428"/>
        <v>4.8108803099431405</v>
      </c>
      <c r="Y472" s="4">
        <f t="shared" si="429"/>
        <v>-1.36140744785301</v>
      </c>
      <c r="Z472" t="str">
        <f t="shared" si="415"/>
        <v>0,51909422615303+1,33137392924621i</v>
      </c>
      <c r="AA472" s="4">
        <f t="shared" si="430"/>
        <v>1.4289910269494015</v>
      </c>
      <c r="AB472" s="4">
        <f t="shared" si="431"/>
        <v>1.1990325755070108</v>
      </c>
      <c r="AC472" s="47" t="str">
        <f t="shared" si="432"/>
        <v>-0,526320908778893-0,334315102965978i</v>
      </c>
      <c r="AD472" s="20">
        <f t="shared" si="433"/>
        <v>-4.1029576387311666</v>
      </c>
      <c r="AE472" s="43">
        <f t="shared" si="434"/>
        <v>-147.57659258424809</v>
      </c>
      <c r="AF472" t="str">
        <f t="shared" si="416"/>
        <v>170,937204527894</v>
      </c>
      <c r="AG472" t="str">
        <f t="shared" si="417"/>
        <v>1+24667,5087536i</v>
      </c>
      <c r="AH472">
        <f t="shared" si="435"/>
        <v>24667.508773869577</v>
      </c>
      <c r="AI472">
        <f t="shared" si="436"/>
        <v>1.5707557876383307</v>
      </c>
      <c r="AJ472" t="str">
        <f t="shared" si="418"/>
        <v>1+65,3583565266325i</v>
      </c>
      <c r="AK472">
        <f t="shared" si="437"/>
        <v>65.366006210127338</v>
      </c>
      <c r="AL472">
        <f t="shared" si="438"/>
        <v>1.5554972582224587</v>
      </c>
      <c r="AM472" t="str">
        <f t="shared" si="419"/>
        <v>1-1,92409791819804i</v>
      </c>
      <c r="AN472">
        <f t="shared" si="439"/>
        <v>2.1684447880483448</v>
      </c>
      <c r="AO472">
        <f t="shared" si="440"/>
        <v>-1.091494259100344</v>
      </c>
      <c r="AP472" s="41" t="str">
        <f t="shared" si="441"/>
        <v>0,439612824392009-0,878356059389849i</v>
      </c>
      <c r="AQ472">
        <f t="shared" si="442"/>
        <v>-0.15576748683003747</v>
      </c>
      <c r="AR472" s="43">
        <f t="shared" si="443"/>
        <v>-63.412263746314082</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0,132398936588106-0,170440583298826i</v>
      </c>
      <c r="BG472" s="20">
        <f t="shared" si="454"/>
        <v>-13.318054494733651</v>
      </c>
      <c r="BH472" s="43">
        <f t="shared" si="455"/>
        <v>-52.159794273008899</v>
      </c>
      <c r="BI472" s="41" t="str">
        <f t="shared" si="409"/>
        <v>0,288307398174494+0,180186185529702i</v>
      </c>
      <c r="BJ472" s="20">
        <f t="shared" si="456"/>
        <v>-9.3708643428324958</v>
      </c>
      <c r="BK472" s="43">
        <f t="shared" si="410"/>
        <v>32.004534564925081</v>
      </c>
      <c r="BL472">
        <f t="shared" si="457"/>
        <v>-13.318054494733651</v>
      </c>
      <c r="BM472" s="43">
        <f t="shared" si="458"/>
        <v>-52.159794273008899</v>
      </c>
    </row>
    <row r="473" spans="14:65" x14ac:dyDescent="0.25">
      <c r="N473" s="9">
        <v>55</v>
      </c>
      <c r="O473" s="34">
        <f t="shared" si="408"/>
        <v>354813.38923357555</v>
      </c>
      <c r="P473" s="33" t="str">
        <f t="shared" si="411"/>
        <v>68,0243543984883</v>
      </c>
      <c r="Q473" s="4" t="str">
        <f t="shared" si="412"/>
        <v>1+24567,4064847614i</v>
      </c>
      <c r="R473" s="4">
        <f t="shared" si="424"/>
        <v>24567.406505113569</v>
      </c>
      <c r="S473" s="4">
        <f t="shared" si="425"/>
        <v>1.5707556224576249</v>
      </c>
      <c r="T473" s="4" t="str">
        <f t="shared" si="413"/>
        <v>1+66,8807482206898i</v>
      </c>
      <c r="U473" s="4">
        <f t="shared" si="426"/>
        <v>66.888223795817026</v>
      </c>
      <c r="V473" s="4">
        <f t="shared" si="427"/>
        <v>1.5558454550422649</v>
      </c>
      <c r="W473" t="str">
        <f t="shared" si="414"/>
        <v>1-4,81541387188966i</v>
      </c>
      <c r="X473" s="4">
        <f t="shared" si="428"/>
        <v>4.9181511523729498</v>
      </c>
      <c r="Y473" s="4">
        <f t="shared" si="429"/>
        <v>-1.3660401462957361</v>
      </c>
      <c r="Z473" t="str">
        <f t="shared" si="415"/>
        <v>0,496429835282334+1,36238561190294i</v>
      </c>
      <c r="AA473" s="4">
        <f t="shared" si="430"/>
        <v>1.4500128057636574</v>
      </c>
      <c r="AB473" s="4">
        <f t="shared" si="431"/>
        <v>1.2213662515323065</v>
      </c>
      <c r="AC473" s="47" t="str">
        <f t="shared" si="432"/>
        <v>-0,539029980375081-0,322580349222262i</v>
      </c>
      <c r="AD473" s="20">
        <f t="shared" si="433"/>
        <v>-4.0383037089779403</v>
      </c>
      <c r="AE473" s="43">
        <f t="shared" si="434"/>
        <v>-149.10175614542774</v>
      </c>
      <c r="AF473" t="str">
        <f t="shared" si="416"/>
        <v>170,937204527894</v>
      </c>
      <c r="AG473" t="str">
        <f t="shared" si="417"/>
        <v>1+25242,0888445829i</v>
      </c>
      <c r="AH473">
        <f t="shared" si="435"/>
        <v>25242.088864391088</v>
      </c>
      <c r="AI473">
        <f t="shared" si="436"/>
        <v>1.5707567104221933</v>
      </c>
      <c r="AJ473" t="str">
        <f t="shared" si="418"/>
        <v>1+66,8807482206898i</v>
      </c>
      <c r="AK473">
        <f t="shared" si="437"/>
        <v>66.888223795817026</v>
      </c>
      <c r="AL473">
        <f t="shared" si="438"/>
        <v>1.5558454550422649</v>
      </c>
      <c r="AM473" t="str">
        <f t="shared" si="419"/>
        <v>1-1,96891591615404i</v>
      </c>
      <c r="AN473">
        <f t="shared" si="439"/>
        <v>2.2083092819812857</v>
      </c>
      <c r="AO473">
        <f t="shared" si="440"/>
        <v>-1.100853713365022</v>
      </c>
      <c r="AP473" s="41" t="str">
        <f t="shared" si="441"/>
        <v>0,439612811780945-0,898497270705505i</v>
      </c>
      <c r="AQ473">
        <f t="shared" si="442"/>
        <v>2.4173473984325793E-3</v>
      </c>
      <c r="AR473" s="43">
        <f t="shared" si="443"/>
        <v>-63.92862363763178</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0,125498740933635-0,171519506988747i</v>
      </c>
      <c r="BG473" s="20">
        <f t="shared" si="454"/>
        <v>-13.451607236347725</v>
      </c>
      <c r="BH473" s="43">
        <f t="shared" si="455"/>
        <v>-53.807518791547828</v>
      </c>
      <c r="BI473" s="41" t="str">
        <f t="shared" si="409"/>
        <v>0,288964208307597+0,176146554322981i</v>
      </c>
      <c r="BJ473" s="20">
        <f t="shared" si="456"/>
        <v>-9.4108861799713157</v>
      </c>
      <c r="BK473" s="43">
        <f t="shared" si="410"/>
        <v>31.36561371624822</v>
      </c>
      <c r="BL473">
        <f t="shared" si="457"/>
        <v>-13.451607236347725</v>
      </c>
      <c r="BM473" s="43">
        <f t="shared" si="458"/>
        <v>-53.807518791547828</v>
      </c>
    </row>
    <row r="474" spans="14:65" x14ac:dyDescent="0.25">
      <c r="N474" s="9">
        <v>56</v>
      </c>
      <c r="O474" s="34">
        <f t="shared" si="408"/>
        <v>363078.05477010203</v>
      </c>
      <c r="P474" s="33" t="str">
        <f t="shared" si="411"/>
        <v>68,0243543984883</v>
      </c>
      <c r="Q474" s="4" t="str">
        <f t="shared" si="412"/>
        <v>1+25139,6548943692i</v>
      </c>
      <c r="R474" s="4">
        <f t="shared" si="424"/>
        <v>25139.654914258092</v>
      </c>
      <c r="S474" s="4">
        <f t="shared" si="425"/>
        <v>1.5707565490014594</v>
      </c>
      <c r="T474" s="4" t="str">
        <f t="shared" si="413"/>
        <v>1+68,4386009727256i</v>
      </c>
      <c r="U474" s="4">
        <f t="shared" si="426"/>
        <v>68.44590640136164</v>
      </c>
      <c r="V474" s="4">
        <f t="shared" si="427"/>
        <v>1.5561857294381878</v>
      </c>
      <c r="W474" t="str">
        <f t="shared" si="414"/>
        <v>1-4,92757927003624i</v>
      </c>
      <c r="X474" s="4">
        <f t="shared" si="428"/>
        <v>5.0280252050373502</v>
      </c>
      <c r="Y474" s="4">
        <f t="shared" si="429"/>
        <v>-1.3705760212500127</v>
      </c>
      <c r="Z474" t="str">
        <f t="shared" si="415"/>
        <v>0,472697304577434+1,39411964944441i</v>
      </c>
      <c r="AA474" s="4">
        <f t="shared" si="430"/>
        <v>1.4720775586638688</v>
      </c>
      <c r="AB474" s="4">
        <f t="shared" si="431"/>
        <v>1.2438960919053428</v>
      </c>
      <c r="AC474" s="47" t="str">
        <f t="shared" si="432"/>
        <v>-0,551296486363986-0,310220589985259i</v>
      </c>
      <c r="AD474" s="20">
        <f t="shared" si="433"/>
        <v>-3.9776130033793371</v>
      </c>
      <c r="AE474" s="43">
        <f t="shared" si="434"/>
        <v>-150.63306420347377</v>
      </c>
      <c r="AF474" t="str">
        <f t="shared" si="416"/>
        <v>170,937204527894</v>
      </c>
      <c r="AG474" t="str">
        <f t="shared" si="417"/>
        <v>1+25830,05262519i</v>
      </c>
      <c r="AH474">
        <f t="shared" si="435"/>
        <v>25830.052644547297</v>
      </c>
      <c r="AI474">
        <f t="shared" si="436"/>
        <v>1.5707576122009308</v>
      </c>
      <c r="AJ474" t="str">
        <f t="shared" si="418"/>
        <v>1+68,4386009727256i</v>
      </c>
      <c r="AK474">
        <f t="shared" si="437"/>
        <v>68.44590640136164</v>
      </c>
      <c r="AL474">
        <f t="shared" si="438"/>
        <v>1.5561857294381878</v>
      </c>
      <c r="AM474" t="str">
        <f t="shared" si="419"/>
        <v>1-2,01477785939047i</v>
      </c>
      <c r="AN474">
        <f t="shared" si="439"/>
        <v>2.2492954058304666</v>
      </c>
      <c r="AO474">
        <f t="shared" si="440"/>
        <v>-1.1100869130723636</v>
      </c>
      <c r="AP474" s="41" t="str">
        <f t="shared" si="441"/>
        <v>0,43961279973747-0,919114877167062i</v>
      </c>
      <c r="AQ474">
        <f t="shared" si="442"/>
        <v>0.16210562525855593</v>
      </c>
      <c r="AR474" s="43">
        <f t="shared" si="443"/>
        <v>-64.438202393616947</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0,11861062263807-0,17231296652168i</v>
      </c>
      <c r="BG474" s="20">
        <f t="shared" si="454"/>
        <v>-13.589203223357309</v>
      </c>
      <c r="BH474" s="43">
        <f t="shared" si="455"/>
        <v>-55.45864706410795</v>
      </c>
      <c r="BI474" s="41" t="str">
        <f t="shared" si="409"/>
        <v>0,289591965059538+0,172194790992965i</v>
      </c>
      <c r="BJ474" s="20">
        <f t="shared" si="456"/>
        <v>-9.4494845947194204</v>
      </c>
      <c r="BK474" s="43">
        <f t="shared" si="410"/>
        <v>30.73621474574885</v>
      </c>
      <c r="BL474">
        <f t="shared" si="457"/>
        <v>-13.589203223357309</v>
      </c>
      <c r="BM474" s="43">
        <f t="shared" si="458"/>
        <v>-55.45864706410795</v>
      </c>
    </row>
    <row r="475" spans="14:65" x14ac:dyDescent="0.25">
      <c r="N475" s="9">
        <v>57</v>
      </c>
      <c r="O475" s="34">
        <f t="shared" si="408"/>
        <v>371535.2290971732</v>
      </c>
      <c r="P475" s="33" t="str">
        <f t="shared" si="411"/>
        <v>68,0243543984883</v>
      </c>
      <c r="Q475" s="4" t="str">
        <f t="shared" si="412"/>
        <v>1+25725,2326817646i</v>
      </c>
      <c r="R475" s="4">
        <f t="shared" si="424"/>
        <v>25725.23270120077</v>
      </c>
      <c r="S475" s="4">
        <f t="shared" si="425"/>
        <v>1.5707574544545813</v>
      </c>
      <c r="T475" s="4" t="str">
        <f t="shared" si="413"/>
        <v>1+70,0327407768889i</v>
      </c>
      <c r="U475" s="4">
        <f t="shared" si="426"/>
        <v>70.03987993081455</v>
      </c>
      <c r="V475" s="4">
        <f t="shared" si="427"/>
        <v>1.5565182615128412</v>
      </c>
      <c r="W475" t="str">
        <f t="shared" si="414"/>
        <v>1-5,04235733593599i</v>
      </c>
      <c r="X475" s="4">
        <f t="shared" si="428"/>
        <v>5.1405610105578452</v>
      </c>
      <c r="Y475" s="4">
        <f t="shared" si="429"/>
        <v>-1.3750167307701384</v>
      </c>
      <c r="Z475" t="str">
        <f t="shared" si="415"/>
        <v>0,447846294158843+1,42659286767736i</v>
      </c>
      <c r="AA475" s="4">
        <f t="shared" si="430"/>
        <v>1.4952369421933511</v>
      </c>
      <c r="AB475" s="4">
        <f t="shared" si="431"/>
        <v>1.266611768926025</v>
      </c>
      <c r="AC475" s="47" t="str">
        <f t="shared" si="432"/>
        <v>-0,563078149124297-0,297254195094166i</v>
      </c>
      <c r="AD475" s="20">
        <f t="shared" si="433"/>
        <v>-3.9209798167593406</v>
      </c>
      <c r="AE475" s="43">
        <f t="shared" si="434"/>
        <v>-152.17000973329999</v>
      </c>
      <c r="AF475" t="str">
        <f t="shared" si="416"/>
        <v>170,937204527894</v>
      </c>
      <c r="AG475" t="str">
        <f t="shared" si="417"/>
        <v>1+26431,7118416i</v>
      </c>
      <c r="AH475">
        <f t="shared" si="435"/>
        <v>26431.711860516672</v>
      </c>
      <c r="AI475">
        <f t="shared" si="436"/>
        <v>1.5707584934526782</v>
      </c>
      <c r="AJ475" t="str">
        <f t="shared" si="418"/>
        <v>1+70,0327407768889i</v>
      </c>
      <c r="AK475">
        <f t="shared" si="437"/>
        <v>70.03987993081455</v>
      </c>
      <c r="AL475">
        <f t="shared" si="438"/>
        <v>1.5565182615128412</v>
      </c>
      <c r="AM475" t="str">
        <f t="shared" si="419"/>
        <v>1-2,06170806451669i</v>
      </c>
      <c r="AN475">
        <f t="shared" si="439"/>
        <v>2.291427533938867</v>
      </c>
      <c r="AO475">
        <f t="shared" si="440"/>
        <v>-1.1191924556665396</v>
      </c>
      <c r="AP475" s="41" t="str">
        <f t="shared" si="441"/>
        <v>0,439612788236043-0,94021981050238i</v>
      </c>
      <c r="AQ475">
        <f t="shared" si="442"/>
        <v>0.32325652436124241</v>
      </c>
      <c r="AR475" s="43">
        <f t="shared" si="443"/>
        <v>-64.940909362015333</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0,111748954515814-0,172821773896001i</v>
      </c>
      <c r="BG475" s="20">
        <f t="shared" si="454"/>
        <v>-13.730933209413536</v>
      </c>
      <c r="BH475" s="43">
        <f t="shared" si="455"/>
        <v>-57.112731212491965</v>
      </c>
      <c r="BI475" s="41" t="str">
        <f t="shared" si="409"/>
        <v>0,290191931903353+0,168329163075626i</v>
      </c>
      <c r="BJ475" s="20">
        <f t="shared" si="456"/>
        <v>-9.4866968682929382</v>
      </c>
      <c r="BK475" s="43">
        <f t="shared" si="410"/>
        <v>30.116369158792534</v>
      </c>
      <c r="BL475">
        <f t="shared" si="457"/>
        <v>-13.730933209413536</v>
      </c>
      <c r="BM475" s="43">
        <f t="shared" si="458"/>
        <v>-57.112731212491965</v>
      </c>
    </row>
    <row r="476" spans="14:65" x14ac:dyDescent="0.25">
      <c r="N476" s="9">
        <v>58</v>
      </c>
      <c r="O476" s="34">
        <f t="shared" si="408"/>
        <v>380189.39632056188</v>
      </c>
      <c r="P476" s="33" t="str">
        <f t="shared" si="411"/>
        <v>68,0243543984883</v>
      </c>
      <c r="Q476" s="4" t="str">
        <f t="shared" si="412"/>
        <v>1+26324,4503280415i</v>
      </c>
      <c r="R476" s="4">
        <f t="shared" si="424"/>
        <v>26324.450347035247</v>
      </c>
      <c r="S476" s="4">
        <f t="shared" si="425"/>
        <v>1.5707583392970739</v>
      </c>
      <c r="T476" s="4" t="str">
        <f t="shared" si="413"/>
        <v>1+71,664012867205i</v>
      </c>
      <c r="U476" s="4">
        <f t="shared" si="426"/>
        <v>71.670989530150379</v>
      </c>
      <c r="V476" s="4">
        <f t="shared" si="427"/>
        <v>1.556843227284799</v>
      </c>
      <c r="W476" t="str">
        <f t="shared" si="414"/>
        <v>1-5,15980892643875i</v>
      </c>
      <c r="X476" s="4">
        <f t="shared" si="428"/>
        <v>5.2558185049863555</v>
      </c>
      <c r="Y476" s="4">
        <f t="shared" si="429"/>
        <v>-1.3793639284829213</v>
      </c>
      <c r="Z476" t="str">
        <f t="shared" si="415"/>
        <v>0,421824091701626+1,45982248433195i</v>
      </c>
      <c r="AA476" s="4">
        <f t="shared" si="430"/>
        <v>1.5195450799831536</v>
      </c>
      <c r="AB476" s="4">
        <f t="shared" si="431"/>
        <v>1.2895024208299894</v>
      </c>
      <c r="AC476" s="47" t="str">
        <f t="shared" si="432"/>
        <v>-0,574333511564479-0,283702959696381i</v>
      </c>
      <c r="AD476" s="20">
        <f t="shared" si="433"/>
        <v>-3.8684942328615786</v>
      </c>
      <c r="AE476" s="43">
        <f t="shared" si="434"/>
        <v>-153.71205508987265</v>
      </c>
      <c r="AF476" t="str">
        <f t="shared" si="416"/>
        <v>170,937204527894</v>
      </c>
      <c r="AG476" t="str">
        <f t="shared" si="417"/>
        <v>1+27047,3855014935i</v>
      </c>
      <c r="AH476">
        <f t="shared" si="435"/>
        <v>27047.385519979576</v>
      </c>
      <c r="AI476">
        <f t="shared" si="436"/>
        <v>1.5707593546446867</v>
      </c>
      <c r="AJ476" t="str">
        <f t="shared" si="418"/>
        <v>1+71,664012867205i</v>
      </c>
      <c r="AK476">
        <f t="shared" si="437"/>
        <v>71.670989530150379</v>
      </c>
      <c r="AL476">
        <f t="shared" si="438"/>
        <v>1.556843227284799</v>
      </c>
      <c r="AM476" t="str">
        <f t="shared" si="419"/>
        <v>1-2,10973141454864i</v>
      </c>
      <c r="AN476">
        <f t="shared" si="439"/>
        <v>2.3347305286763618</v>
      </c>
      <c r="AO476">
        <f t="shared" si="440"/>
        <v>-1.1281691284716084</v>
      </c>
      <c r="AP476" s="41" t="str">
        <f t="shared" si="441"/>
        <v>0,439612777252266-0,961823260826462i</v>
      </c>
      <c r="AQ476">
        <f t="shared" si="442"/>
        <v>0.48582937583628</v>
      </c>
      <c r="AR476" s="43">
        <f t="shared" si="443"/>
        <v>-65.436665003263698</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0,104928223200542-0,173047708366642i</v>
      </c>
      <c r="BG476" s="20">
        <f t="shared" si="454"/>
        <v>-13.876883891217513</v>
      </c>
      <c r="BH476" s="43">
        <f t="shared" si="455"/>
        <v>-58.769291604568096</v>
      </c>
      <c r="BI476" s="41" t="str">
        <f t="shared" si="409"/>
        <v>0,290765319260542+0,164547960217334i</v>
      </c>
      <c r="BJ476" s="20">
        <f t="shared" si="456"/>
        <v>-9.52256028251964</v>
      </c>
      <c r="BK476" s="43">
        <f t="shared" si="410"/>
        <v>29.506098482041065</v>
      </c>
      <c r="BL476">
        <f t="shared" si="457"/>
        <v>-13.876883891217513</v>
      </c>
      <c r="BM476" s="43">
        <f t="shared" si="458"/>
        <v>-58.769291604568096</v>
      </c>
    </row>
    <row r="477" spans="14:65" x14ac:dyDescent="0.25">
      <c r="N477" s="9">
        <v>59</v>
      </c>
      <c r="O477" s="34">
        <f t="shared" si="408"/>
        <v>389045.14499428123</v>
      </c>
      <c r="P477" s="33" t="str">
        <f t="shared" si="411"/>
        <v>68,0243543984883</v>
      </c>
      <c r="Q477" s="4" t="str">
        <f t="shared" si="412"/>
        <v>1+26937,6255463277i</v>
      </c>
      <c r="R477" s="4">
        <f t="shared" si="424"/>
        <v>26937.625564889098</v>
      </c>
      <c r="S477" s="4">
        <f t="shared" si="425"/>
        <v>1.5707592039980924</v>
      </c>
      <c r="T477" s="4" t="str">
        <f t="shared" si="413"/>
        <v>1+73,3332821657287i</v>
      </c>
      <c r="U477" s="4">
        <f t="shared" si="426"/>
        <v>73.340100035372089</v>
      </c>
      <c r="V477" s="4">
        <f t="shared" si="427"/>
        <v>1.5571607987805192</v>
      </c>
      <c r="W477" t="str">
        <f t="shared" si="414"/>
        <v>1-5,27999631593246i</v>
      </c>
      <c r="X477" s="4">
        <f t="shared" si="428"/>
        <v>5.3738590506506911</v>
      </c>
      <c r="Y477" s="4">
        <f t="shared" si="429"/>
        <v>-1.383619261783515</v>
      </c>
      <c r="Z477" t="str">
        <f t="shared" si="415"/>
        <v>0,394575500625514+1,49382611819076i</v>
      </c>
      <c r="AA477" s="4">
        <f t="shared" si="430"/>
        <v>1.545058671081053</v>
      </c>
      <c r="AB477" s="4">
        <f t="shared" si="431"/>
        <v>1.3125566708705667</v>
      </c>
      <c r="AC477" s="47" t="str">
        <f t="shared" si="432"/>
        <v>-0,585022263865259-0,26959208365522i</v>
      </c>
      <c r="AD477" s="20">
        <f t="shared" si="433"/>
        <v>-3.820241792652614</v>
      </c>
      <c r="AE477" s="43">
        <f t="shared" si="434"/>
        <v>-155.25863299290288</v>
      </c>
      <c r="AF477" t="str">
        <f t="shared" si="416"/>
        <v>170,937204527894</v>
      </c>
      <c r="AG477" t="str">
        <f t="shared" si="417"/>
        <v>1+27677,4000431943i</v>
      </c>
      <c r="AH477">
        <f t="shared" si="435"/>
        <v>27677.400061259581</v>
      </c>
      <c r="AI477">
        <f t="shared" si="436"/>
        <v>1.570760196233572</v>
      </c>
      <c r="AJ477" t="str">
        <f t="shared" si="418"/>
        <v>1+73,3332821657287i</v>
      </c>
      <c r="AK477">
        <f t="shared" si="437"/>
        <v>73.340100035372089</v>
      </c>
      <c r="AL477">
        <f t="shared" si="438"/>
        <v>1.5571607987805192</v>
      </c>
      <c r="AM477" t="str">
        <f t="shared" si="419"/>
        <v>1-2,15887337210219i</v>
      </c>
      <c r="AN477">
        <f t="shared" si="439"/>
        <v>2.3792297570373235</v>
      </c>
      <c r="AO477">
        <f t="shared" si="440"/>
        <v>-1.137015903277049</v>
      </c>
      <c r="AP477" s="41" t="str">
        <f t="shared" si="441"/>
        <v>0,439612766762843-0,983936682574638i</v>
      </c>
      <c r="AQ477">
        <f t="shared" si="442"/>
        <v>0.64978373958634428</v>
      </c>
      <c r="AR477" s="43">
        <f t="shared" si="443"/>
        <v>-65.925400575010769</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0,0981629445085556-0,172993541751249i</v>
      </c>
      <c r="BG477" s="20">
        <f t="shared" si="454"/>
        <v>-14.027137570340427</v>
      </c>
      <c r="BH477" s="43">
        <f t="shared" si="455"/>
        <v>-60.427817851018126</v>
      </c>
      <c r="BI477" s="41" t="str">
        <f t="shared" si="409"/>
        <v>0,291313286562121+0,160849494770369i</v>
      </c>
      <c r="BJ477" s="20">
        <f t="shared" si="456"/>
        <v>-9.5571120381014509</v>
      </c>
      <c r="BK477" s="43">
        <f t="shared" si="410"/>
        <v>28.905414566874001</v>
      </c>
      <c r="BL477">
        <f t="shared" si="457"/>
        <v>-14.027137570340427</v>
      </c>
      <c r="BM477" s="43">
        <f t="shared" si="458"/>
        <v>-60.427817851018126</v>
      </c>
    </row>
    <row r="478" spans="14:65" x14ac:dyDescent="0.25">
      <c r="N478" s="9">
        <v>60</v>
      </c>
      <c r="O478" s="34">
        <f t="shared" si="408"/>
        <v>398107.17055349716</v>
      </c>
      <c r="P478" s="33" t="str">
        <f t="shared" si="411"/>
        <v>68,0243543984883</v>
      </c>
      <c r="Q478" s="4" t="str">
        <f t="shared" si="412"/>
        <v>1+27565,0834502401i</v>
      </c>
      <c r="R478" s="4">
        <f t="shared" si="424"/>
        <v>27565.083468378987</v>
      </c>
      <c r="S478" s="4">
        <f t="shared" si="425"/>
        <v>1.5707600490161129</v>
      </c>
      <c r="T478" s="4" t="str">
        <f t="shared" si="413"/>
        <v>1+75,0414337411372i</v>
      </c>
      <c r="U478" s="4">
        <f t="shared" si="426"/>
        <v>75.048096431058696</v>
      </c>
      <c r="V478" s="4">
        <f t="shared" si="427"/>
        <v>1.5574711441242444</v>
      </c>
      <c r="W478" t="str">
        <f t="shared" si="414"/>
        <v>1-5,40298322936187i</v>
      </c>
      <c r="X478" s="4">
        <f t="shared" si="428"/>
        <v>5.4947454696979028</v>
      </c>
      <c r="Y478" s="4">
        <f t="shared" si="429"/>
        <v>-1.3877843701677846</v>
      </c>
      <c r="Z478" t="str">
        <f t="shared" si="415"/>
        <v>0,366042723015554+1,52862179843057i</v>
      </c>
      <c r="AA478" s="4">
        <f t="shared" si="430"/>
        <v>1.571837102790792</v>
      </c>
      <c r="AB478" s="4">
        <f t="shared" si="431"/>
        <v>1.3357626500181741</v>
      </c>
      <c r="AC478" s="47" t="str">
        <f t="shared" si="432"/>
        <v>-0,595105573640322-0,25495011521395i</v>
      </c>
      <c r="AD478" s="20">
        <f t="shared" si="433"/>
        <v>-3.7763031707207659</v>
      </c>
      <c r="AE478" s="43">
        <f t="shared" si="434"/>
        <v>-156.80914772674183</v>
      </c>
      <c r="AF478" t="str">
        <f t="shared" si="416"/>
        <v>170,937204527894</v>
      </c>
      <c r="AG478" t="str">
        <f t="shared" si="417"/>
        <v>1+28322,0895087518i</v>
      </c>
      <c r="AH478">
        <f t="shared" si="435"/>
        <v>28322.089526405867</v>
      </c>
      <c r="AI478">
        <f t="shared" si="436"/>
        <v>1.5707610186655556</v>
      </c>
      <c r="AJ478" t="str">
        <f t="shared" si="418"/>
        <v>1+75,0414337411372i</v>
      </c>
      <c r="AK478">
        <f t="shared" si="437"/>
        <v>75.048096431058696</v>
      </c>
      <c r="AL478">
        <f t="shared" si="438"/>
        <v>1.5574711441242444</v>
      </c>
      <c r="AM478" t="str">
        <f t="shared" si="419"/>
        <v>1-2,20915999289369i</v>
      </c>
      <c r="AN478">
        <f t="shared" si="439"/>
        <v>2.424951107590017</v>
      </c>
      <c r="AO478">
        <f t="shared" si="440"/>
        <v>-1.1457319305736995</v>
      </c>
      <c r="AP478" s="41" t="str">
        <f t="shared" si="441"/>
        <v>0,439612756745517-1,00657180057582i</v>
      </c>
      <c r="AQ478">
        <f t="shared" si="442"/>
        <v>0.81507947462311803</v>
      </c>
      <c r="AR478" s="43">
        <f t="shared" si="443"/>
        <v>-66.407057796724374</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0,0914675747273379-0,172663055029643i</v>
      </c>
      <c r="BG478" s="20">
        <f t="shared" si="454"/>
        <v>-14.181771823391569</v>
      </c>
      <c r="BH478" s="43">
        <f t="shared" si="455"/>
        <v>-62.087770017891145</v>
      </c>
      <c r="BI478" s="41" t="str">
        <f t="shared" si="409"/>
        <v>0,2918369442445+0,157232102307639i</v>
      </c>
      <c r="BJ478" s="20">
        <f t="shared" si="456"/>
        <v>-9.5903891780477064</v>
      </c>
      <c r="BK478" s="43">
        <f t="shared" si="410"/>
        <v>28.314319912126329</v>
      </c>
      <c r="BL478">
        <f t="shared" si="457"/>
        <v>-14.181771823391569</v>
      </c>
      <c r="BM478" s="43">
        <f t="shared" si="458"/>
        <v>-62.087770017891145</v>
      </c>
    </row>
    <row r="479" spans="14:65" x14ac:dyDescent="0.25">
      <c r="N479" s="9">
        <v>61</v>
      </c>
      <c r="O479" s="34">
        <f t="shared" si="408"/>
        <v>407380.27780411334</v>
      </c>
      <c r="P479" s="33" t="str">
        <f t="shared" si="411"/>
        <v>68,0243543984883</v>
      </c>
      <c r="Q479" s="4" t="str">
        <f t="shared" si="412"/>
        <v>1+28207,1567262649i</v>
      </c>
      <c r="R479" s="4">
        <f t="shared" si="424"/>
        <v>28207.156743990898</v>
      </c>
      <c r="S479" s="4">
        <f t="shared" si="425"/>
        <v>1.5707608747991748</v>
      </c>
      <c r="T479" s="4" t="str">
        <f t="shared" si="413"/>
        <v>1+76,7893732780063i</v>
      </c>
      <c r="U479" s="4">
        <f t="shared" si="426"/>
        <v>76.795884319597405</v>
      </c>
      <c r="V479" s="4">
        <f t="shared" si="427"/>
        <v>1.5577744276259211</v>
      </c>
      <c r="W479" t="str">
        <f t="shared" si="414"/>
        <v>1-5,52883487601645i</v>
      </c>
      <c r="X479" s="4">
        <f t="shared" si="428"/>
        <v>5.6185420783559001</v>
      </c>
      <c r="Y479" s="4">
        <f t="shared" si="429"/>
        <v>-1.3918608836947561</v>
      </c>
      <c r="Z479" t="str">
        <f t="shared" si="415"/>
        <v>0,336165237024974+1,5642279741816i</v>
      </c>
      <c r="AA479" s="4">
        <f t="shared" si="430"/>
        <v>1.5999425682806021</v>
      </c>
      <c r="AB479" s="4">
        <f t="shared" si="431"/>
        <v>1.3591080232467478</v>
      </c>
      <c r="AC479" s="47" t="str">
        <f t="shared" si="432"/>
        <v>-0,604546415094036-0,239808857830468i</v>
      </c>
      <c r="AD479" s="20">
        <f t="shared" si="433"/>
        <v>-3.7367538630439903</v>
      </c>
      <c r="AE479" s="43">
        <f t="shared" si="434"/>
        <v>-158.3629765533625</v>
      </c>
      <c r="AF479" t="str">
        <f t="shared" si="416"/>
        <v>170,937204527894</v>
      </c>
      <c r="AG479" t="str">
        <f t="shared" si="417"/>
        <v>1+28981,795721054i</v>
      </c>
      <c r="AH479">
        <f t="shared" si="435"/>
        <v>28981.795738306209</v>
      </c>
      <c r="AI479">
        <f t="shared" si="436"/>
        <v>1.5707618223767015</v>
      </c>
      <c r="AJ479" t="str">
        <f t="shared" si="418"/>
        <v>1+76,7893732780063i</v>
      </c>
      <c r="AK479">
        <f t="shared" si="437"/>
        <v>76.795884319597405</v>
      </c>
      <c r="AL479">
        <f t="shared" si="438"/>
        <v>1.5577744276259211</v>
      </c>
      <c r="AM479" t="str">
        <f t="shared" si="419"/>
        <v>1-2,26061793955511i</v>
      </c>
      <c r="AN479">
        <f t="shared" si="439"/>
        <v>2.4719210077667113</v>
      </c>
      <c r="AO479">
        <f t="shared" si="440"/>
        <v>-1.1543165334922665</v>
      </c>
      <c r="AP479" s="41" t="str">
        <f t="shared" si="441"/>
        <v>0,439612747179046-1,02974061626918i</v>
      </c>
      <c r="AQ479">
        <f t="shared" si="442"/>
        <v>0.98167680444974048</v>
      </c>
      <c r="AR479" s="43">
        <f t="shared" si="443"/>
        <v>-66.88158849736844</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0,0848564188483067-0,172061045585777i</v>
      </c>
      <c r="BG479" s="20">
        <f t="shared" si="454"/>
        <v>-14.340859183801452</v>
      </c>
      <c r="BH479" s="43">
        <f t="shared" si="455"/>
        <v>-63.748580052770656</v>
      </c>
      <c r="BI479" s="41" t="str">
        <f t="shared" si="409"/>
        <v>0,29233735568085+0,153694142062288i</v>
      </c>
      <c r="BJ479" s="20">
        <f t="shared" si="456"/>
        <v>-9.6224285163077372</v>
      </c>
      <c r="BK479" s="43">
        <f t="shared" si="410"/>
        <v>27.73280800322355</v>
      </c>
      <c r="BL479">
        <f t="shared" si="457"/>
        <v>-14.340859183801452</v>
      </c>
      <c r="BM479" s="43">
        <f t="shared" si="458"/>
        <v>-63.748580052770656</v>
      </c>
    </row>
    <row r="480" spans="14:65" x14ac:dyDescent="0.25">
      <c r="N480" s="9">
        <v>62</v>
      </c>
      <c r="O480" s="34">
        <f t="shared" si="408"/>
        <v>416869.38347033598</v>
      </c>
      <c r="P480" s="33" t="str">
        <f t="shared" si="411"/>
        <v>68,0243543984883</v>
      </c>
      <c r="Q480" s="4" t="str">
        <f t="shared" si="412"/>
        <v>1+28864,1858101519i</v>
      </c>
      <c r="R480" s="4">
        <f t="shared" si="424"/>
        <v>28864.185827474405</v>
      </c>
      <c r="S480" s="4">
        <f t="shared" si="425"/>
        <v>1.5707616817851195</v>
      </c>
      <c r="T480" s="4" t="str">
        <f t="shared" si="413"/>
        <v>1+78,578027557015i</v>
      </c>
      <c r="U480" s="4">
        <f t="shared" si="426"/>
        <v>78.584390401345033</v>
      </c>
      <c r="V480" s="4">
        <f t="shared" si="427"/>
        <v>1.5580708098671781</v>
      </c>
      <c r="W480" t="str">
        <f t="shared" si="414"/>
        <v>1-5,65761798410507i</v>
      </c>
      <c r="X480" s="4">
        <f t="shared" si="428"/>
        <v>5.7453147219337888</v>
      </c>
      <c r="Y480" s="4">
        <f t="shared" si="429"/>
        <v>-1.3958504215727858</v>
      </c>
      <c r="Z480" t="str">
        <f t="shared" si="415"/>
        <v>0,304879668500245+1,60066352430956i</v>
      </c>
      <c r="AA480" s="4">
        <f t="shared" si="430"/>
        <v>1.6294401892428947</v>
      </c>
      <c r="AB480" s="4">
        <f t="shared" si="431"/>
        <v>1.3825800193306825</v>
      </c>
      <c r="AC480" s="47" t="str">
        <f t="shared" si="432"/>
        <v>-0,61330989251653-0,224203239707858i</v>
      </c>
      <c r="AD480" s="20">
        <f t="shared" si="433"/>
        <v>-3.7016638894403728</v>
      </c>
      <c r="AE480" s="43">
        <f t="shared" si="434"/>
        <v>-159.91947133368038</v>
      </c>
      <c r="AF480" t="str">
        <f t="shared" si="416"/>
        <v>170,937204527894</v>
      </c>
      <c r="AG480" t="str">
        <f t="shared" si="417"/>
        <v>1+29656,8684650669i</v>
      </c>
      <c r="AH480">
        <f t="shared" si="435"/>
        <v>29656.868481926398</v>
      </c>
      <c r="AI480">
        <f t="shared" si="436"/>
        <v>1.5707626077931485</v>
      </c>
      <c r="AJ480" t="str">
        <f t="shared" si="418"/>
        <v>1+78,578027557015i</v>
      </c>
      <c r="AK480">
        <f t="shared" si="437"/>
        <v>78.584390401345033</v>
      </c>
      <c r="AL480">
        <f t="shared" si="438"/>
        <v>1.5580708098671781</v>
      </c>
      <c r="AM480" t="str">
        <f t="shared" si="419"/>
        <v>1-2,31327449577091i</v>
      </c>
      <c r="AN480">
        <f t="shared" si="439"/>
        <v>2.5201664414844029</v>
      </c>
      <c r="AO480">
        <f t="shared" si="440"/>
        <v>-1.1627692014946169</v>
      </c>
      <c r="AP480" s="41" t="str">
        <f t="shared" si="441"/>
        <v>0,439612738043138-1,0534554140675i</v>
      </c>
      <c r="AQ480">
        <f t="shared" si="442"/>
        <v>1.1495363774897505</v>
      </c>
      <c r="AR480" s="43">
        <f t="shared" si="443"/>
        <v>-67.348954249029376</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0,0783435368724769-0,171193324574586i</v>
      </c>
      <c r="BG480" s="20">
        <f t="shared" si="454"/>
        <v>-14.504466838522614</v>
      </c>
      <c r="BH480" s="43">
        <f t="shared" si="455"/>
        <v>-65.409653419753283</v>
      </c>
      <c r="BI480" s="41" t="str">
        <f t="shared" si="409"/>
        <v>0,292815539048812+0,150233997297572i</v>
      </c>
      <c r="BJ480" s="20">
        <f t="shared" si="456"/>
        <v>-9.6532665715924875</v>
      </c>
      <c r="BK480" s="43">
        <f t="shared" si="410"/>
        <v>27.160863664897683</v>
      </c>
      <c r="BL480">
        <f t="shared" si="457"/>
        <v>-14.504466838522614</v>
      </c>
      <c r="BM480" s="43">
        <f t="shared" si="458"/>
        <v>-65.409653419753283</v>
      </c>
    </row>
    <row r="481" spans="14:65" x14ac:dyDescent="0.25">
      <c r="N481" s="9">
        <v>63</v>
      </c>
      <c r="O481" s="34">
        <f t="shared" si="408"/>
        <v>426579.51880159322</v>
      </c>
      <c r="P481" s="33" t="str">
        <f t="shared" si="411"/>
        <v>68,0243543984883</v>
      </c>
      <c r="Q481" s="4" t="str">
        <f t="shared" si="412"/>
        <v>1+29536,519067418i</v>
      </c>
      <c r="R481" s="4">
        <f t="shared" si="424"/>
        <v>29536.519084346193</v>
      </c>
      <c r="S481" s="4">
        <f t="shared" si="425"/>
        <v>1.5707624704018215</v>
      </c>
      <c r="T481" s="4" t="str">
        <f t="shared" si="413"/>
        <v>1+80,4083449463374i</v>
      </c>
      <c r="U481" s="4">
        <f t="shared" si="426"/>
        <v>80.414562965977623</v>
      </c>
      <c r="V481" s="4">
        <f t="shared" si="427"/>
        <v>1.5583604477854032</v>
      </c>
      <c r="W481" t="str">
        <f t="shared" si="414"/>
        <v>1-5,78940083613629i</v>
      </c>
      <c r="X481" s="4">
        <f t="shared" si="428"/>
        <v>5.8751308105824815</v>
      </c>
      <c r="Y481" s="4">
        <f t="shared" si="429"/>
        <v>-1.3997545908632392</v>
      </c>
      <c r="Z481" t="str">
        <f t="shared" si="415"/>
        <v>0,272119656556002+1,63794776742539i</v>
      </c>
      <c r="AA481" s="4">
        <f t="shared" si="430"/>
        <v>1.6603981439094591</v>
      </c>
      <c r="AB481" s="4">
        <f t="shared" si="431"/>
        <v>1.4061654640280703</v>
      </c>
      <c r="AC481" s="47" t="str">
        <f t="shared" si="432"/>
        <v>-0,621363553312128-0,20817114620708i</v>
      </c>
      <c r="AD481" s="20">
        <f t="shared" si="433"/>
        <v>-3.6710975139902287</v>
      </c>
      <c r="AE481" s="43">
        <f t="shared" si="434"/>
        <v>-161.47796034973493</v>
      </c>
      <c r="AF481" t="str">
        <f t="shared" si="416"/>
        <v>170,937204527894</v>
      </c>
      <c r="AG481" t="str">
        <f t="shared" si="417"/>
        <v>1+30347,6656732951i</v>
      </c>
      <c r="AH481">
        <f t="shared" si="435"/>
        <v>30347.665689770834</v>
      </c>
      <c r="AI481">
        <f t="shared" si="436"/>
        <v>1.5707633753313341</v>
      </c>
      <c r="AJ481" t="str">
        <f t="shared" si="418"/>
        <v>1+80,4083449463374i</v>
      </c>
      <c r="AK481">
        <f t="shared" si="437"/>
        <v>80.414562965977623</v>
      </c>
      <c r="AL481">
        <f t="shared" si="438"/>
        <v>1.5583604477854032</v>
      </c>
      <c r="AM481" t="str">
        <f t="shared" si="419"/>
        <v>1-2,36715758074417i</v>
      </c>
      <c r="AN481">
        <f t="shared" si="439"/>
        <v>2.5697149670877097</v>
      </c>
      <c r="AO481">
        <f t="shared" si="440"/>
        <v>-1.1710895838659408</v>
      </c>
      <c r="AP481" s="41" t="str">
        <f t="shared" si="441"/>
        <v>0,439612729318413-1,07772876787045i</v>
      </c>
      <c r="AQ481">
        <f t="shared" si="442"/>
        <v>1.3186193225974627</v>
      </c>
      <c r="AR481" s="43">
        <f t="shared" si="443"/>
        <v>-67.809125989238595</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0,0719426494083076-0,170066704049078i</v>
      </c>
      <c r="BG481" s="20">
        <f t="shared" si="454"/>
        <v>-14.672656342932161</v>
      </c>
      <c r="BH481" s="43">
        <f t="shared" si="455"/>
        <v>-67.070370935698222</v>
      </c>
      <c r="BI481" s="41" t="str">
        <f t="shared" si="409"/>
        <v>0,293272469135371+0,146850075612057i</v>
      </c>
      <c r="BJ481" s="20">
        <f t="shared" si="456"/>
        <v>-9.682939506344475</v>
      </c>
      <c r="BK481" s="43">
        <f t="shared" si="410"/>
        <v>26.598463424798169</v>
      </c>
      <c r="BL481">
        <f t="shared" si="457"/>
        <v>-14.672656342932161</v>
      </c>
      <c r="BM481" s="43">
        <f t="shared" si="458"/>
        <v>-67.070370935698222</v>
      </c>
    </row>
    <row r="482" spans="14:65" x14ac:dyDescent="0.25">
      <c r="N482" s="9">
        <v>64</v>
      </c>
      <c r="O482" s="34">
        <f t="shared" si="408"/>
        <v>436515.83224016649</v>
      </c>
      <c r="P482" s="33" t="str">
        <f t="shared" si="411"/>
        <v>68,0243543984883</v>
      </c>
      <c r="Q482" s="4" t="str">
        <f t="shared" si="412"/>
        <v>1+30224,5129780556i</v>
      </c>
      <c r="R482" s="4">
        <f t="shared" si="424"/>
        <v>30224.512994598463</v>
      </c>
      <c r="S482" s="4">
        <f t="shared" si="425"/>
        <v>1.5707632410674157</v>
      </c>
      <c r="T482" s="4" t="str">
        <f t="shared" si="413"/>
        <v>1+82,2812959044805i</v>
      </c>
      <c r="U482" s="4">
        <f t="shared" si="426"/>
        <v>82.287372395287235</v>
      </c>
      <c r="V482" s="4">
        <f t="shared" si="427"/>
        <v>1.5586434947559615</v>
      </c>
      <c r="W482" t="str">
        <f t="shared" si="414"/>
        <v>1-5,92425330512259i</v>
      </c>
      <c r="X482" s="4">
        <f t="shared" si="428"/>
        <v>6.0080593558366191</v>
      </c>
      <c r="Y482" s="4">
        <f t="shared" si="429"/>
        <v>-1.4035749852955737</v>
      </c>
      <c r="Z482" t="str">
        <f t="shared" si="415"/>
        <v>0,2378157128147+1,6761004721283i</v>
      </c>
      <c r="AA482" s="4">
        <f t="shared" si="430"/>
        <v>1.6928878007506207</v>
      </c>
      <c r="AB482" s="4">
        <f t="shared" si="431"/>
        <v>1.4298508164780572</v>
      </c>
      <c r="AC482" s="47" t="str">
        <f t="shared" si="432"/>
        <v>-0,628677685716383-0,191753216022474i</v>
      </c>
      <c r="AD482" s="20">
        <f t="shared" si="433"/>
        <v>-3.6451129866461098</v>
      </c>
      <c r="AE482" s="43">
        <f t="shared" si="434"/>
        <v>-163.03775031751601</v>
      </c>
      <c r="AF482" t="str">
        <f t="shared" si="416"/>
        <v>170,937204527894</v>
      </c>
      <c r="AG482" t="str">
        <f t="shared" si="417"/>
        <v>1+31054,553615562i</v>
      </c>
      <c r="AH482">
        <f t="shared" si="435"/>
        <v>31054.553631662693</v>
      </c>
      <c r="AI482">
        <f t="shared" si="436"/>
        <v>1.5707641253982179</v>
      </c>
      <c r="AJ482" t="str">
        <f t="shared" si="418"/>
        <v>1+82,2812959044805i</v>
      </c>
      <c r="AK482">
        <f t="shared" si="437"/>
        <v>82.287372395287235</v>
      </c>
      <c r="AL482">
        <f t="shared" si="438"/>
        <v>1.5586434947559615</v>
      </c>
      <c r="AM482" t="str">
        <f t="shared" si="419"/>
        <v>1-2,42229576399976i</v>
      </c>
      <c r="AN482">
        <f t="shared" si="439"/>
        <v>2.6205947356070109</v>
      </c>
      <c r="AO482">
        <f t="shared" si="440"/>
        <v>-1.1792774830534531</v>
      </c>
      <c r="AP482" s="41" t="str">
        <f t="shared" si="441"/>
        <v>0,439612720986367-1,10257354773153i</v>
      </c>
      <c r="AQ482">
        <f t="shared" si="442"/>
        <v>1.4888872997182121</v>
      </c>
      <c r="AR482" s="43">
        <f t="shared" si="443"/>
        <v>-68.262083634611528</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0,0656670438483386-0,168688973652811i</v>
      </c>
      <c r="BG482" s="20">
        <f t="shared" si="454"/>
        <v>-14.845483357143451</v>
      </c>
      <c r="BH482" s="43">
        <f t="shared" si="455"/>
        <v>-68.730090797477999</v>
      </c>
      <c r="BI482" s="41" t="str">
        <f t="shared" si="409"/>
        <v>0,293709079080061+0,143540809184891i</v>
      </c>
      <c r="BJ482" s="20">
        <f t="shared" si="456"/>
        <v>-9.7114830707790958</v>
      </c>
      <c r="BK482" s="43">
        <f t="shared" si="410"/>
        <v>26.045575885426512</v>
      </c>
      <c r="BL482">
        <f t="shared" si="457"/>
        <v>-14.845483357143451</v>
      </c>
      <c r="BM482" s="43">
        <f t="shared" si="458"/>
        <v>-68.730090797477999</v>
      </c>
    </row>
    <row r="483" spans="14:65" x14ac:dyDescent="0.25">
      <c r="N483" s="9">
        <v>65</v>
      </c>
      <c r="O483" s="34">
        <f t="shared" si="408"/>
        <v>446683.59215096442</v>
      </c>
      <c r="P483" s="33" t="str">
        <f t="shared" si="411"/>
        <v>68,0243543984883</v>
      </c>
      <c r="Q483" s="4" t="str">
        <f t="shared" si="412"/>
        <v>1+30928,5323255431i</v>
      </c>
      <c r="R483" s="4">
        <f t="shared" si="424"/>
        <v>30928.532341709397</v>
      </c>
      <c r="S483" s="4">
        <f t="shared" si="425"/>
        <v>1.5707639941905194</v>
      </c>
      <c r="T483" s="4" t="str">
        <f t="shared" si="413"/>
        <v>1+84,1978734948343i</v>
      </c>
      <c r="U483" s="4">
        <f t="shared" si="426"/>
        <v>84.203811677691405</v>
      </c>
      <c r="V483" s="4">
        <f t="shared" si="427"/>
        <v>1.558920100672587</v>
      </c>
      <c r="W483" t="str">
        <f t="shared" si="414"/>
        <v>1-6,06224689162806i</v>
      </c>
      <c r="X483" s="4">
        <f t="shared" si="428"/>
        <v>6.1441710079598275</v>
      </c>
      <c r="Y483" s="4">
        <f t="shared" si="429"/>
        <v>-1.4073131841878983</v>
      </c>
      <c r="Z483" t="str">
        <f t="shared" si="415"/>
        <v>0,201895074012441+1,71514186748736i</v>
      </c>
      <c r="AA483" s="4">
        <f t="shared" si="430"/>
        <v>1.7269838582101797</v>
      </c>
      <c r="AB483" s="4">
        <f t="shared" si="431"/>
        <v>1.4536222085926549</v>
      </c>
      <c r="AC483" s="47" t="str">
        <f t="shared" si="432"/>
        <v>-0,635225596428505-0,174992602711235i</v>
      </c>
      <c r="AD483" s="20">
        <f t="shared" si="433"/>
        <v>-3.6237623091064268</v>
      </c>
      <c r="AE483" s="43">
        <f t="shared" si="434"/>
        <v>-164.59812857750805</v>
      </c>
      <c r="AF483" t="str">
        <f t="shared" si="416"/>
        <v>170,937204527894</v>
      </c>
      <c r="AG483" t="str">
        <f t="shared" si="417"/>
        <v>1+31777,9070932116i</v>
      </c>
      <c r="AH483">
        <f t="shared" si="435"/>
        <v>31777.907108945801</v>
      </c>
      <c r="AI483">
        <f t="shared" si="436"/>
        <v>1.570764858391495</v>
      </c>
      <c r="AJ483" t="str">
        <f t="shared" si="418"/>
        <v>1+84,1978734948343i</v>
      </c>
      <c r="AK483">
        <f t="shared" si="437"/>
        <v>84.203811677691405</v>
      </c>
      <c r="AL483">
        <f t="shared" si="438"/>
        <v>1.558920100672587</v>
      </c>
      <c r="AM483" t="str">
        <f t="shared" si="419"/>
        <v>1-2,47871828053232i</v>
      </c>
      <c r="AN483">
        <f t="shared" si="439"/>
        <v>2.6728345093262136</v>
      </c>
      <c r="AO483">
        <f t="shared" si="440"/>
        <v>-1.1873328478946636</v>
      </c>
      <c r="AP483" s="41" t="str">
        <f t="shared" si="441"/>
        <v>0,439612713029325-1,12800292668189i</v>
      </c>
      <c r="AQ483">
        <f t="shared" si="442"/>
        <v>1.6603025457905309</v>
      </c>
      <c r="AR483" s="43">
        <f t="shared" si="443"/>
        <v>-68.707815688261221</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0,0595294824521573-0,167068866865647i</v>
      </c>
      <c r="BG483" s="20">
        <f t="shared" si="454"/>
        <v>-15.022997406794229</v>
      </c>
      <c r="BH483" s="43">
        <f t="shared" si="455"/>
        <v>-70.388150787254489</v>
      </c>
      <c r="BI483" s="41" t="str">
        <f t="shared" si="409"/>
        <v>0,294126262057552+0,140304654965659i</v>
      </c>
      <c r="BJ483" s="20">
        <f t="shared" si="456"/>
        <v>-9.7389325518972534</v>
      </c>
      <c r="BK483" s="43">
        <f t="shared" si="410"/>
        <v>25.50216210199234</v>
      </c>
      <c r="BL483">
        <f t="shared" si="457"/>
        <v>-15.022997406794229</v>
      </c>
      <c r="BM483" s="43">
        <f t="shared" si="458"/>
        <v>-70.388150787254489</v>
      </c>
    </row>
    <row r="484" spans="14:65" x14ac:dyDescent="0.25">
      <c r="N484" s="9">
        <v>66</v>
      </c>
      <c r="O484" s="34">
        <f t="shared" ref="O484:O518" si="459">10^(5+(N484/100))</f>
        <v>457088.18961487547</v>
      </c>
      <c r="P484" s="33" t="str">
        <f t="shared" si="411"/>
        <v>68,0243543984883</v>
      </c>
      <c r="Q484" s="4" t="str">
        <f t="shared" si="412"/>
        <v>1+31648,950390257i</v>
      </c>
      <c r="R484" s="4">
        <f t="shared" si="424"/>
        <v>31648.950406055312</v>
      </c>
      <c r="S484" s="4">
        <f t="shared" si="425"/>
        <v>1.5707647301704482</v>
      </c>
      <c r="T484" s="4" t="str">
        <f t="shared" si="413"/>
        <v>1+86,1590939122051i</v>
      </c>
      <c r="U484" s="4">
        <f t="shared" si="426"/>
        <v>86.164896934727295</v>
      </c>
      <c r="V484" s="4">
        <f t="shared" si="427"/>
        <v>1.5591904120259938</v>
      </c>
      <c r="W484" t="str">
        <f t="shared" si="414"/>
        <v>1-6,20345476167876i</v>
      </c>
      <c r="X484" s="4">
        <f t="shared" si="428"/>
        <v>6.2835380941150403</v>
      </c>
      <c r="Y484" s="4">
        <f t="shared" si="429"/>
        <v>-1.4109707514672356</v>
      </c>
      <c r="Z484" t="str">
        <f t="shared" si="415"/>
        <v>0,164281547658382+1,75509265376714i</v>
      </c>
      <c r="AA484" s="4">
        <f t="shared" si="430"/>
        <v>1.7627644908519162</v>
      </c>
      <c r="AB484" s="4">
        <f t="shared" si="431"/>
        <v>1.4774654871776636</v>
      </c>
      <c r="AC484" s="47" t="str">
        <f t="shared" si="432"/>
        <v>-0,640983863573151-0,157934703874165i</v>
      </c>
      <c r="AD484" s="20">
        <f t="shared" si="433"/>
        <v>-3.6070910278324142</v>
      </c>
      <c r="AE484" s="43">
        <f t="shared" si="434"/>
        <v>-166.1583654474139</v>
      </c>
      <c r="AF484" t="str">
        <f t="shared" si="416"/>
        <v>170,937204527894</v>
      </c>
      <c r="AG484" t="str">
        <f t="shared" si="417"/>
        <v>1+32518,1096378322i</v>
      </c>
      <c r="AH484">
        <f t="shared" si="435"/>
        <v>32518.109653208245</v>
      </c>
      <c r="AI484">
        <f t="shared" si="436"/>
        <v>1.5707655746998079</v>
      </c>
      <c r="AJ484" t="str">
        <f t="shared" si="418"/>
        <v>1+86,1590939122051i</v>
      </c>
      <c r="AK484">
        <f t="shared" si="437"/>
        <v>86.164896934727295</v>
      </c>
      <c r="AL484">
        <f t="shared" si="438"/>
        <v>1.5591904120259938</v>
      </c>
      <c r="AM484" t="str">
        <f t="shared" si="419"/>
        <v>1-2,53645504630692i</v>
      </c>
      <c r="AN484">
        <f t="shared" si="439"/>
        <v>2.726463680655923</v>
      </c>
      <c r="AO484">
        <f t="shared" si="440"/>
        <v>-1.195255766775468</v>
      </c>
      <c r="AP484" s="41" t="str">
        <f t="shared" si="441"/>
        <v>0,439612705430407-1,15403038771482i</v>
      </c>
      <c r="AQ484">
        <f t="shared" si="442"/>
        <v>1.8328279160102332</v>
      </c>
      <c r="AR484" s="43">
        <f t="shared" si="443"/>
        <v>-69.14631884329421</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0,0535421136750608-0,165216016981625i</v>
      </c>
      <c r="BG484" s="20">
        <f t="shared" si="454"/>
        <v>-15.205241671184272</v>
      </c>
      <c r="BH484" s="43">
        <f t="shared" si="455"/>
        <v>-72.043870640193802</v>
      </c>
      <c r="BI484" s="41" t="str">
        <f t="shared" si="409"/>
        <v>0,294524872900915+0,137140094813036i</v>
      </c>
      <c r="BJ484" s="20">
        <f t="shared" si="456"/>
        <v>-9.7653227273415837</v>
      </c>
      <c r="BK484" s="43">
        <f t="shared" si="410"/>
        <v>24.968175963925862</v>
      </c>
      <c r="BL484">
        <f t="shared" si="457"/>
        <v>-15.205241671184272</v>
      </c>
      <c r="BM484" s="43">
        <f t="shared" si="458"/>
        <v>-72.043870640193802</v>
      </c>
    </row>
    <row r="485" spans="14:65" x14ac:dyDescent="0.25">
      <c r="N485" s="9">
        <v>67</v>
      </c>
      <c r="O485" s="34">
        <f t="shared" si="459"/>
        <v>467735.14128719864</v>
      </c>
      <c r="P485" s="33" t="str">
        <f t="shared" si="411"/>
        <v>68,0243543984883</v>
      </c>
      <c r="Q485" s="4" t="str">
        <f t="shared" si="412"/>
        <v>1+32386,1491473912i</v>
      </c>
      <c r="R485" s="4">
        <f t="shared" si="424"/>
        <v>32386.149162829894</v>
      </c>
      <c r="S485" s="4">
        <f t="shared" si="425"/>
        <v>1.5707654493974286</v>
      </c>
      <c r="T485" s="4" t="str">
        <f t="shared" si="413"/>
        <v>1+88,1659970216188i</v>
      </c>
      <c r="U485" s="4">
        <f t="shared" si="426"/>
        <v>88.171667959816276</v>
      </c>
      <c r="V485" s="4">
        <f t="shared" si="427"/>
        <v>1.55945457198074</v>
      </c>
      <c r="W485" t="str">
        <f t="shared" si="414"/>
        <v>1-6,34795178555655i</v>
      </c>
      <c r="X485" s="4">
        <f t="shared" si="428"/>
        <v>6.4262346573830147</v>
      </c>
      <c r="Y485" s="4">
        <f t="shared" si="429"/>
        <v>-1.4145492347839119</v>
      </c>
      <c r="Z485" t="str">
        <f t="shared" si="415"/>
        <v>0,124895350420179+1,79597401340334i</v>
      </c>
      <c r="AA485" s="4">
        <f t="shared" si="430"/>
        <v>1.8003115023174963</v>
      </c>
      <c r="AB485" s="4">
        <f t="shared" si="431"/>
        <v>1.5013662584746303</v>
      </c>
      <c r="AC485" s="47" t="str">
        <f t="shared" si="432"/>
        <v>-0,645932560708923-0,140626860965944i</v>
      </c>
      <c r="AD485" s="20">
        <f t="shared" si="433"/>
        <v>-3.5951380568344642</v>
      </c>
      <c r="AE485" s="43">
        <f t="shared" si="434"/>
        <v>-167.71771671908817</v>
      </c>
      <c r="AF485" t="str">
        <f t="shared" si="416"/>
        <v>170,937204527894</v>
      </c>
      <c r="AG485" t="str">
        <f t="shared" si="417"/>
        <v>1+33275,5537146109i</v>
      </c>
      <c r="AH485">
        <f t="shared" si="435"/>
        <v>33275.553729636944</v>
      </c>
      <c r="AI485">
        <f t="shared" si="436"/>
        <v>1.5707662747029532</v>
      </c>
      <c r="AJ485" t="str">
        <f t="shared" si="418"/>
        <v>1+88,1659970216188i</v>
      </c>
      <c r="AK485">
        <f t="shared" si="437"/>
        <v>88.171667959816276</v>
      </c>
      <c r="AL485">
        <f t="shared" si="438"/>
        <v>1.55945457198074</v>
      </c>
      <c r="AM485" t="str">
        <f t="shared" si="419"/>
        <v>1-2,59553667412102i</v>
      </c>
      <c r="AN485">
        <f t="shared" si="439"/>
        <v>2.7815122913097485</v>
      </c>
      <c r="AO485">
        <f t="shared" si="440"/>
        <v>-1.2030464607555347</v>
      </c>
      <c r="AP485" s="41" t="str">
        <f t="shared" si="441"/>
        <v>0,439612698173497-1,1806697309347i</v>
      </c>
      <c r="AQ485">
        <f t="shared" si="442"/>
        <v>2.0064269205965695</v>
      </c>
      <c r="AR485" s="43">
        <f t="shared" si="443"/>
        <v>-69.577597584532597</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0,0477163880627804-0,163140903191978i</v>
      </c>
      <c r="BG485" s="20">
        <f t="shared" si="454"/>
        <v>-15.39225280138192</v>
      </c>
      <c r="BH485" s="43">
        <f t="shared" si="455"/>
        <v>-73.696554556607524</v>
      </c>
      <c r="BI485" s="41" t="str">
        <f t="shared" si="409"/>
        <v>0,294905729666805+0,134045635586172i</v>
      </c>
      <c r="BJ485" s="20">
        <f t="shared" si="456"/>
        <v>-9.7906878239508739</v>
      </c>
      <c r="BK485" s="43">
        <f t="shared" si="410"/>
        <v>24.443564577947967</v>
      </c>
      <c r="BL485">
        <f t="shared" si="457"/>
        <v>-15.39225280138192</v>
      </c>
      <c r="BM485" s="43">
        <f t="shared" si="458"/>
        <v>-73.696554556607524</v>
      </c>
    </row>
    <row r="486" spans="14:65" x14ac:dyDescent="0.25">
      <c r="N486" s="9">
        <v>68</v>
      </c>
      <c r="O486" s="34">
        <f t="shared" si="459"/>
        <v>478630.09232263872</v>
      </c>
      <c r="P486" s="33" t="str">
        <f t="shared" si="411"/>
        <v>68,0243543984883</v>
      </c>
      <c r="Q486" s="4" t="str">
        <f t="shared" si="412"/>
        <v>1+33140,5194694847i</v>
      </c>
      <c r="R486" s="4">
        <f t="shared" si="424"/>
        <v>33140.519484571967</v>
      </c>
      <c r="S486" s="4">
        <f t="shared" si="425"/>
        <v>1.5707661522528042</v>
      </c>
      <c r="T486" s="4" t="str">
        <f t="shared" si="413"/>
        <v>1+90,2196469096684i</v>
      </c>
      <c r="U486" s="4">
        <f t="shared" si="426"/>
        <v>90.225188769573876</v>
      </c>
      <c r="V486" s="4">
        <f t="shared" si="427"/>
        <v>1.5597127204503793</v>
      </c>
      <c r="W486" t="str">
        <f t="shared" si="414"/>
        <v>1-6,49581457749612i</v>
      </c>
      <c r="X486" s="4">
        <f t="shared" si="428"/>
        <v>6.572336496651026</v>
      </c>
      <c r="Y486" s="4">
        <f t="shared" si="429"/>
        <v>-1.4180501647146593</v>
      </c>
      <c r="Z486" t="str">
        <f t="shared" si="415"/>
        <v>0,08365293889289+1,83780762223398i</v>
      </c>
      <c r="AA486" s="4">
        <f t="shared" si="430"/>
        <v>1.8397104855185051</v>
      </c>
      <c r="AB486" s="4">
        <f t="shared" si="431"/>
        <v>1.5253099347765215</v>
      </c>
      <c r="AC486" s="47" t="str">
        <f t="shared" si="432"/>
        <v>-0,650055448016581-0,123118033348375i</v>
      </c>
      <c r="AD486" s="20">
        <f t="shared" si="433"/>
        <v>-3.5879355325439315</v>
      </c>
      <c r="AE486" s="43">
        <f t="shared" si="434"/>
        <v>-169.27542627946536</v>
      </c>
      <c r="AF486" t="str">
        <f t="shared" si="416"/>
        <v>170,937204527894</v>
      </c>
      <c r="AG486" t="str">
        <f t="shared" si="417"/>
        <v>1+34050,6409304232i</v>
      </c>
      <c r="AH486">
        <f t="shared" si="435"/>
        <v>34050.64094510721</v>
      </c>
      <c r="AI486">
        <f t="shared" si="436"/>
        <v>1.5707669587720816</v>
      </c>
      <c r="AJ486" t="str">
        <f t="shared" si="418"/>
        <v>1+90,2196469096684i</v>
      </c>
      <c r="AK486">
        <f t="shared" si="437"/>
        <v>90.225188769573876</v>
      </c>
      <c r="AL486">
        <f t="shared" si="438"/>
        <v>1.5597127204503793</v>
      </c>
      <c r="AM486" t="str">
        <f t="shared" si="419"/>
        <v>1-2,65599448983574i</v>
      </c>
      <c r="AN486">
        <f t="shared" si="439"/>
        <v>2.8380110517821833</v>
      </c>
      <c r="AO486">
        <f t="shared" si="440"/>
        <v>-1.2107052766954334</v>
      </c>
      <c r="AP486" s="41" t="str">
        <f t="shared" si="441"/>
        <v>0,439612691243202-1,20793508087391i</v>
      </c>
      <c r="AQ486">
        <f t="shared" si="442"/>
        <v>2.1810637572159393</v>
      </c>
      <c r="AR486" s="43">
        <f t="shared" si="443"/>
        <v>-70.001663790432062</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0,0420629799822705-0,1608547873382i</v>
      </c>
      <c r="BG486" s="20">
        <f t="shared" si="454"/>
        <v>-15.58406077060674</v>
      </c>
      <c r="BH486" s="43">
        <f t="shared" si="455"/>
        <v>-75.345493838265483</v>
      </c>
      <c r="BI486" s="41" t="str">
        <f t="shared" si="409"/>
        <v>0,295269615143943+0,131019809192576i</v>
      </c>
      <c r="BJ486" s="20">
        <f t="shared" si="456"/>
        <v>-9.8150614808468433</v>
      </c>
      <c r="BK486" s="43">
        <f t="shared" si="410"/>
        <v>23.928268650767752</v>
      </c>
      <c r="BL486">
        <f t="shared" si="457"/>
        <v>-15.58406077060674</v>
      </c>
      <c r="BM486" s="43">
        <f t="shared" si="458"/>
        <v>-75.345493838265483</v>
      </c>
    </row>
    <row r="487" spans="14:65" x14ac:dyDescent="0.25">
      <c r="N487" s="9">
        <v>69</v>
      </c>
      <c r="O487" s="34">
        <f t="shared" si="459"/>
        <v>489778.81936844654</v>
      </c>
      <c r="P487" s="33" t="str">
        <f t="shared" si="411"/>
        <v>68,0243543984883</v>
      </c>
      <c r="Q487" s="4" t="str">
        <f t="shared" si="412"/>
        <v>1+33912,4613336677i</v>
      </c>
      <c r="R487" s="4">
        <f t="shared" si="424"/>
        <v>33912.46134841154</v>
      </c>
      <c r="S487" s="4">
        <f t="shared" si="425"/>
        <v>1.5707668391092382</v>
      </c>
      <c r="T487" s="4" t="str">
        <f t="shared" si="413"/>
        <v>1+92,3211324487078i</v>
      </c>
      <c r="U487" s="4">
        <f t="shared" si="426"/>
        <v>92.32654816796655</v>
      </c>
      <c r="V487" s="4">
        <f t="shared" si="427"/>
        <v>1.5599649941709433</v>
      </c>
      <c r="W487" t="str">
        <f t="shared" si="414"/>
        <v>1-6,64712153630695i</v>
      </c>
      <c r="X487" s="4">
        <f t="shared" si="428"/>
        <v>6.7219212073956705</v>
      </c>
      <c r="Y487" s="4">
        <f t="shared" si="429"/>
        <v>-1.4214750540492389</v>
      </c>
      <c r="Z487" t="str">
        <f t="shared" si="415"/>
        <v>0,0404668323921999+1,88061566099219i</v>
      </c>
      <c r="AA487" s="4">
        <f t="shared" si="430"/>
        <v>1.8810509905084845</v>
      </c>
      <c r="AB487" s="4">
        <f t="shared" si="431"/>
        <v>1.5492817827359662</v>
      </c>
      <c r="AC487" s="47" t="str">
        <f t="shared" si="432"/>
        <v>-0,653340127319978-0,105458450768377i</v>
      </c>
      <c r="AD487" s="20">
        <f t="shared" si="433"/>
        <v>-3.5855087027276573</v>
      </c>
      <c r="AE487" s="43">
        <f t="shared" si="434"/>
        <v>-170.830728833346</v>
      </c>
      <c r="AF487" t="str">
        <f t="shared" si="416"/>
        <v>170,937204527894</v>
      </c>
      <c r="AG487" t="str">
        <f t="shared" si="417"/>
        <v>1+34843,7822467703i</v>
      </c>
      <c r="AH487">
        <f t="shared" si="435"/>
        <v>34843.782261120061</v>
      </c>
      <c r="AI487">
        <f t="shared" si="436"/>
        <v>1.5707676272698954</v>
      </c>
      <c r="AJ487" t="str">
        <f t="shared" si="418"/>
        <v>1+92,3211324487078i</v>
      </c>
      <c r="AK487">
        <f t="shared" si="437"/>
        <v>92.32654816796655</v>
      </c>
      <c r="AL487">
        <f t="shared" si="438"/>
        <v>1.5599649941709433</v>
      </c>
      <c r="AM487" t="str">
        <f t="shared" si="419"/>
        <v>1-2,71786054898521i</v>
      </c>
      <c r="AN487">
        <f t="shared" si="439"/>
        <v>2.8959913611283765</v>
      </c>
      <c r="AO487">
        <f t="shared" si="440"/>
        <v>-1.2182326804170924</v>
      </c>
      <c r="AP487" s="41" t="str">
        <f t="shared" si="441"/>
        <v>0,439612684624821-1,2358408939819i</v>
      </c>
      <c r="AQ487">
        <f t="shared" si="442"/>
        <v>2.3567033392375256</v>
      </c>
      <c r="AR487" s="43">
        <f t="shared" si="443"/>
        <v>-70.418536337007254</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0,0365917163769001-0,158369642083891i</v>
      </c>
      <c r="BG487" s="20">
        <f t="shared" si="454"/>
        <v>-15.780688758839494</v>
      </c>
      <c r="BH487" s="43">
        <f t="shared" si="455"/>
        <v>-76.989969626707008</v>
      </c>
      <c r="BI487" s="41" t="str">
        <f t="shared" si="409"/>
        <v>0,295617278306297+0,128061172595953i</v>
      </c>
      <c r="BJ487" s="20">
        <f t="shared" si="456"/>
        <v>-9.8384767168742986</v>
      </c>
      <c r="BK487" s="43">
        <f t="shared" si="410"/>
        <v>23.422222869631742</v>
      </c>
      <c r="BL487">
        <f t="shared" si="457"/>
        <v>-15.780688758839494</v>
      </c>
      <c r="BM487" s="43">
        <f t="shared" si="458"/>
        <v>-76.989969626707008</v>
      </c>
    </row>
    <row r="488" spans="14:65" x14ac:dyDescent="0.25">
      <c r="N488" s="9">
        <v>70</v>
      </c>
      <c r="O488" s="34">
        <f t="shared" si="459"/>
        <v>501187.23362727347</v>
      </c>
      <c r="P488" s="33" t="str">
        <f t="shared" si="411"/>
        <v>68,0243543984883</v>
      </c>
      <c r="Q488" s="4" t="str">
        <f t="shared" si="412"/>
        <v>1+34702,3840337342i</v>
      </c>
      <c r="R488" s="4">
        <f t="shared" si="424"/>
        <v>34702.384048142427</v>
      </c>
      <c r="S488" s="4">
        <f t="shared" si="425"/>
        <v>1.5707675103309111</v>
      </c>
      <c r="T488" s="4" t="str">
        <f t="shared" si="413"/>
        <v>1+94,4715678741862i</v>
      </c>
      <c r="U488" s="4">
        <f t="shared" si="426"/>
        <v>94.476860323610296</v>
      </c>
      <c r="V488" s="4">
        <f t="shared" si="427"/>
        <v>1.5602115267727821</v>
      </c>
      <c r="W488" t="str">
        <f t="shared" si="414"/>
        <v>1-6,8019528869414i</v>
      </c>
      <c r="X488" s="4">
        <f t="shared" si="428"/>
        <v>6.8750682233829838</v>
      </c>
      <c r="Y488" s="4">
        <f t="shared" si="429"/>
        <v>-1.4248253971555673</v>
      </c>
      <c r="Z488" t="str">
        <f t="shared" si="415"/>
        <v>-0,00475457260384005+1,92442082706675i</v>
      </c>
      <c r="AA488" s="4">
        <f t="shared" si="430"/>
        <v>1.9244267005030145</v>
      </c>
      <c r="AB488" s="4">
        <f t="shared" si="431"/>
        <v>1.5732669729565087</v>
      </c>
      <c r="AC488" s="47" t="str">
        <f t="shared" si="432"/>
        <v>-0,655778158204588-0,0876992489258537i</v>
      </c>
      <c r="AD488" s="20">
        <f t="shared" si="433"/>
        <v>-3.5878758510035489</v>
      </c>
      <c r="AE488" s="43">
        <f t="shared" si="434"/>
        <v>-172.38285270428619</v>
      </c>
      <c r="AF488" t="str">
        <f t="shared" si="416"/>
        <v>170,937204527894</v>
      </c>
      <c r="AG488" t="str">
        <f t="shared" si="417"/>
        <v>1+35655,3981976767i</v>
      </c>
      <c r="AH488">
        <f t="shared" si="435"/>
        <v>35655.398211699823</v>
      </c>
      <c r="AI488">
        <f t="shared" si="436"/>
        <v>1.5707682805508414</v>
      </c>
      <c r="AJ488" t="str">
        <f t="shared" si="418"/>
        <v>1+94,4715678741862i</v>
      </c>
      <c r="AK488">
        <f t="shared" si="437"/>
        <v>94.476860323610296</v>
      </c>
      <c r="AL488">
        <f t="shared" si="438"/>
        <v>1.5602115267727821</v>
      </c>
      <c r="AM488" t="str">
        <f t="shared" si="419"/>
        <v>1-2,7811676537729i</v>
      </c>
      <c r="AN488">
        <f t="shared" si="439"/>
        <v>2.9554853270474313</v>
      </c>
      <c r="AO488">
        <f t="shared" si="440"/>
        <v>-1.225629249926248</v>
      </c>
      <c r="AP488" s="41" t="str">
        <f t="shared" si="441"/>
        <v>0,439612678304315-1,26440196629015i</v>
      </c>
      <c r="AQ488">
        <f t="shared" si="442"/>
        <v>2.5333113200032411</v>
      </c>
      <c r="AR488" s="43">
        <f t="shared" si="443"/>
        <v>-70.828240705400376</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0,0313115136231794-0,155698071424328i</v>
      </c>
      <c r="BG488" s="20">
        <f t="shared" si="454"/>
        <v>-15.98215307321178</v>
      </c>
      <c r="BH488" s="43">
        <f t="shared" si="455"/>
        <v>-78.629255719759342</v>
      </c>
      <c r="BI488" s="41" t="str">
        <f t="shared" si="409"/>
        <v>0,295949435712335+0,125168307787287i</v>
      </c>
      <c r="BJ488" s="20">
        <f t="shared" si="456"/>
        <v>-9.8609659022049794</v>
      </c>
      <c r="BK488" s="43">
        <f t="shared" si="410"/>
        <v>22.925356279126408</v>
      </c>
      <c r="BL488">
        <f t="shared" si="457"/>
        <v>-15.98215307321178</v>
      </c>
      <c r="BM488" s="43">
        <f t="shared" si="458"/>
        <v>-78.629255719759342</v>
      </c>
    </row>
    <row r="489" spans="14:65" x14ac:dyDescent="0.25">
      <c r="N489" s="9">
        <v>71</v>
      </c>
      <c r="O489" s="34">
        <f t="shared" si="459"/>
        <v>512861.38399136515</v>
      </c>
      <c r="P489" s="33" t="str">
        <f t="shared" si="411"/>
        <v>68,0243543984883</v>
      </c>
      <c r="Q489" s="4" t="str">
        <f t="shared" si="412"/>
        <v>1+35510,7063971556i</v>
      </c>
      <c r="R489" s="4">
        <f t="shared" si="424"/>
        <v>35510.706411235857</v>
      </c>
      <c r="S489" s="4">
        <f t="shared" si="425"/>
        <v>1.5707681662737132</v>
      </c>
      <c r="T489" s="4" t="str">
        <f t="shared" si="413"/>
        <v>1+96,67209337543i</v>
      </c>
      <c r="U489" s="4">
        <f t="shared" si="426"/>
        <v>96.677265360517168</v>
      </c>
      <c r="V489" s="4">
        <f t="shared" si="427"/>
        <v>1.5604524488508049</v>
      </c>
      <c r="W489" t="str">
        <f t="shared" si="414"/>
        <v>1-6,96039072303095i</v>
      </c>
      <c r="X489" s="4">
        <f t="shared" si="428"/>
        <v>7.0318588593099136</v>
      </c>
      <c r="Y489" s="4">
        <f t="shared" si="429"/>
        <v>-1.4281026694185417</v>
      </c>
      <c r="Z489" t="str">
        <f t="shared" si="415"/>
        <v>-0,0521071967581499+1,96924634653653i</v>
      </c>
      <c r="AA489" s="4">
        <f t="shared" si="430"/>
        <v>1.9699356165371149</v>
      </c>
      <c r="AB489" s="4">
        <f t="shared" si="431"/>
        <v>1.5972506304356302</v>
      </c>
      <c r="AC489" s="47" t="str">
        <f t="shared" si="432"/>
        <v>-0,657365133186979-0,0698920931784256i</v>
      </c>
      <c r="AD489" s="20">
        <f t="shared" si="433"/>
        <v>-3.5950482580797161</v>
      </c>
      <c r="AE489" s="43">
        <f t="shared" si="434"/>
        <v>-173.93102268860287</v>
      </c>
      <c r="AF489" t="str">
        <f t="shared" si="416"/>
        <v>170,937204527894</v>
      </c>
      <c r="AG489" t="str">
        <f t="shared" si="417"/>
        <v>1+36485,9191126623i</v>
      </c>
      <c r="AH489">
        <f t="shared" si="435"/>
        <v>36485.919126366214</v>
      </c>
      <c r="AI489">
        <f t="shared" si="436"/>
        <v>1.5707689189612974</v>
      </c>
      <c r="AJ489" t="str">
        <f t="shared" si="418"/>
        <v>1+96,67209337543i</v>
      </c>
      <c r="AK489">
        <f t="shared" si="437"/>
        <v>96.677265360517168</v>
      </c>
      <c r="AL489">
        <f t="shared" si="438"/>
        <v>1.5604524488508049</v>
      </c>
      <c r="AM489" t="str">
        <f t="shared" si="419"/>
        <v>1-2,8459493704637i</v>
      </c>
      <c r="AN489">
        <f t="shared" si="439"/>
        <v>3.0165257862718047</v>
      </c>
      <c r="AO489">
        <f t="shared" si="440"/>
        <v>-1.2328956687226287</v>
      </c>
      <c r="AP489" s="41" t="str">
        <f t="shared" si="441"/>
        <v>0,439612672268282-1,29363344125724i</v>
      </c>
      <c r="AQ489">
        <f t="shared" si="442"/>
        <v>2.7108541133061199</v>
      </c>
      <c r="AR489" s="43">
        <f t="shared" si="443"/>
        <v>-71.23080859456995</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0,026230323427856-0,152853224604185i</v>
      </c>
      <c r="BG489" s="20">
        <f t="shared" si="454"/>
        <v>-16.188463105289735</v>
      </c>
      <c r="BH489" s="43">
        <f t="shared" si="455"/>
        <v>-80.262621441247845</v>
      </c>
      <c r="BI489" s="41" t="str">
        <f t="shared" si="409"/>
        <v>0,296266772851859+0,122339821722228i</v>
      </c>
      <c r="BJ489" s="20">
        <f t="shared" si="456"/>
        <v>-9.8825607339038903</v>
      </c>
      <c r="BK489" s="43">
        <f t="shared" si="410"/>
        <v>22.437592652785014</v>
      </c>
      <c r="BL489">
        <f t="shared" si="457"/>
        <v>-16.188463105289735</v>
      </c>
      <c r="BM489" s="43">
        <f t="shared" si="458"/>
        <v>-80.262621441247845</v>
      </c>
    </row>
    <row r="490" spans="14:65" x14ac:dyDescent="0.25">
      <c r="N490" s="9">
        <v>72</v>
      </c>
      <c r="O490" s="34">
        <f t="shared" si="459"/>
        <v>524807.46024977288</v>
      </c>
      <c r="P490" s="33" t="str">
        <f t="shared" si="411"/>
        <v>68,0243543984883</v>
      </c>
      <c r="Q490" s="4" t="str">
        <f t="shared" si="412"/>
        <v>1+36337,8570071488i</v>
      </c>
      <c r="R490" s="4">
        <f t="shared" si="424"/>
        <v>36337.857020908552</v>
      </c>
      <c r="S490" s="4">
        <f t="shared" si="425"/>
        <v>1.5707688072854342</v>
      </c>
      <c r="T490" s="4" t="str">
        <f t="shared" si="413"/>
        <v>1+98,9238757001884i</v>
      </c>
      <c r="U490" s="4">
        <f t="shared" si="426"/>
        <v>98.928929962606617</v>
      </c>
      <c r="V490" s="4">
        <f t="shared" si="427"/>
        <v>1.5606878880331507</v>
      </c>
      <c r="W490" t="str">
        <f t="shared" si="414"/>
        <v>1-7,12251905041356i</v>
      </c>
      <c r="X490" s="4">
        <f t="shared" si="428"/>
        <v>7.1923763544119472</v>
      </c>
      <c r="Y490" s="4">
        <f t="shared" si="429"/>
        <v>-1.4313083267479598</v>
      </c>
      <c r="Z490" t="str">
        <f t="shared" si="415"/>
        <v>-0,10169148133527+2,01511598648531i</v>
      </c>
      <c r="AA490" s="4">
        <f t="shared" si="430"/>
        <v>2.0176802512699643</v>
      </c>
      <c r="AB490" s="4">
        <f t="shared" si="431"/>
        <v>1.6212178854138148</v>
      </c>
      <c r="AC490" s="47" t="str">
        <f t="shared" si="432"/>
        <v>-0,658100710634687-0,0520887956972675i</v>
      </c>
      <c r="AD490" s="20">
        <f t="shared" si="433"/>
        <v>-3.6070302003784342</v>
      </c>
      <c r="AE490" s="43">
        <f t="shared" si="434"/>
        <v>-175.47446293669344</v>
      </c>
      <c r="AF490" t="str">
        <f t="shared" si="416"/>
        <v>170,937204527894</v>
      </c>
      <c r="AG490" t="str">
        <f t="shared" si="417"/>
        <v>1+37335,7853449098i</v>
      </c>
      <c r="AH490">
        <f t="shared" si="435"/>
        <v>37335.785358301771</v>
      </c>
      <c r="AI490">
        <f t="shared" si="436"/>
        <v>1.5707695428397574</v>
      </c>
      <c r="AJ490" t="str">
        <f t="shared" si="418"/>
        <v>1+98,9238757001884i</v>
      </c>
      <c r="AK490">
        <f t="shared" si="437"/>
        <v>98.928929962606617</v>
      </c>
      <c r="AL490">
        <f t="shared" si="438"/>
        <v>1.5606878880331507</v>
      </c>
      <c r="AM490" t="str">
        <f t="shared" si="419"/>
        <v>1-2,91224004718133i</v>
      </c>
      <c r="AN490">
        <f t="shared" si="439"/>
        <v>3.0791463252672351</v>
      </c>
      <c r="AO490">
        <f t="shared" si="440"/>
        <v>-1.240032719220894</v>
      </c>
      <c r="AP490" s="41" t="str">
        <f t="shared" si="441"/>
        <v>0,439612666503913-1,32355081779814i</v>
      </c>
      <c r="AQ490">
        <f t="shared" si="442"/>
        <v>2.8892989102765139</v>
      </c>
      <c r="AR490" s="43">
        <f t="shared" si="443"/>
        <v>-71.626277540414591</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0,0213550885424334-0,149848704641671i</v>
      </c>
      <c r="BG490" s="20">
        <f t="shared" si="454"/>
        <v>-16.399621325906931</v>
      </c>
      <c r="BH490" s="43">
        <f t="shared" si="455"/>
        <v>-81.889334538064503</v>
      </c>
      <c r="BI490" s="41" t="str">
        <f t="shared" si="409"/>
        <v>0,296569945441886+0,119574346227657i</v>
      </c>
      <c r="BJ490" s="20">
        <f t="shared" si="456"/>
        <v>-9.9032922152520086</v>
      </c>
      <c r="BK490" s="43">
        <f t="shared" si="410"/>
        <v>21.958850858214319</v>
      </c>
      <c r="BL490">
        <f t="shared" si="457"/>
        <v>-16.399621325906931</v>
      </c>
      <c r="BM490" s="43">
        <f t="shared" si="458"/>
        <v>-81.889334538064503</v>
      </c>
    </row>
    <row r="491" spans="14:65" x14ac:dyDescent="0.25">
      <c r="N491" s="9">
        <v>73</v>
      </c>
      <c r="O491" s="34">
        <f t="shared" si="459"/>
        <v>537031.7963702539</v>
      </c>
      <c r="P491" s="33" t="str">
        <f t="shared" si="411"/>
        <v>68,0243543984883</v>
      </c>
      <c r="Q491" s="4" t="str">
        <f t="shared" si="412"/>
        <v>1+37184,2744299155i</v>
      </c>
      <c r="R491" s="4">
        <f t="shared" si="424"/>
        <v>37184.274443362039</v>
      </c>
      <c r="S491" s="4">
        <f t="shared" si="425"/>
        <v>1.5707694337059472</v>
      </c>
      <c r="T491" s="4" t="str">
        <f t="shared" si="413"/>
        <v>1+101,228108773255i</v>
      </c>
      <c r="U491" s="4">
        <f t="shared" si="426"/>
        <v>101.23304799229324</v>
      </c>
      <c r="V491" s="4">
        <f t="shared" si="427"/>
        <v>1.5609179690483244</v>
      </c>
      <c r="W491" t="str">
        <f t="shared" si="414"/>
        <v>1-7,28842383167437i</v>
      </c>
      <c r="X491" s="4">
        <f t="shared" si="428"/>
        <v>7.3567059170609026</v>
      </c>
      <c r="Y491" s="4">
        <f t="shared" si="429"/>
        <v>-1.4344438051511137</v>
      </c>
      <c r="Z491" t="str">
        <f t="shared" si="415"/>
        <v>-0,15361260125065+2,06205406760334i</v>
      </c>
      <c r="AA491" s="4">
        <f t="shared" si="430"/>
        <v>2.067767832466322</v>
      </c>
      <c r="AB491" s="4">
        <f t="shared" si="431"/>
        <v>1.6451539241768098</v>
      </c>
      <c r="AC491" s="47" t="str">
        <f t="shared" si="432"/>
        <v>-0,657988604918153-0,0343409315320927i</v>
      </c>
      <c r="AD491" s="20">
        <f t="shared" si="433"/>
        <v>-3.6238189862333599</v>
      </c>
      <c r="AE491" s="43">
        <f t="shared" si="434"/>
        <v>-177.01239983546577</v>
      </c>
      <c r="AF491" t="str">
        <f t="shared" si="416"/>
        <v>170,937204527894</v>
      </c>
      <c r="AG491" t="str">
        <f t="shared" si="417"/>
        <v>1+38205,4475047447i</v>
      </c>
      <c r="AH491">
        <f t="shared" si="435"/>
        <v>38205.447517831839</v>
      </c>
      <c r="AI491">
        <f t="shared" si="436"/>
        <v>1.5707701525170099</v>
      </c>
      <c r="AJ491" t="str">
        <f t="shared" si="418"/>
        <v>1+101,228108773255i</v>
      </c>
      <c r="AK491">
        <f t="shared" si="437"/>
        <v>101.23304799229324</v>
      </c>
      <c r="AL491">
        <f t="shared" si="438"/>
        <v>1.5609179690483244</v>
      </c>
      <c r="AM491" t="str">
        <f t="shared" si="419"/>
        <v>1-2,98007483212004i</v>
      </c>
      <c r="AN491">
        <f t="shared" si="439"/>
        <v>3.1433813012479548</v>
      </c>
      <c r="AO491">
        <f t="shared" si="440"/>
        <v>-1.2470412763025398</v>
      </c>
      <c r="AP491" s="41" t="str">
        <f t="shared" si="441"/>
        <v>0,439612660998984-1,35416995850189i</v>
      </c>
      <c r="AQ491">
        <f t="shared" si="442"/>
        <v>3.0686136928796981</v>
      </c>
      <c r="AR491" s="43">
        <f t="shared" si="443"/>
        <v>-72.014690542487273</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0,016691708891424-0,14669847275765i</v>
      </c>
      <c r="BG491" s="20">
        <f t="shared" si="454"/>
        <v>-16.615623317729927</v>
      </c>
      <c r="BH491" s="43">
        <f t="shared" si="455"/>
        <v>-83.508664078365612</v>
      </c>
      <c r="BI491" s="41" t="str">
        <f t="shared" si="409"/>
        <v>0,296859580672974+0,116870537880108i</v>
      </c>
      <c r="BJ491" s="20">
        <f t="shared" si="456"/>
        <v>-9.9231906386168607</v>
      </c>
      <c r="BK491" s="43">
        <f t="shared" si="410"/>
        <v>21.489045214612855</v>
      </c>
      <c r="BL491">
        <f t="shared" si="457"/>
        <v>-16.615623317729927</v>
      </c>
      <c r="BM491" s="43">
        <f t="shared" si="458"/>
        <v>-83.508664078365612</v>
      </c>
    </row>
    <row r="492" spans="14:65" x14ac:dyDescent="0.25">
      <c r="N492" s="9">
        <v>74</v>
      </c>
      <c r="O492" s="34">
        <f t="shared" si="459"/>
        <v>549540.87385762564</v>
      </c>
      <c r="P492" s="33" t="str">
        <f t="shared" si="411"/>
        <v>68,0243543984883</v>
      </c>
      <c r="Q492" s="4" t="str">
        <f t="shared" si="412"/>
        <v>1+38050,4074471769i</v>
      </c>
      <c r="R492" s="4">
        <f t="shared" si="424"/>
        <v>38050.407460317358</v>
      </c>
      <c r="S492" s="4">
        <f t="shared" si="425"/>
        <v>1.5707700458673886</v>
      </c>
      <c r="T492" s="4" t="str">
        <f t="shared" si="413"/>
        <v>1+103,586014329506i</v>
      </c>
      <c r="U492" s="4">
        <f t="shared" si="426"/>
        <v>103.59084112349228</v>
      </c>
      <c r="V492" s="4">
        <f t="shared" si="427"/>
        <v>1.5611428137908308</v>
      </c>
      <c r="W492" t="str">
        <f t="shared" si="414"/>
        <v>1-7,45819303172442i</v>
      </c>
      <c r="X492" s="4">
        <f t="shared" si="428"/>
        <v>7.5249347703792564</v>
      </c>
      <c r="Y492" s="4">
        <f t="shared" si="429"/>
        <v>-1.4375105203658693</v>
      </c>
      <c r="Z492" t="str">
        <f t="shared" si="415"/>
        <v>-0,20798068816081+2,11008547708252i</v>
      </c>
      <c r="AA492" s="4">
        <f t="shared" si="430"/>
        <v>2.1203105167032517</v>
      </c>
      <c r="AB492" s="4">
        <f t="shared" si="431"/>
        <v>1.6690440393593089</v>
      </c>
      <c r="AC492" s="47" t="str">
        <f t="shared" si="432"/>
        <v>-0,657036534072725-0,0166994590582246i</v>
      </c>
      <c r="AD492" s="20">
        <f t="shared" si="433"/>
        <v>-3.6454050293663331</v>
      </c>
      <c r="AE492" s="43">
        <f t="shared" si="434"/>
        <v>-178.54406486575405</v>
      </c>
      <c r="AF492" t="str">
        <f t="shared" si="416"/>
        <v>170,937204527894</v>
      </c>
      <c r="AG492" t="str">
        <f t="shared" si="417"/>
        <v>1+39095,3666985554i</v>
      </c>
      <c r="AH492">
        <f t="shared" si="435"/>
        <v>39095.366711344643</v>
      </c>
      <c r="AI492">
        <f t="shared" si="436"/>
        <v>1.570770748316314</v>
      </c>
      <c r="AJ492" t="str">
        <f t="shared" si="418"/>
        <v>1+103,586014329506i</v>
      </c>
      <c r="AK492">
        <f t="shared" si="437"/>
        <v>103.59084112349228</v>
      </c>
      <c r="AL492">
        <f t="shared" si="438"/>
        <v>1.5611428137908308</v>
      </c>
      <c r="AM492" t="str">
        <f t="shared" si="419"/>
        <v>1-3,04948969218067i</v>
      </c>
      <c r="AN492">
        <f t="shared" si="439"/>
        <v>3.2092658635139841</v>
      </c>
      <c r="AO492">
        <f t="shared" si="440"/>
        <v>-1.2539223010164853</v>
      </c>
      <c r="AP492" s="41" t="str">
        <f t="shared" si="441"/>
        <v>0,439612655741817-1,38550709804218i</v>
      </c>
      <c r="AQ492">
        <f t="shared" si="442"/>
        <v>3.2487672442320155</v>
      </c>
      <c r="AR492" s="43">
        <f t="shared" si="443"/>
        <v>-72.396095699315879</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0,0122450185160568-0,143416750078268i</v>
      </c>
      <c r="BG492" s="20">
        <f t="shared" si="454"/>
        <v>-16.836457845254881</v>
      </c>
      <c r="BH492" s="43">
        <f t="shared" si="455"/>
        <v>-85.119883324749196</v>
      </c>
      <c r="BI492" s="41" t="str">
        <f t="shared" si="409"/>
        <v>0,297136278407558+0,114227077858558i</v>
      </c>
      <c r="BJ492" s="20">
        <f t="shared" si="456"/>
        <v>-9.9422855716565177</v>
      </c>
      <c r="BK492" s="43">
        <f t="shared" si="410"/>
        <v>21.02808584168897</v>
      </c>
      <c r="BL492">
        <f t="shared" si="457"/>
        <v>-16.836457845254881</v>
      </c>
      <c r="BM492" s="43">
        <f t="shared" si="458"/>
        <v>-85.119883324749196</v>
      </c>
    </row>
    <row r="493" spans="14:65" x14ac:dyDescent="0.25">
      <c r="N493" s="9">
        <v>75</v>
      </c>
      <c r="O493" s="34">
        <f t="shared" si="459"/>
        <v>562341.32519035018</v>
      </c>
      <c r="P493" s="33" t="str">
        <f t="shared" si="411"/>
        <v>68,0243543984883</v>
      </c>
      <c r="Q493" s="4" t="str">
        <f t="shared" si="412"/>
        <v>1+38936,7152941236i</v>
      </c>
      <c r="R493" s="4">
        <f t="shared" si="424"/>
        <v>38936.715306964943</v>
      </c>
      <c r="S493" s="4">
        <f t="shared" si="425"/>
        <v>1.5707706440943343</v>
      </c>
      <c r="T493" s="4" t="str">
        <f t="shared" si="413"/>
        <v>1+105,998842561677i</v>
      </c>
      <c r="U493" s="4">
        <f t="shared" si="426"/>
        <v>106.00355948936425</v>
      </c>
      <c r="V493" s="4">
        <f t="shared" si="427"/>
        <v>1.5613625413853396</v>
      </c>
      <c r="W493" t="str">
        <f t="shared" si="414"/>
        <v>1-7,63191666444076i</v>
      </c>
      <c r="X493" s="4">
        <f t="shared" si="428"/>
        <v>7.697152198895937</v>
      </c>
      <c r="Y493" s="4">
        <f t="shared" si="429"/>
        <v>-1.4405098675502008</v>
      </c>
      <c r="Z493" t="str">
        <f t="shared" si="415"/>
        <v>-0,26491106406736+2,15923568181194i</v>
      </c>
      <c r="AA493" s="4">
        <f t="shared" si="430"/>
        <v>2.1754256138685077</v>
      </c>
      <c r="AB493" s="4">
        <f t="shared" si="431"/>
        <v>1.6928736793065615</v>
      </c>
      <c r="AC493" s="47" t="str">
        <f t="shared" si="432"/>
        <v>-0,655256126035146+0,000785649834822825i</v>
      </c>
      <c r="AD493" s="20">
        <f t="shared" si="433"/>
        <v>-3.6717719588792357</v>
      </c>
      <c r="AE493" s="43">
        <f t="shared" si="434"/>
        <v>179.93130259092413</v>
      </c>
      <c r="AF493" t="str">
        <f t="shared" si="416"/>
        <v>170,937204527894</v>
      </c>
      <c r="AG493" t="str">
        <f t="shared" si="417"/>
        <v>1+40006,0147732782i</v>
      </c>
      <c r="AH493">
        <f t="shared" si="435"/>
        <v>40006.014785776322</v>
      </c>
      <c r="AI493">
        <f t="shared" si="436"/>
        <v>1.57077133055357</v>
      </c>
      <c r="AJ493" t="str">
        <f t="shared" si="418"/>
        <v>1+105,998842561677i</v>
      </c>
      <c r="AK493">
        <f t="shared" si="437"/>
        <v>106.00355948936425</v>
      </c>
      <c r="AL493">
        <f t="shared" si="438"/>
        <v>1.5613625413853396</v>
      </c>
      <c r="AM493" t="str">
        <f t="shared" si="419"/>
        <v>1-3,12052143204088i</v>
      </c>
      <c r="AN493">
        <f t="shared" si="439"/>
        <v>3.2768359751178369</v>
      </c>
      <c r="AO493">
        <f t="shared" si="440"/>
        <v>-1.2606768344435291</v>
      </c>
      <c r="AP493" s="41" t="str">
        <f t="shared" si="441"/>
        <v>0,439612650721262-1,41757885178519i</v>
      </c>
      <c r="AQ493">
        <f t="shared" si="442"/>
        <v>3.4297291559416072</v>
      </c>
      <c r="AR493" s="43">
        <f t="shared" si="443"/>
        <v>-72.77054585319496</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0,00801877353252175-0,140017918016924i</v>
      </c>
      <c r="BG493" s="20">
        <f t="shared" si="454"/>
        <v>-17.062106961465698</v>
      </c>
      <c r="BH493" s="43">
        <f t="shared" si="455"/>
        <v>-86.722272556745025</v>
      </c>
      <c r="BI493" s="41" t="str">
        <f t="shared" si="409"/>
        <v>0,297400612331745+0,111642671773939i</v>
      </c>
      <c r="BJ493" s="20">
        <f t="shared" si="456"/>
        <v>-9.960605846644885</v>
      </c>
      <c r="BK493" s="43">
        <f t="shared" si="410"/>
        <v>20.575878999135977</v>
      </c>
      <c r="BL493">
        <f t="shared" si="457"/>
        <v>-17.062106961465698</v>
      </c>
      <c r="BM493" s="43">
        <f t="shared" si="458"/>
        <v>-86.722272556745025</v>
      </c>
    </row>
    <row r="494" spans="14:65" x14ac:dyDescent="0.25">
      <c r="N494" s="9">
        <v>76</v>
      </c>
      <c r="O494" s="34">
        <f t="shared" si="459"/>
        <v>575439.93733715697</v>
      </c>
      <c r="P494" s="33" t="str">
        <f t="shared" si="411"/>
        <v>68,0243543984883</v>
      </c>
      <c r="Q494" s="4" t="str">
        <f t="shared" si="412"/>
        <v>1+39843,6679029075i</v>
      </c>
      <c r="R494" s="4">
        <f t="shared" si="424"/>
        <v>39843.667915456543</v>
      </c>
      <c r="S494" s="4">
        <f t="shared" si="425"/>
        <v>1.5707712287039721</v>
      </c>
      <c r="T494" s="4" t="str">
        <f t="shared" si="413"/>
        <v>1+108,467872783235i</v>
      </c>
      <c r="U494" s="4">
        <f t="shared" si="426"/>
        <v>108.4724823451554</v>
      </c>
      <c r="V494" s="4">
        <f t="shared" si="427"/>
        <v>1.5615772682494136</v>
      </c>
      <c r="W494" t="str">
        <f t="shared" si="414"/>
        <v>1-7,80968684039293i</v>
      </c>
      <c r="X494" s="4">
        <f t="shared" si="428"/>
        <v>7.8734495962701434</v>
      </c>
      <c r="Y494" s="4">
        <f t="shared" si="429"/>
        <v>-1.4434432210243702</v>
      </c>
      <c r="Z494" t="str">
        <f t="shared" si="415"/>
        <v>-0,32452448593037+2,20953074188071i</v>
      </c>
      <c r="AA494" s="4">
        <f t="shared" si="430"/>
        <v>2.2332358230344358</v>
      </c>
      <c r="AB494" s="4">
        <f t="shared" si="431"/>
        <v>1.7166284960665807</v>
      </c>
      <c r="AC494" s="47" t="str">
        <f t="shared" si="432"/>
        <v>-0,65266278527355+0,0180657646923125i</v>
      </c>
      <c r="AD494" s="20">
        <f t="shared" si="433"/>
        <v>-3.7028967645367885</v>
      </c>
      <c r="AE494" s="43">
        <f t="shared" si="434"/>
        <v>178.41445252097299</v>
      </c>
      <c r="AF494" t="str">
        <f t="shared" si="416"/>
        <v>170,937204527894</v>
      </c>
      <c r="AG494" t="str">
        <f t="shared" si="417"/>
        <v>1+40937,8745665758i</v>
      </c>
      <c r="AH494">
        <f t="shared" si="435"/>
        <v>40937.87457878943</v>
      </c>
      <c r="AI494">
        <f t="shared" si="436"/>
        <v>1.570771899537488</v>
      </c>
      <c r="AJ494" t="str">
        <f t="shared" si="418"/>
        <v>1+108,467872783235i</v>
      </c>
      <c r="AK494">
        <f t="shared" si="437"/>
        <v>108.4724823451554</v>
      </c>
      <c r="AL494">
        <f t="shared" si="438"/>
        <v>1.5615772682494136</v>
      </c>
      <c r="AM494" t="str">
        <f t="shared" si="419"/>
        <v>1-3,19320771366933i</v>
      </c>
      <c r="AN494">
        <f t="shared" si="439"/>
        <v>3.3461284348687679</v>
      </c>
      <c r="AO494">
        <f t="shared" si="440"/>
        <v>-1.2673059917374963</v>
      </c>
      <c r="AP494" s="41" t="str">
        <f t="shared" si="441"/>
        <v>0,43961264592667-1,45040222459929i</v>
      </c>
      <c r="AQ494">
        <f t="shared" si="442"/>
        <v>3.6114698326792825</v>
      </c>
      <c r="AR494" s="43">
        <f t="shared" si="443"/>
        <v>-73.138098245185319</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0,00401565109895197-0,136516418745672i</v>
      </c>
      <c r="BG494" s="20">
        <f t="shared" si="454"/>
        <v>-17.29254614992491</v>
      </c>
      <c r="BH494" s="43">
        <f t="shared" si="455"/>
        <v>-88.31512181789391</v>
      </c>
      <c r="BI494" s="41" t="str">
        <f t="shared" si="409"/>
        <v>0,297653131061984+0,109116049477526i</v>
      </c>
      <c r="BJ494" s="20">
        <f t="shared" si="456"/>
        <v>-9.9781795527087986</v>
      </c>
      <c r="BK494" s="43">
        <f t="shared" si="410"/>
        <v>20.132327415947749</v>
      </c>
      <c r="BL494">
        <f t="shared" si="457"/>
        <v>-17.29254614992491</v>
      </c>
      <c r="BM494" s="43">
        <f t="shared" si="458"/>
        <v>-88.31512181789391</v>
      </c>
    </row>
    <row r="495" spans="14:65" x14ac:dyDescent="0.25">
      <c r="N495" s="9">
        <v>77</v>
      </c>
      <c r="O495" s="34">
        <f t="shared" si="459"/>
        <v>588843.65535558888</v>
      </c>
      <c r="P495" s="33" t="str">
        <f t="shared" si="411"/>
        <v>68,0243543984883</v>
      </c>
      <c r="Q495" s="4" t="str">
        <f t="shared" si="412"/>
        <v>1+40771,7461518068i</v>
      </c>
      <c r="R495" s="4">
        <f t="shared" si="424"/>
        <v>40771.746164070195</v>
      </c>
      <c r="S495" s="4">
        <f t="shared" si="425"/>
        <v>1.57077180000627</v>
      </c>
      <c r="T495" s="4" t="str">
        <f t="shared" si="413"/>
        <v>1+110,994414106685i</v>
      </c>
      <c r="U495" s="4">
        <f t="shared" si="426"/>
        <v>110.99891874647372</v>
      </c>
      <c r="V495" s="4">
        <f t="shared" si="427"/>
        <v>1.561787108154828</v>
      </c>
      <c r="W495" t="str">
        <f t="shared" si="414"/>
        <v>1-7,99159781568131i</v>
      </c>
      <c r="X495" s="4">
        <f t="shared" si="428"/>
        <v>8.0539205141100254</v>
      </c>
      <c r="Y495" s="4">
        <f t="shared" si="429"/>
        <v>-1.4463119340621187</v>
      </c>
      <c r="Z495" t="str">
        <f t="shared" si="415"/>
        <v>-0,38694740181013+2,26099732439543i</v>
      </c>
      <c r="AA495" s="4">
        <f t="shared" si="430"/>
        <v>2.2938694803085253</v>
      </c>
      <c r="AB495" s="4">
        <f t="shared" si="431"/>
        <v>1.7402943916088083</v>
      </c>
      <c r="AC495" s="47" t="str">
        <f t="shared" si="432"/>
        <v>-0,649275522330366+0,0350939318143611i</v>
      </c>
      <c r="AD495" s="20">
        <f t="shared" si="433"/>
        <v>-3.7387499756902782</v>
      </c>
      <c r="AE495" s="43">
        <f t="shared" si="434"/>
        <v>176.90612164605196</v>
      </c>
      <c r="AF495" t="str">
        <f t="shared" si="416"/>
        <v>170,937204527894</v>
      </c>
      <c r="AG495" t="str">
        <f t="shared" si="417"/>
        <v>1+41891,4401628456i</v>
      </c>
      <c r="AH495">
        <f t="shared" si="435"/>
        <v>41891.440174781215</v>
      </c>
      <c r="AI495">
        <f t="shared" si="436"/>
        <v>1.5707724555697509</v>
      </c>
      <c r="AJ495" t="str">
        <f t="shared" si="418"/>
        <v>1+110,994414106685i</v>
      </c>
      <c r="AK495">
        <f t="shared" si="437"/>
        <v>110.99891874647372</v>
      </c>
      <c r="AL495">
        <f t="shared" si="438"/>
        <v>1.561787108154828</v>
      </c>
      <c r="AM495" t="str">
        <f t="shared" si="419"/>
        <v>1-3,26758707629468i</v>
      </c>
      <c r="AN495">
        <f t="shared" si="439"/>
        <v>3.4171808996844191</v>
      </c>
      <c r="AO495">
        <f t="shared" si="440"/>
        <v>-1.2738109563537943</v>
      </c>
      <c r="AP495" s="41" t="str">
        <f t="shared" si="441"/>
        <v>0,439612641347869-1,4839946198712i</v>
      </c>
      <c r="AQ495">
        <f t="shared" si="442"/>
        <v>3.7939604941817051</v>
      </c>
      <c r="AR495" s="43">
        <f t="shared" si="443"/>
        <v>-73.498814180929372</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0,000237259184223506-0,132926657137499i</v>
      </c>
      <c r="BG495" s="20">
        <f t="shared" si="454"/>
        <v>-17.527744500639109</v>
      </c>
      <c r="BH495" s="43">
        <f t="shared" si="455"/>
        <v>-89.897733564030659</v>
      </c>
      <c r="BI495" s="41" t="str">
        <f t="shared" si="409"/>
        <v>0,297894359208116+0,106645964850283i</v>
      </c>
      <c r="BJ495" s="20">
        <f t="shared" si="456"/>
        <v>-9.9950340307671226</v>
      </c>
      <c r="BK495" s="43">
        <f t="shared" si="410"/>
        <v>19.697330608987926</v>
      </c>
      <c r="BL495">
        <f t="shared" si="457"/>
        <v>-17.527744500639109</v>
      </c>
      <c r="BM495" s="43">
        <f t="shared" si="458"/>
        <v>-89.897733564030659</v>
      </c>
    </row>
    <row r="496" spans="14:65" x14ac:dyDescent="0.25">
      <c r="N496" s="9">
        <v>78</v>
      </c>
      <c r="O496" s="34">
        <f t="shared" si="459"/>
        <v>602559.58607435878</v>
      </c>
      <c r="P496" s="33" t="str">
        <f t="shared" si="411"/>
        <v>68,0243543984883</v>
      </c>
      <c r="Q496" s="4" t="str">
        <f t="shared" si="412"/>
        <v>1+41721,4421201937i</v>
      </c>
      <c r="R496" s="4">
        <f t="shared" si="424"/>
        <v>41721.442132177945</v>
      </c>
      <c r="S496" s="4">
        <f t="shared" si="425"/>
        <v>1.57077235830414</v>
      </c>
      <c r="T496" s="4" t="str">
        <f t="shared" si="413"/>
        <v>1+113,579806137679i</v>
      </c>
      <c r="U496" s="4">
        <f t="shared" si="426"/>
        <v>113.58420824336781</v>
      </c>
      <c r="V496" s="4">
        <f t="shared" si="427"/>
        <v>1.5619921722875176</v>
      </c>
      <c r="W496" t="str">
        <f t="shared" si="414"/>
        <v>1-8,17774604191286i</v>
      </c>
      <c r="X496" s="4">
        <f t="shared" si="428"/>
        <v>8.238660711913159</v>
      </c>
      <c r="Y496" s="4">
        <f t="shared" si="429"/>
        <v>-1.4491173387274214</v>
      </c>
      <c r="Z496" t="str">
        <f t="shared" si="415"/>
        <v>-0,45231221908041+2,31366271761937i</v>
      </c>
      <c r="AA496" s="4">
        <f t="shared" si="430"/>
        <v>2.3574608192780837</v>
      </c>
      <c r="AB496" s="4">
        <f t="shared" si="431"/>
        <v>1.7638575618944801</v>
      </c>
      <c r="AC496" s="47" t="str">
        <f t="shared" si="432"/>
        <v>-0,6451167494257+0,0518251856386763i</v>
      </c>
      <c r="AD496" s="20">
        <f t="shared" si="433"/>
        <v>-3.7792958717942602</v>
      </c>
      <c r="AE496" s="43">
        <f t="shared" si="434"/>
        <v>175.40703091080766</v>
      </c>
      <c r="AF496" t="str">
        <f t="shared" si="416"/>
        <v>170,937204527894</v>
      </c>
      <c r="AG496" t="str">
        <f t="shared" si="417"/>
        <v>1+42867,2171551884i</v>
      </c>
      <c r="AH496">
        <f t="shared" si="435"/>
        <v>42867.21716685233</v>
      </c>
      <c r="AI496">
        <f t="shared" si="436"/>
        <v>1.5707729989451742</v>
      </c>
      <c r="AJ496" t="str">
        <f t="shared" si="418"/>
        <v>1+113,579806137679i</v>
      </c>
      <c r="AK496">
        <f t="shared" si="437"/>
        <v>113.58420824336781</v>
      </c>
      <c r="AL496">
        <f t="shared" si="438"/>
        <v>1.5619921722875176</v>
      </c>
      <c r="AM496" t="str">
        <f t="shared" si="419"/>
        <v>1-3,3436989568395i</v>
      </c>
      <c r="AN496">
        <f t="shared" si="439"/>
        <v>3.4900319072996395</v>
      </c>
      <c r="AO496">
        <f t="shared" si="440"/>
        <v>-1.2801929744739395</v>
      </c>
      <c r="AP496" s="41" t="str">
        <f t="shared" si="441"/>
        <v>0,439612636975149-1,51837384873355i</v>
      </c>
      <c r="AQ496">
        <f t="shared" si="442"/>
        <v>3.9771731748863721</v>
      </c>
      <c r="AR496" s="43">
        <f t="shared" si="443"/>
        <v>-73.852758707775564</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-0,00331584326000969-0,129262905500965i</v>
      </c>
      <c r="BG496" s="20">
        <f t="shared" si="454"/>
        <v>-17.767664917648325</v>
      </c>
      <c r="BH496" s="43">
        <f t="shared" si="455"/>
        <v>-91.469425191083516</v>
      </c>
      <c r="BI496" s="41" t="str">
        <f t="shared" si="409"/>
        <v>0,298124798394254+0,104231195575043i</v>
      </c>
      <c r="BJ496" s="20">
        <f t="shared" si="456"/>
        <v>-10.011195870967668</v>
      </c>
      <c r="BK496" s="43">
        <f t="shared" si="410"/>
        <v>19.270785190333307</v>
      </c>
      <c r="BL496">
        <f t="shared" si="457"/>
        <v>-17.767664917648325</v>
      </c>
      <c r="BM496" s="43">
        <f t="shared" si="458"/>
        <v>-91.469425191083516</v>
      </c>
    </row>
    <row r="497" spans="14:65" x14ac:dyDescent="0.25">
      <c r="N497" s="9">
        <v>79</v>
      </c>
      <c r="O497" s="34">
        <f t="shared" si="459"/>
        <v>616595.00186148309</v>
      </c>
      <c r="P497" s="33" t="str">
        <f t="shared" si="411"/>
        <v>68,0243543984883</v>
      </c>
      <c r="Q497" s="4" t="str">
        <f t="shared" si="412"/>
        <v>1+42693,2593494413i</v>
      </c>
      <c r="R497" s="4">
        <f t="shared" si="424"/>
        <v>42693.259361152748</v>
      </c>
      <c r="S497" s="4">
        <f t="shared" si="425"/>
        <v>1.5707729038935989</v>
      </c>
      <c r="T497" s="4" t="str">
        <f t="shared" si="413"/>
        <v>1+116,225419685293i</v>
      </c>
      <c r="U497" s="4">
        <f t="shared" si="426"/>
        <v>116.22972159057466</v>
      </c>
      <c r="V497" s="4">
        <f t="shared" si="427"/>
        <v>1.5621925693061742</v>
      </c>
      <c r="W497" t="str">
        <f t="shared" si="414"/>
        <v>1-8,36823021734111i</v>
      </c>
      <c r="X497" s="4">
        <f t="shared" si="428"/>
        <v>8.4277682081569392</v>
      </c>
      <c r="Y497" s="4">
        <f t="shared" si="429"/>
        <v>-1.4518607457535402</v>
      </c>
      <c r="Z497" t="str">
        <f t="shared" si="415"/>
        <v>-0,52075758528225+2,36755484544115i</v>
      </c>
      <c r="AA497" s="4">
        <f t="shared" si="430"/>
        <v>2.4241502446838705</v>
      </c>
      <c r="AB497" s="4">
        <f t="shared" si="431"/>
        <v>1.7873045384592186</v>
      </c>
      <c r="AC497" s="47" t="str">
        <f t="shared" si="432"/>
        <v>-0,640212045807467+0,0682168324235173i</v>
      </c>
      <c r="AD497" s="20">
        <f t="shared" si="433"/>
        <v>-3.8244927221209153</v>
      </c>
      <c r="AE497" s="43">
        <f t="shared" si="434"/>
        <v>173.91788311064556</v>
      </c>
      <c r="AF497" t="str">
        <f t="shared" si="416"/>
        <v>170,937204527894</v>
      </c>
      <c r="AG497" t="str">
        <f t="shared" si="417"/>
        <v>1+43865,7229134816i</v>
      </c>
      <c r="AH497">
        <f t="shared" si="435"/>
        <v>43865.722924880029</v>
      </c>
      <c r="AI497">
        <f t="shared" si="436"/>
        <v>1.5707735299518628</v>
      </c>
      <c r="AJ497" t="str">
        <f t="shared" si="418"/>
        <v>1+116,225419685293i</v>
      </c>
      <c r="AK497">
        <f t="shared" si="437"/>
        <v>116.22972159057466</v>
      </c>
      <c r="AL497">
        <f t="shared" si="438"/>
        <v>1.5621925693061742</v>
      </c>
      <c r="AM497" t="str">
        <f t="shared" si="419"/>
        <v>1-3,42158371083033i</v>
      </c>
      <c r="AN497">
        <f t="shared" si="439"/>
        <v>3.5647208993439379</v>
      </c>
      <c r="AO497">
        <f t="shared" si="440"/>
        <v>-1.2864533496328097</v>
      </c>
      <c r="AP497" s="41" t="str">
        <f t="shared" si="441"/>
        <v>0,439612632799231-1,55355813950854i</v>
      </c>
      <c r="AQ497">
        <f t="shared" si="442"/>
        <v>4.1610807213907481</v>
      </c>
      <c r="AR497" s="43">
        <f t="shared" si="443"/>
        <v>-74.200000303593569</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-0,00664411629967593-0,125539212340052i</v>
      </c>
      <c r="BG497" s="20">
        <f t="shared" si="454"/>
        <v>-18.01226435593729</v>
      </c>
      <c r="BH497" s="43">
        <f t="shared" si="455"/>
        <v>-93.029531422734138</v>
      </c>
      <c r="BI497" s="41" t="str">
        <f t="shared" si="409"/>
        <v>0,298344928238825+0,101870542893279i</v>
      </c>
      <c r="BJ497" s="20">
        <f t="shared" si="456"/>
        <v>-10.026690912425622</v>
      </c>
      <c r="BK497" s="43">
        <f t="shared" si="410"/>
        <v>18.852585163026749</v>
      </c>
      <c r="BL497">
        <f t="shared" si="457"/>
        <v>-18.01226435593729</v>
      </c>
      <c r="BM497" s="43">
        <f t="shared" si="458"/>
        <v>-93.029531422734138</v>
      </c>
    </row>
    <row r="498" spans="14:65" x14ac:dyDescent="0.25">
      <c r="N498" s="9">
        <v>80</v>
      </c>
      <c r="O498" s="34">
        <f t="shared" si="459"/>
        <v>630957.34448019415</v>
      </c>
      <c r="P498" s="33" t="str">
        <f t="shared" si="411"/>
        <v>68,0243543984883</v>
      </c>
      <c r="Q498" s="4" t="str">
        <f t="shared" si="412"/>
        <v>1+43687,7131099081i</v>
      </c>
      <c r="R498" s="4">
        <f t="shared" si="424"/>
        <v>43687.713121352972</v>
      </c>
      <c r="S498" s="4">
        <f t="shared" si="425"/>
        <v>1.5707734370639257</v>
      </c>
      <c r="T498" s="4" t="str">
        <f t="shared" si="413"/>
        <v>1+118,93265748885i</v>
      </c>
      <c r="U498" s="4">
        <f t="shared" si="426"/>
        <v>118.93686147431377</v>
      </c>
      <c r="V498" s="4">
        <f t="shared" si="427"/>
        <v>1.5623884053995307</v>
      </c>
      <c r="W498" t="str">
        <f t="shared" si="414"/>
        <v>1-8,5631513391972i</v>
      </c>
      <c r="X498" s="4">
        <f t="shared" si="428"/>
        <v>8.6213433325668465</v>
      </c>
      <c r="Y498" s="4">
        <f t="shared" si="429"/>
        <v>-1.4545434444612755</v>
      </c>
      <c r="Z498" t="str">
        <f t="shared" si="415"/>
        <v>-0,59242868221399+2,42270228218027i</v>
      </c>
      <c r="AA498" s="4">
        <f t="shared" si="430"/>
        <v>2.494084619974088</v>
      </c>
      <c r="AB498" s="4">
        <f t="shared" si="431"/>
        <v>1.8106222272082242</v>
      </c>
      <c r="AC498" s="47" t="str">
        <f t="shared" si="432"/>
        <v>-0,634589896972157+0,0842287030839685i</v>
      </c>
      <c r="AD498" s="20">
        <f t="shared" si="433"/>
        <v>-3.8742930519740799</v>
      </c>
      <c r="AE498" s="43">
        <f t="shared" si="434"/>
        <v>172.43936067688557</v>
      </c>
      <c r="AF498" t="str">
        <f t="shared" si="416"/>
        <v>170,937204527894</v>
      </c>
      <c r="AG498" t="str">
        <f t="shared" si="417"/>
        <v>1+44887,486858695i</v>
      </c>
      <c r="AH498">
        <f t="shared" si="435"/>
        <v>44887.486869833971</v>
      </c>
      <c r="AI498">
        <f t="shared" si="436"/>
        <v>1.5707740488713635</v>
      </c>
      <c r="AJ498" t="str">
        <f t="shared" si="418"/>
        <v>1+118,93265748885i</v>
      </c>
      <c r="AK498">
        <f t="shared" si="437"/>
        <v>118.93686147431377</v>
      </c>
      <c r="AL498">
        <f t="shared" si="438"/>
        <v>1.5623884053995307</v>
      </c>
      <c r="AM498" t="str">
        <f t="shared" si="419"/>
        <v>1-3,50128263379465i</v>
      </c>
      <c r="AN498">
        <f t="shared" si="439"/>
        <v>3.6412882447990844</v>
      </c>
      <c r="AO498">
        <f t="shared" si="440"/>
        <v>-1.2925934375535628</v>
      </c>
      <c r="AP498" s="41" t="str">
        <f t="shared" si="441"/>
        <v>0,439612628811264-1,58956614737286i</v>
      </c>
      <c r="AQ498">
        <f t="shared" si="442"/>
        <v>4.3456567879239527</v>
      </c>
      <c r="AR498" s="43">
        <f t="shared" si="443"/>
        <v>-74.540610577563569</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-0,00974899992452543-0,121769316258161i</v>
      </c>
      <c r="BG498" s="20">
        <f t="shared" si="454"/>
        <v>-18.261494084966607</v>
      </c>
      <c r="BH498" s="43">
        <f t="shared" si="455"/>
        <v>-94.577406540578977</v>
      </c>
      <c r="BI498" s="41" t="str">
        <f t="shared" ref="BI498:BI560" si="460">IMPRODUCT(AP498,BC498)</f>
        <v>0,298555207295246+0,099562831348149i</v>
      </c>
      <c r="BJ498" s="20">
        <f t="shared" si="456"/>
        <v>-10.041544245068581</v>
      </c>
      <c r="BK498" s="43">
        <f t="shared" ref="BK498:BK560" si="461">(180/PI())*IMARGUMENT(BI498)</f>
        <v>18.442622204971897</v>
      </c>
      <c r="BL498">
        <f t="shared" si="457"/>
        <v>-18.261494084966607</v>
      </c>
      <c r="BM498" s="43">
        <f t="shared" si="458"/>
        <v>-94.577406540578977</v>
      </c>
    </row>
    <row r="499" spans="14:65" x14ac:dyDescent="0.25">
      <c r="N499" s="9">
        <v>81</v>
      </c>
      <c r="O499" s="34">
        <f t="shared" si="459"/>
        <v>645654.22903465747</v>
      </c>
      <c r="P499" s="33" t="str">
        <f t="shared" si="411"/>
        <v>68,0243543984883</v>
      </c>
      <c r="Q499" s="4" t="str">
        <f t="shared" si="412"/>
        <v>1+44705,330674141i</v>
      </c>
      <c r="R499" s="4">
        <f t="shared" si="424"/>
        <v>44705.330685325353</v>
      </c>
      <c r="S499" s="4">
        <f t="shared" si="425"/>
        <v>1.5707739580978139</v>
      </c>
      <c r="T499" s="4" t="str">
        <f t="shared" si="413"/>
        <v>1+121,702954961668i</v>
      </c>
      <c r="U499" s="4">
        <f t="shared" si="426"/>
        <v>121.70706325600742</v>
      </c>
      <c r="V499" s="4">
        <f t="shared" si="427"/>
        <v>1.5625797843423568</v>
      </c>
      <c r="W499" t="str">
        <f t="shared" si="414"/>
        <v>1-8,76261275724007i</v>
      </c>
      <c r="X499" s="4">
        <f t="shared" si="428"/>
        <v>8.8194887795918433</v>
      </c>
      <c r="Y499" s="4">
        <f t="shared" si="429"/>
        <v>-1.4571667027134989</v>
      </c>
      <c r="Z499" t="str">
        <f t="shared" si="415"/>
        <v>-0,66747753388135+2,47913426773767i</v>
      </c>
      <c r="AA499" s="4">
        <f t="shared" si="430"/>
        <v>2.567417569408514</v>
      </c>
      <c r="AB499" s="4">
        <f t="shared" si="431"/>
        <v>1.8337979441679395</v>
      </c>
      <c r="AC499" s="47" t="str">
        <f t="shared" si="432"/>
        <v>-0,628281412207267+0,0998233726995996i</v>
      </c>
      <c r="AD499" s="20">
        <f t="shared" si="433"/>
        <v>-3.928643932462232</v>
      </c>
      <c r="AE499" s="43">
        <f t="shared" si="434"/>
        <v>170.97212363414772</v>
      </c>
      <c r="AF499" t="str">
        <f t="shared" si="416"/>
        <v>170,937204527894</v>
      </c>
      <c r="AG499" t="str">
        <f t="shared" si="417"/>
        <v>1+45933,0507435971i</v>
      </c>
      <c r="AH499">
        <f t="shared" si="435"/>
        <v>45933.050754482509</v>
      </c>
      <c r="AI499">
        <f t="shared" si="436"/>
        <v>1.5707745559788142</v>
      </c>
      <c r="AJ499" t="str">
        <f t="shared" si="418"/>
        <v>1+121,702954961668i</v>
      </c>
      <c r="AK499">
        <f t="shared" si="437"/>
        <v>121.70706325600742</v>
      </c>
      <c r="AL499">
        <f t="shared" si="438"/>
        <v>1.5625797843423568</v>
      </c>
      <c r="AM499" t="str">
        <f t="shared" si="419"/>
        <v>1-3,58283798315637i</v>
      </c>
      <c r="AN499">
        <f t="shared" si="439"/>
        <v>3.7197752638496864</v>
      </c>
      <c r="AO499">
        <f t="shared" si="440"/>
        <v>-1.2986146411936155</v>
      </c>
      <c r="AP499" s="41" t="str">
        <f t="shared" si="441"/>
        <v>0,439612625002785-1,62641696424891i</v>
      </c>
      <c r="AQ499">
        <f t="shared" si="442"/>
        <v>4.5308758300112446</v>
      </c>
      <c r="AR499" s="43">
        <f t="shared" si="443"/>
        <v>-74.87466398313245</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-0,0126328667287011-0,117966565990258i</v>
      </c>
      <c r="BG499" s="20">
        <f t="shared" si="454"/>
        <v>-18.51529997587663</v>
      </c>
      <c r="BH499" s="43">
        <f t="shared" si="455"/>
        <v>-96.112426441933493</v>
      </c>
      <c r="BI499" s="41" t="str">
        <f t="shared" si="460"/>
        <v>0,298756073954589+0,0973069085153134i</v>
      </c>
      <c r="BJ499" s="20">
        <f t="shared" si="456"/>
        <v>-10.055780213403192</v>
      </c>
      <c r="BK499" s="43">
        <f t="shared" si="461"/>
        <v>18.040785940786328</v>
      </c>
      <c r="BL499">
        <f t="shared" si="457"/>
        <v>-18.51529997587663</v>
      </c>
      <c r="BM499" s="43">
        <f t="shared" si="458"/>
        <v>-96.112426441933493</v>
      </c>
    </row>
    <row r="500" spans="14:65" x14ac:dyDescent="0.25">
      <c r="N500" s="9">
        <v>82</v>
      </c>
      <c r="O500" s="34">
        <f t="shared" si="459"/>
        <v>660693.44800759677</v>
      </c>
      <c r="P500" s="33" t="str">
        <f t="shared" si="411"/>
        <v>68,0243543984883</v>
      </c>
      <c r="Q500" s="4" t="str">
        <f t="shared" si="412"/>
        <v>1+45746,6515964423i</v>
      </c>
      <c r="R500" s="4">
        <f t="shared" si="424"/>
        <v>45746.651607372063</v>
      </c>
      <c r="S500" s="4">
        <f t="shared" si="425"/>
        <v>1.5707744672715229</v>
      </c>
      <c r="T500" s="4" t="str">
        <f t="shared" si="413"/>
        <v>1+124,537780952135i</v>
      </c>
      <c r="U500" s="4">
        <f t="shared" si="426"/>
        <v>124.54179573332785</v>
      </c>
      <c r="V500" s="4">
        <f t="shared" si="427"/>
        <v>1.562766807550193</v>
      </c>
      <c r="W500" t="str">
        <f t="shared" si="414"/>
        <v>1-8,96672022855368i</v>
      </c>
      <c r="X500" s="4">
        <f t="shared" si="428"/>
        <v>9.0223096631158555</v>
      </c>
      <c r="Y500" s="4">
        <f t="shared" si="429"/>
        <v>-1.4597317669031895</v>
      </c>
      <c r="Z500" t="str">
        <f t="shared" si="415"/>
        <v>-0,74606332896067+2,53688072309903i</v>
      </c>
      <c r="AA500" s="4">
        <f t="shared" si="430"/>
        <v>2.6443097954005572</v>
      </c>
      <c r="AB500" s="4">
        <f t="shared" si="431"/>
        <v>1.8568194479842137</v>
      </c>
      <c r="AC500" s="47" t="str">
        <f t="shared" si="432"/>
        <v>-0,621320025119597+0,114966344905457i</v>
      </c>
      <c r="AD500" s="20">
        <f t="shared" si="433"/>
        <v>-3.9874872906975254</v>
      </c>
      <c r="AE500" s="43">
        <f t="shared" si="434"/>
        <v>169.51680774215694</v>
      </c>
      <c r="AF500" t="str">
        <f t="shared" si="416"/>
        <v>170,937204527894</v>
      </c>
      <c r="AG500" t="str">
        <f t="shared" si="417"/>
        <v>1+47002,9689399992i</v>
      </c>
      <c r="AH500">
        <f t="shared" si="435"/>
        <v>47002.968950636823</v>
      </c>
      <c r="AI500">
        <f t="shared" si="436"/>
        <v>1.5707750515430903</v>
      </c>
      <c r="AJ500" t="str">
        <f t="shared" si="418"/>
        <v>1+124,537780952135i</v>
      </c>
      <c r="AK500">
        <f t="shared" si="437"/>
        <v>124.54179573332785</v>
      </c>
      <c r="AL500">
        <f t="shared" si="438"/>
        <v>1.562766807550193</v>
      </c>
      <c r="AM500" t="str">
        <f t="shared" si="419"/>
        <v>1-3,66629300064122i</v>
      </c>
      <c r="AN500">
        <f t="shared" si="439"/>
        <v>3.8002242521397074</v>
      </c>
      <c r="AO500">
        <f t="shared" si="440"/>
        <v>-1.3045184060035795</v>
      </c>
      <c r="AP500" s="41" t="str">
        <f t="shared" si="441"/>
        <v>0,439612621365715-1,66413012892756i</v>
      </c>
      <c r="AQ500">
        <f t="shared" si="442"/>
        <v>4.7167130965048329</v>
      </c>
      <c r="AR500" s="43">
        <f t="shared" si="443"/>
        <v>-75.20223754324266</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-0,0152989673434483-0,114143847395947i</v>
      </c>
      <c r="BG500" s="20">
        <f t="shared" si="454"/>
        <v>-18.773622809228758</v>
      </c>
      <c r="BH500" s="43">
        <f t="shared" si="455"/>
        <v>-97.633990513078984</v>
      </c>
      <c r="BI500" s="41" t="str">
        <f t="shared" si="460"/>
        <v>0,298947947311529+0,0951016447229606i</v>
      </c>
      <c r="BJ500" s="20">
        <f t="shared" si="456"/>
        <v>-10.069422422026378</v>
      </c>
      <c r="BK500" s="43">
        <f t="shared" si="461"/>
        <v>17.646964201521374</v>
      </c>
      <c r="BL500">
        <f t="shared" si="457"/>
        <v>-18.773622809228758</v>
      </c>
      <c r="BM500" s="43">
        <f t="shared" si="458"/>
        <v>-97.633990513078984</v>
      </c>
    </row>
    <row r="501" spans="14:65" x14ac:dyDescent="0.25">
      <c r="N501" s="9">
        <v>83</v>
      </c>
      <c r="O501" s="34">
        <f t="shared" si="459"/>
        <v>676082.97539198259</v>
      </c>
      <c r="P501" s="33" t="str">
        <f t="shared" si="411"/>
        <v>68,0243543984883</v>
      </c>
      <c r="Q501" s="4" t="str">
        <f t="shared" si="412"/>
        <v>1+46812,2279989486i</v>
      </c>
      <c r="R501" s="4">
        <f t="shared" si="424"/>
        <v>46812.228009629573</v>
      </c>
      <c r="S501" s="4">
        <f t="shared" si="425"/>
        <v>1.5707749648550233</v>
      </c>
      <c r="T501" s="4" t="str">
        <f t="shared" si="413"/>
        <v>1+127,438638522515i</v>
      </c>
      <c r="U501" s="4">
        <f t="shared" si="426"/>
        <v>127.44256191897684</v>
      </c>
      <c r="V501" s="4">
        <f t="shared" si="427"/>
        <v>1.5629495741328565</v>
      </c>
      <c r="W501" t="str">
        <f t="shared" si="414"/>
        <v>1-9,17558197362107i</v>
      </c>
      <c r="X501" s="4">
        <f t="shared" si="428"/>
        <v>9.2299135724360877</v>
      </c>
      <c r="Y501" s="4">
        <f t="shared" si="429"/>
        <v>-1.46223986197238</v>
      </c>
      <c r="Z501" t="str">
        <f t="shared" si="415"/>
        <v>-0,82835275845951+2,59597226619937i</v>
      </c>
      <c r="AA501" s="4">
        <f t="shared" si="430"/>
        <v>2.7249294118057024</v>
      </c>
      <c r="AB501" s="4">
        <f t="shared" si="431"/>
        <v>1.8796749690046755</v>
      </c>
      <c r="AC501" s="47" t="str">
        <f t="shared" si="432"/>
        <v>-0,613741181911132+0,129626200080079i</v>
      </c>
      <c r="AD501" s="20">
        <f t="shared" si="433"/>
        <v>-4.0507602371650915</v>
      </c>
      <c r="AE501" s="43">
        <f t="shared" si="434"/>
        <v>168.07402283141789</v>
      </c>
      <c r="AF501" t="str">
        <f t="shared" si="416"/>
        <v>170,937204527894</v>
      </c>
      <c r="AG501" t="str">
        <f t="shared" si="417"/>
        <v>1+48097,8087326911i</v>
      </c>
      <c r="AH501">
        <f t="shared" si="435"/>
        <v>48097.808743086585</v>
      </c>
      <c r="AI501">
        <f t="shared" si="436"/>
        <v>1.570775535826946</v>
      </c>
      <c r="AJ501" t="str">
        <f t="shared" si="418"/>
        <v>1+127,438638522515i</v>
      </c>
      <c r="AK501">
        <f t="shared" si="437"/>
        <v>127.44256191897684</v>
      </c>
      <c r="AL501">
        <f t="shared" si="438"/>
        <v>1.5629495741328565</v>
      </c>
      <c r="AM501" t="str">
        <f t="shared" si="419"/>
        <v>1-3,75169193520414i</v>
      </c>
      <c r="AN501">
        <f t="shared" si="439"/>
        <v>3.8826785054490132</v>
      </c>
      <c r="AO501">
        <f t="shared" si="440"/>
        <v>-1.3103062153997864</v>
      </c>
      <c r="AP501" s="41" t="str">
        <f t="shared" si="441"/>
        <v>0,439612617892339-1,70272563742793i</v>
      </c>
      <c r="AQ501">
        <f t="shared" si="442"/>
        <v>4.9031446201472315</v>
      </c>
      <c r="AR501" s="43">
        <f t="shared" si="443"/>
        <v>-75.523410587869847</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-0,0177513696817503-0,110313518083742i</v>
      </c>
      <c r="BG501" s="20">
        <f t="shared" si="454"/>
        <v>-19.036398600021872</v>
      </c>
      <c r="BH501" s="43">
        <f t="shared" si="455"/>
        <v>-99.141523308490392</v>
      </c>
      <c r="BI501" s="41" t="str">
        <f t="shared" si="460"/>
        <v>0,29913122799494+0,0929459327623581i</v>
      </c>
      <c r="BJ501" s="20">
        <f t="shared" si="456"/>
        <v>-10.082493742709559</v>
      </c>
      <c r="BK501" s="43">
        <f t="shared" si="461"/>
        <v>17.261043272221833</v>
      </c>
      <c r="BL501">
        <f t="shared" si="457"/>
        <v>-19.036398600021872</v>
      </c>
      <c r="BM501" s="43">
        <f t="shared" si="458"/>
        <v>-99.141523308490392</v>
      </c>
    </row>
    <row r="502" spans="14:65" x14ac:dyDescent="0.25">
      <c r="N502" s="9">
        <v>84</v>
      </c>
      <c r="O502" s="34">
        <f t="shared" si="459"/>
        <v>691830.97091893724</v>
      </c>
      <c r="P502" s="33" t="str">
        <f t="shared" si="411"/>
        <v>68,0243543984883</v>
      </c>
      <c r="Q502" s="4" t="str">
        <f t="shared" si="412"/>
        <v>1+47902,6248643729i</v>
      </c>
      <c r="R502" s="4">
        <f t="shared" si="424"/>
        <v>47902.624874810739</v>
      </c>
      <c r="S502" s="4">
        <f t="shared" si="425"/>
        <v>1.5707754511121406</v>
      </c>
      <c r="T502" s="4" t="str">
        <f t="shared" si="413"/>
        <v>1+130,40706574589i</v>
      </c>
      <c r="U502" s="4">
        <f t="shared" si="426"/>
        <v>130.41089983760128</v>
      </c>
      <c r="V502" s="4">
        <f t="shared" si="427"/>
        <v>1.5631281809467403</v>
      </c>
      <c r="W502" t="str">
        <f t="shared" si="414"/>
        <v>1-9,38930873370404i</v>
      </c>
      <c r="X502" s="4">
        <f t="shared" si="428"/>
        <v>9.4424106295379335</v>
      </c>
      <c r="Y502" s="4">
        <f t="shared" si="429"/>
        <v>-1.4646921914595388</v>
      </c>
      <c r="Z502" t="str">
        <f t="shared" si="415"/>
        <v>-0,91452036929056+2,656440228157i</v>
      </c>
      <c r="AA502" s="4">
        <f t="shared" si="430"/>
        <v>2.8094522938854394</v>
      </c>
      <c r="AB502" s="4">
        <f t="shared" si="431"/>
        <v>1.9023532348309398</v>
      </c>
      <c r="AC502" s="47" t="str">
        <f t="shared" si="432"/>
        <v>-0,605582022151164+0,143774706934163i</v>
      </c>
      <c r="AD502" s="20">
        <f t="shared" si="433"/>
        <v>-4.118395406932823</v>
      </c>
      <c r="AE502" s="43">
        <f t="shared" si="434"/>
        <v>166.64435133945469</v>
      </c>
      <c r="AF502" t="str">
        <f t="shared" si="416"/>
        <v>170,937204527894</v>
      </c>
      <c r="AG502" t="str">
        <f t="shared" si="417"/>
        <v>1+49218,1506202228i</v>
      </c>
      <c r="AH502">
        <f t="shared" si="435"/>
        <v>49218.150630381657</v>
      </c>
      <c r="AI502">
        <f t="shared" si="436"/>
        <v>1.5707760090871554</v>
      </c>
      <c r="AJ502" t="str">
        <f t="shared" si="418"/>
        <v>1+130,40706574589i</v>
      </c>
      <c r="AK502">
        <f t="shared" si="437"/>
        <v>130.41089983760128</v>
      </c>
      <c r="AL502">
        <f t="shared" si="438"/>
        <v>1.5631281809467403</v>
      </c>
      <c r="AM502" t="str">
        <f t="shared" si="419"/>
        <v>1-3,83908006649062i</v>
      </c>
      <c r="AN502">
        <f t="shared" si="439"/>
        <v>3.9671823448041335</v>
      </c>
      <c r="AO502">
        <f t="shared" si="440"/>
        <v>-1.3159795864498172</v>
      </c>
      <c r="AP502" s="41" t="str">
        <f t="shared" si="441"/>
        <v>0,439612614575293-1,74222395359951i</v>
      </c>
      <c r="AQ502">
        <f t="shared" si="442"/>
        <v>5.0901472068239801</v>
      </c>
      <c r="AR502" s="43">
        <f t="shared" si="443"/>
        <v>-75.838264503833116</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-0,0199948931085578-0,106487350168209i</v>
      </c>
      <c r="BG502" s="20">
        <f t="shared" si="454"/>
        <v>-19.303558936651292</v>
      </c>
      <c r="BH502" s="43">
        <f t="shared" si="455"/>
        <v>-100.6344760293413</v>
      </c>
      <c r="BI502" s="41" t="str">
        <f t="shared" si="460"/>
        <v>0,299306298964398+0,0908386875901575i</v>
      </c>
      <c r="BJ502" s="20">
        <f t="shared" si="456"/>
        <v>-10.095016322894455</v>
      </c>
      <c r="BK502" s="43">
        <f t="shared" si="461"/>
        <v>16.882908127370918</v>
      </c>
      <c r="BL502">
        <f t="shared" si="457"/>
        <v>-19.303558936651292</v>
      </c>
      <c r="BM502" s="43">
        <f t="shared" si="458"/>
        <v>-100.6344760293413</v>
      </c>
    </row>
    <row r="503" spans="14:65" x14ac:dyDescent="0.25">
      <c r="N503" s="9">
        <v>85</v>
      </c>
      <c r="O503" s="34">
        <f t="shared" si="459"/>
        <v>707945.78438413853</v>
      </c>
      <c r="P503" s="33" t="str">
        <f t="shared" si="411"/>
        <v>68,0243543984883</v>
      </c>
      <c r="Q503" s="4" t="str">
        <f t="shared" si="412"/>
        <v>1+49018,4203355667i</v>
      </c>
      <c r="R503" s="4">
        <f t="shared" si="424"/>
        <v>49018.420345766943</v>
      </c>
      <c r="S503" s="4">
        <f t="shared" si="425"/>
        <v>1.5707759263006944</v>
      </c>
      <c r="T503" s="4" t="str">
        <f t="shared" si="413"/>
        <v>1+133,444636521665i</v>
      </c>
      <c r="U503" s="4">
        <f t="shared" si="426"/>
        <v>133.44838334127277</v>
      </c>
      <c r="V503" s="4">
        <f t="shared" si="427"/>
        <v>1.5633027226459342</v>
      </c>
      <c r="W503" t="str">
        <f t="shared" si="414"/>
        <v>1-9,60801382955984i</v>
      </c>
      <c r="X503" s="4">
        <f t="shared" si="428"/>
        <v>9.6599135476987126</v>
      </c>
      <c r="Y503" s="4">
        <f t="shared" si="429"/>
        <v>-1.4670899375730837</v>
      </c>
      <c r="Z503" t="str">
        <f t="shared" si="415"/>
        <v>-1,0047489345091+2,71831666988575i</v>
      </c>
      <c r="AA503" s="4">
        <f t="shared" si="430"/>
        <v>2.8980624456998725</v>
      </c>
      <c r="AB503" s="4">
        <f t="shared" si="431"/>
        <v>1.9248434922738167</v>
      </c>
      <c r="AC503" s="47" t="str">
        <f t="shared" si="432"/>
        <v>-0,59688105667523+0,157386897763434i</v>
      </c>
      <c r="AD503" s="20">
        <f t="shared" si="433"/>
        <v>-4.1903213113637063</v>
      </c>
      <c r="AE503" s="43">
        <f t="shared" si="434"/>
        <v>165.22834705157936</v>
      </c>
      <c r="AF503" t="str">
        <f t="shared" si="416"/>
        <v>170,937204527894</v>
      </c>
      <c r="AG503" t="str">
        <f t="shared" si="417"/>
        <v>1+50364,5886226927i</v>
      </c>
      <c r="AH503">
        <f t="shared" si="435"/>
        <v>50364.588632620311</v>
      </c>
      <c r="AI503">
        <f t="shared" si="436"/>
        <v>1.5707764715746473</v>
      </c>
      <c r="AJ503" t="str">
        <f t="shared" si="418"/>
        <v>1+133,444636521665i</v>
      </c>
      <c r="AK503">
        <f t="shared" si="437"/>
        <v>133.44838334127277</v>
      </c>
      <c r="AL503">
        <f t="shared" si="438"/>
        <v>1.5633027226459342</v>
      </c>
      <c r="AM503" t="str">
        <f t="shared" si="419"/>
        <v>1-3,92850372884459i</v>
      </c>
      <c r="AN503">
        <f t="shared" si="439"/>
        <v>4.0537811420383614</v>
      </c>
      <c r="AO503">
        <f t="shared" si="440"/>
        <v>-1.3215400657694432</v>
      </c>
      <c r="AP503" s="41" t="str">
        <f t="shared" si="441"/>
        <v>0,439612611407535-1,78264601997233i</v>
      </c>
      <c r="AQ503">
        <f t="shared" si="442"/>
        <v>5.2776984236554494</v>
      </c>
      <c r="AR503" s="43">
        <f t="shared" si="443"/>
        <v>-76.146882496785992</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-0,0220350386763543-0,102676481491885i</v>
      </c>
      <c r="BG503" s="20">
        <f t="shared" si="454"/>
        <v>-19.575031330466516</v>
      </c>
      <c r="BH503" s="43">
        <f t="shared" si="455"/>
        <v>-102.11232779731388</v>
      </c>
      <c r="BI503" s="41" t="str">
        <f t="shared" si="460"/>
        <v>0,29947352627383+0,0887788460235767i</v>
      </c>
      <c r="BJ503" s="20">
        <f t="shared" si="456"/>
        <v>-10.107011595447375</v>
      </c>
      <c r="BK503" s="43">
        <f t="shared" si="461"/>
        <v>16.512442654320761</v>
      </c>
      <c r="BL503">
        <f t="shared" si="457"/>
        <v>-19.575031330466516</v>
      </c>
      <c r="BM503" s="43">
        <f t="shared" si="458"/>
        <v>-102.11232779731388</v>
      </c>
    </row>
    <row r="504" spans="14:65" x14ac:dyDescent="0.25">
      <c r="N504" s="9">
        <v>86</v>
      </c>
      <c r="O504" s="34">
        <f t="shared" si="459"/>
        <v>724435.96007499192</v>
      </c>
      <c r="P504" s="33" t="str">
        <f t="shared" si="411"/>
        <v>68,0243543984883</v>
      </c>
      <c r="Q504" s="4" t="str">
        <f t="shared" si="412"/>
        <v>1+50160,2060220579i</v>
      </c>
      <c r="R504" s="4">
        <f t="shared" si="424"/>
        <v>50160.20603202597</v>
      </c>
      <c r="S504" s="4">
        <f t="shared" si="425"/>
        <v>1.5707763906726362</v>
      </c>
      <c r="T504" s="4" t="str">
        <f t="shared" si="413"/>
        <v>1+136,552961410072i</v>
      </c>
      <c r="U504" s="4">
        <f t="shared" si="426"/>
        <v>136.5566229439664</v>
      </c>
      <c r="V504" s="4">
        <f t="shared" si="427"/>
        <v>1.5634732917321934</v>
      </c>
      <c r="W504" t="str">
        <f t="shared" si="414"/>
        <v>1-9,83181322152518i</v>
      </c>
      <c r="X504" s="4">
        <f t="shared" si="428"/>
        <v>9.8825376914513878</v>
      </c>
      <c r="Y504" s="4">
        <f t="shared" si="429"/>
        <v>-1.4694342612888436</v>
      </c>
      <c r="Z504" t="str">
        <f t="shared" si="415"/>
        <v>-1,09922984099911+2,78163439909405i</v>
      </c>
      <c r="AA504" s="4">
        <f t="shared" si="430"/>
        <v>2.9909523857069753</v>
      </c>
      <c r="AB504" s="4">
        <f t="shared" si="431"/>
        <v>1.9471355256904128</v>
      </c>
      <c r="AC504" s="47" t="str">
        <f t="shared" si="432"/>
        <v>-0,587677847029554+0,170441108243128i</v>
      </c>
      <c r="AD504" s="20">
        <f t="shared" si="433"/>
        <v>-4.2664626970312742</v>
      </c>
      <c r="AE504" s="43">
        <f t="shared" si="434"/>
        <v>163.82653404752404</v>
      </c>
      <c r="AF504" t="str">
        <f t="shared" si="416"/>
        <v>170,937204527894</v>
      </c>
      <c r="AG504" t="str">
        <f t="shared" si="417"/>
        <v>1+51537,7305967046i</v>
      </c>
      <c r="AH504">
        <f t="shared" si="435"/>
        <v>51537.730606406221</v>
      </c>
      <c r="AI504">
        <f t="shared" si="436"/>
        <v>1.5707769235346387</v>
      </c>
      <c r="AJ504" t="str">
        <f t="shared" si="418"/>
        <v>1+136,552961410072i</v>
      </c>
      <c r="AK504">
        <f t="shared" si="437"/>
        <v>136.5566229439664</v>
      </c>
      <c r="AL504">
        <f t="shared" si="438"/>
        <v>1.5634732917321934</v>
      </c>
      <c r="AM504" t="str">
        <f t="shared" si="419"/>
        <v>1-4,02001033587548i</v>
      </c>
      <c r="AN504">
        <f t="shared" si="439"/>
        <v>4.142521345816542</v>
      </c>
      <c r="AO504">
        <f t="shared" si="440"/>
        <v>-1.3269892256284477</v>
      </c>
      <c r="AP504" s="41" t="str">
        <f>(IMDIV(IMPRODUCT(AF504,AJ504,AM504),IMPRODUCT(AG504)))</f>
        <v>0,43961260838235-1,82401326886104i</v>
      </c>
      <c r="AQ504">
        <f t="shared" si="442"/>
        <v>5.4657765860692553</v>
      </c>
      <c r="AR504" s="43">
        <f t="shared" si="443"/>
        <v>-76.449349365241019</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-0,0238779165651814-0,098891375477678i</v>
      </c>
      <c r="BG504" s="20">
        <f t="shared" si="454"/>
        <v>-19.850739572627159</v>
      </c>
      <c r="BH504" s="43">
        <f t="shared" si="455"/>
        <v>-103.5745867223722</v>
      </c>
      <c r="BI504" s="41" t="str">
        <f t="shared" si="460"/>
        <v>0,29963325980354+0,0867653664295175i</v>
      </c>
      <c r="BJ504" s="20">
        <f t="shared" si="456"/>
        <v>-10.118500289526631</v>
      </c>
      <c r="BK504" s="43">
        <f t="shared" si="461"/>
        <v>16.149529864862757</v>
      </c>
      <c r="BL504">
        <f t="shared" si="457"/>
        <v>-19.850739572627159</v>
      </c>
      <c r="BM504" s="43">
        <f t="shared" si="458"/>
        <v>-103.5745867223722</v>
      </c>
    </row>
    <row r="505" spans="14:65" x14ac:dyDescent="0.25">
      <c r="N505" s="9">
        <v>87</v>
      </c>
      <c r="O505" s="34">
        <f t="shared" si="459"/>
        <v>741310.24130091805</v>
      </c>
      <c r="P505" s="33" t="str">
        <f t="shared" si="411"/>
        <v>68,0243543984883</v>
      </c>
      <c r="Q505" s="4" t="str">
        <f t="shared" si="412"/>
        <v>1+51328,5873137306i</v>
      </c>
      <c r="R505" s="4">
        <f t="shared" si="424"/>
        <v>51328.587323471758</v>
      </c>
      <c r="S505" s="4">
        <f t="shared" si="425"/>
        <v>1.5707768444741821</v>
      </c>
      <c r="T505" s="4" t="str">
        <f t="shared" si="413"/>
        <v>1+139,733688486111i</v>
      </c>
      <c r="U505" s="4">
        <f t="shared" si="426"/>
        <v>139.73726667547746</v>
      </c>
      <c r="V505" s="4">
        <f t="shared" si="427"/>
        <v>1.5636399786037829</v>
      </c>
      <c r="W505" t="str">
        <f t="shared" si="414"/>
        <v>1-10,0608255709999i</v>
      </c>
      <c r="X505" s="4">
        <f t="shared" si="428"/>
        <v>10.110401137941334</v>
      </c>
      <c r="Y505" s="4">
        <f t="shared" si="429"/>
        <v>-1.47172630246942</v>
      </c>
      <c r="Z505" t="str">
        <f t="shared" si="415"/>
        <v>-1,1981634954305+2,84642698768002i</v>
      </c>
      <c r="AA505" s="4">
        <f t="shared" si="430"/>
        <v>3.0883235513746592</v>
      </c>
      <c r="AB505" s="4">
        <f t="shared" si="431"/>
        <v>1.9692196717255288</v>
      </c>
      <c r="AC505" s="47" t="str">
        <f t="shared" si="432"/>
        <v>-0,578012690585141+0,182918983196054i</v>
      </c>
      <c r="AD505" s="20">
        <f t="shared" si="433"/>
        <v>-4.3467409086346827</v>
      </c>
      <c r="AE505" s="43">
        <f t="shared" si="434"/>
        <v>162.43940585277315</v>
      </c>
      <c r="AF505" t="str">
        <f t="shared" si="416"/>
        <v>170,937204527894</v>
      </c>
      <c r="AG505" t="str">
        <f t="shared" si="417"/>
        <v>1+52738,198557661i</v>
      </c>
      <c r="AH505">
        <f t="shared" si="435"/>
        <v>52738.198567141793</v>
      </c>
      <c r="AI505">
        <f t="shared" si="436"/>
        <v>1.5707773652067645</v>
      </c>
      <c r="AJ505" t="str">
        <f t="shared" si="418"/>
        <v>1+139,733688486111i</v>
      </c>
      <c r="AK505">
        <f t="shared" si="437"/>
        <v>139.73726667547746</v>
      </c>
      <c r="AL505">
        <f t="shared" si="438"/>
        <v>1.5636399786037829</v>
      </c>
      <c r="AM505" t="str">
        <f t="shared" si="419"/>
        <v>1-4,11364840559757i</v>
      </c>
      <c r="AN505">
        <f t="shared" si="439"/>
        <v>4.2334505081405434</v>
      </c>
      <c r="AO505">
        <f t="shared" si="440"/>
        <v>-1.3323286602620021</v>
      </c>
      <c r="AP505" s="41" t="str">
        <f t="shared" si="441"/>
        <v>0,439612605493324-1,86634763372858i</v>
      </c>
      <c r="AQ505">
        <f t="shared" si="442"/>
        <v>5.6543607439846806</v>
      </c>
      <c r="AR505" s="43">
        <f t="shared" si="443"/>
        <v>-76.745751286436132</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-0,0255301718409276-0,0951417896190686i</v>
      </c>
      <c r="BG505" s="20">
        <f t="shared" si="454"/>
        <v>-20.130604095045076</v>
      </c>
      <c r="BH505" s="43">
        <f t="shared" si="455"/>
        <v>-105.02079076565489</v>
      </c>
      <c r="BI505" s="41" t="str">
        <f t="shared" si="460"/>
        <v>0,299785833961832+0,0847972284085982i</v>
      </c>
      <c r="BJ505" s="20">
        <f t="shared" si="456"/>
        <v>-10.129502442425727</v>
      </c>
      <c r="BK505" s="43">
        <f t="shared" si="461"/>
        <v>15.794052095135834</v>
      </c>
      <c r="BL505">
        <f t="shared" si="457"/>
        <v>-20.130604095045076</v>
      </c>
      <c r="BM505" s="43">
        <f t="shared" si="458"/>
        <v>-105.02079076565489</v>
      </c>
    </row>
    <row r="506" spans="14:65" x14ac:dyDescent="0.25">
      <c r="N506" s="9">
        <v>88</v>
      </c>
      <c r="O506" s="34">
        <f t="shared" si="459"/>
        <v>758577.57502918423</v>
      </c>
      <c r="P506" s="33" t="str">
        <f t="shared" si="411"/>
        <v>68,0243543984883</v>
      </c>
      <c r="Q506" s="4" t="str">
        <f t="shared" si="412"/>
        <v>1+52524,1837018114i</v>
      </c>
      <c r="R506" s="4">
        <f t="shared" si="424"/>
        <v>52524.183711330836</v>
      </c>
      <c r="S506" s="4">
        <f t="shared" si="425"/>
        <v>1.5707772879459436</v>
      </c>
      <c r="T506" s="4" t="str">
        <f t="shared" si="413"/>
        <v>1+142,988504213379i</v>
      </c>
      <c r="U506" s="4">
        <f t="shared" si="426"/>
        <v>142.99200095522653</v>
      </c>
      <c r="V506" s="4">
        <f t="shared" si="427"/>
        <v>1.5638028716032162</v>
      </c>
      <c r="W506" t="str">
        <f t="shared" si="414"/>
        <v>1-10,2951723033633i</v>
      </c>
      <c r="X506" s="4">
        <f t="shared" si="428"/>
        <v>10.343624739709906</v>
      </c>
      <c r="Y506" s="4">
        <f t="shared" si="429"/>
        <v>-1.4739671800035392</v>
      </c>
      <c r="Z506" t="str">
        <f t="shared" si="415"/>
        <v>-1,30175974934864+2,91272878953178i</v>
      </c>
      <c r="AA506" s="4">
        <f t="shared" si="430"/>
        <v>3.1903867236420576</v>
      </c>
      <c r="AB506" s="4">
        <f t="shared" si="431"/>
        <v>1.9910868305200411</v>
      </c>
      <c r="AC506" s="47" t="str">
        <f t="shared" si="432"/>
        <v>-0,567926315083583+0,194805450251205i</v>
      </c>
      <c r="AD506" s="20">
        <f t="shared" si="433"/>
        <v>-4.4310742528432554</v>
      </c>
      <c r="AE506" s="43">
        <f t="shared" si="434"/>
        <v>161.06742479111395</v>
      </c>
      <c r="AF506" t="str">
        <f t="shared" si="416"/>
        <v>170,937204527894</v>
      </c>
      <c r="AG506" t="str">
        <f t="shared" si="417"/>
        <v>1+53966,6290095655i</v>
      </c>
      <c r="AH506">
        <f t="shared" si="435"/>
        <v>53966.629018830492</v>
      </c>
      <c r="AI506">
        <f t="shared" si="436"/>
        <v>1.5707777968252055</v>
      </c>
      <c r="AJ506" t="str">
        <f t="shared" si="418"/>
        <v>1+142,988504213379i</v>
      </c>
      <c r="AK506">
        <f t="shared" si="437"/>
        <v>142.99200095522653</v>
      </c>
      <c r="AL506">
        <f t="shared" si="438"/>
        <v>1.5638028716032162</v>
      </c>
      <c r="AM506" t="str">
        <f t="shared" si="419"/>
        <v>1-4,20946758615489i</v>
      </c>
      <c r="AN506">
        <f t="shared" si="439"/>
        <v>4.326617311351753</v>
      </c>
      <c r="AO506">
        <f t="shared" si="440"/>
        <v>-1.3375599823835769</v>
      </c>
      <c r="AP506" s="41" t="str">
        <f t="shared" si="441"/>
        <v>0,439612602734323-1,90967156081552i</v>
      </c>
      <c r="AQ506">
        <f t="shared" si="442"/>
        <v>5.8434306672335286</v>
      </c>
      <c r="AR506" s="43">
        <f t="shared" si="443"/>
        <v>-77.03617561381094</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-0,0269989095982089-0,0914367524683256i</v>
      </c>
      <c r="BG506" s="20">
        <f t="shared" si="454"/>
        <v>-20.414542332343935</v>
      </c>
      <c r="BH506" s="43">
        <f t="shared" si="455"/>
        <v>-106.45050840096502</v>
      </c>
      <c r="BI506" s="41" t="str">
        <f t="shared" si="460"/>
        <v>0,299931568357293+0,0828734324749712i</v>
      </c>
      <c r="BJ506" s="20">
        <f t="shared" si="456"/>
        <v>-10.140037412267162</v>
      </c>
      <c r="BK506" s="43">
        <f t="shared" si="461"/>
        <v>15.4458911941101</v>
      </c>
      <c r="BL506">
        <f t="shared" si="457"/>
        <v>-20.414542332343935</v>
      </c>
      <c r="BM506" s="43">
        <f t="shared" si="458"/>
        <v>-106.45050840096502</v>
      </c>
    </row>
    <row r="507" spans="14:65" x14ac:dyDescent="0.25">
      <c r="N507" s="9">
        <v>89</v>
      </c>
      <c r="O507" s="34">
        <f t="shared" si="459"/>
        <v>776247.11662869214</v>
      </c>
      <c r="P507" s="33" t="str">
        <f t="shared" si="411"/>
        <v>68,0243543984883</v>
      </c>
      <c r="Q507" s="4" t="str">
        <f t="shared" si="412"/>
        <v>1+53747,6291073306i</v>
      </c>
      <c r="R507" s="4">
        <f t="shared" si="424"/>
        <v>53747.629116633332</v>
      </c>
      <c r="S507" s="4">
        <f t="shared" si="425"/>
        <v>1.5707777213230554</v>
      </c>
      <c r="T507" s="4" t="str">
        <f t="shared" si="413"/>
        <v>1+146,319134338258i</v>
      </c>
      <c r="U507" s="4">
        <f t="shared" si="426"/>
        <v>146.32255148642395</v>
      </c>
      <c r="V507" s="4">
        <f t="shared" si="427"/>
        <v>1.5639620570639203</v>
      </c>
      <c r="W507" t="str">
        <f t="shared" si="414"/>
        <v>1-10,5349776723545i</v>
      </c>
      <c r="X507" s="4">
        <f t="shared" si="428"/>
        <v>10.582332188936796</v>
      </c>
      <c r="Y507" s="4">
        <f t="shared" si="429"/>
        <v>-1.476157991963565</v>
      </c>
      <c r="Z507" t="str">
        <f t="shared" si="415"/>
        <v>-1,41023834429744+2,98057495874228i</v>
      </c>
      <c r="AA507" s="4">
        <f t="shared" si="430"/>
        <v>3.2973624720992274</v>
      </c>
      <c r="AB507" s="4">
        <f t="shared" si="431"/>
        <v>2.012728473485411</v>
      </c>
      <c r="AC507" s="47" t="str">
        <f t="shared" si="432"/>
        <v>-0,55745958596114+0,206088663717894i</v>
      </c>
      <c r="AD507" s="20">
        <f t="shared" si="433"/>
        <v>-4.5193783601766384</v>
      </c>
      <c r="AE507" s="43">
        <f t="shared" si="434"/>
        <v>159.71102153283181</v>
      </c>
      <c r="AF507" t="str">
        <f t="shared" si="416"/>
        <v>170,937204527894</v>
      </c>
      <c r="AG507" t="str">
        <f t="shared" si="417"/>
        <v>1+55223,6732825037i</v>
      </c>
      <c r="AH507">
        <f t="shared" si="435"/>
        <v>55223.673291557796</v>
      </c>
      <c r="AI507">
        <f t="shared" si="436"/>
        <v>1.5707782186188111</v>
      </c>
      <c r="AJ507" t="str">
        <f t="shared" si="418"/>
        <v>1+146,319134338258i</v>
      </c>
      <c r="AK507">
        <f t="shared" si="437"/>
        <v>146.32255148642395</v>
      </c>
      <c r="AL507">
        <f t="shared" si="438"/>
        <v>1.5639620570639203</v>
      </c>
      <c r="AM507" t="str">
        <f t="shared" si="419"/>
        <v>1-4,30751868214529i</v>
      </c>
      <c r="AN507">
        <f t="shared" si="439"/>
        <v>4.4220715956473056</v>
      </c>
      <c r="AO507">
        <f t="shared" si="440"/>
        <v>-1.3426848198947732</v>
      </c>
      <c r="AP507" s="41" t="str">
        <f t="shared" si="441"/>
        <v>0,439612600099498-1,95400802104153i</v>
      </c>
      <c r="AQ507">
        <f t="shared" si="442"/>
        <v>6.0329668303345443</v>
      </c>
      <c r="AR507" s="43">
        <f t="shared" si="443"/>
        <v>-77.320710685828161</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-0,0282916204876265-0,0877845488503451i</v>
      </c>
      <c r="BG507" s="20">
        <f t="shared" si="454"/>
        <v>-20.702469081935867</v>
      </c>
      <c r="BH507" s="43">
        <f t="shared" si="455"/>
        <v>-107.86333908042442</v>
      </c>
      <c r="BI507" s="41" t="str">
        <f t="shared" si="460"/>
        <v>0,30007076844295+0,0809929997327789i</v>
      </c>
      <c r="BJ507" s="20">
        <f t="shared" si="456"/>
        <v>-10.150123891424681</v>
      </c>
      <c r="BK507" s="43">
        <f t="shared" si="461"/>
        <v>15.104928700915577</v>
      </c>
      <c r="BL507">
        <f t="shared" si="457"/>
        <v>-20.702469081935867</v>
      </c>
      <c r="BM507" s="43">
        <f t="shared" si="458"/>
        <v>-107.86333908042442</v>
      </c>
    </row>
    <row r="508" spans="14:65" x14ac:dyDescent="0.25">
      <c r="N508" s="9">
        <v>90</v>
      </c>
      <c r="O508" s="34">
        <f t="shared" si="459"/>
        <v>794328.23472428333</v>
      </c>
      <c r="P508" s="33" t="str">
        <f t="shared" si="411"/>
        <v>68,0243543984883</v>
      </c>
      <c r="Q508" s="4" t="str">
        <f t="shared" si="412"/>
        <v>1+54999,5722172366i</v>
      </c>
      <c r="R508" s="4">
        <f t="shared" si="424"/>
        <v>54999.572226327575</v>
      </c>
      <c r="S508" s="4">
        <f t="shared" si="425"/>
        <v>1.5707781448353</v>
      </c>
      <c r="T508" s="4" t="str">
        <f t="shared" si="413"/>
        <v>1+149,727344804926i</v>
      </c>
      <c r="U508" s="4">
        <f t="shared" si="426"/>
        <v>149.73068417105827</v>
      </c>
      <c r="V508" s="4">
        <f t="shared" si="427"/>
        <v>1.564117619355845</v>
      </c>
      <c r="W508" t="str">
        <f t="shared" si="414"/>
        <v>1-10,7803688259546i</v>
      </c>
      <c r="X508" s="4">
        <f t="shared" si="428"/>
        <v>10.826650083179642</v>
      </c>
      <c r="Y508" s="4">
        <f t="shared" si="429"/>
        <v>-1.478299815779524</v>
      </c>
      <c r="Z508" t="str">
        <f t="shared" si="415"/>
        <v>-1,52382937792079+3,05000146824848i</v>
      </c>
      <c r="AA508" s="4">
        <f t="shared" si="430"/>
        <v>3.4094816217912576</v>
      </c>
      <c r="AB508" s="4">
        <f t="shared" si="431"/>
        <v>2.034136647776168</v>
      </c>
      <c r="AC508" s="47" t="str">
        <f t="shared" si="432"/>
        <v>-0,546653229344501+0,216759921327795i</v>
      </c>
      <c r="AD508" s="20">
        <f t="shared" si="433"/>
        <v>-4.6115665422318948</v>
      </c>
      <c r="AE508" s="43">
        <f t="shared" si="434"/>
        <v>158.37059483109036</v>
      </c>
      <c r="AF508" t="str">
        <f t="shared" si="416"/>
        <v>170,937204527894</v>
      </c>
      <c r="AG508" t="str">
        <f t="shared" si="417"/>
        <v>1+56509,9978779881i</v>
      </c>
      <c r="AH508">
        <f t="shared" si="435"/>
        <v>56509.997886836085</v>
      </c>
      <c r="AI508">
        <f t="shared" si="436"/>
        <v>1.5707786308112222</v>
      </c>
      <c r="AJ508" t="str">
        <f t="shared" si="418"/>
        <v>1+149,727344804926i</v>
      </c>
      <c r="AK508">
        <f t="shared" si="437"/>
        <v>149.73068417105827</v>
      </c>
      <c r="AL508">
        <f t="shared" si="438"/>
        <v>1.564117619355845</v>
      </c>
      <c r="AM508" t="str">
        <f t="shared" si="419"/>
        <v>1-4,40785368155771i</v>
      </c>
      <c r="AN508">
        <f t="shared" si="439"/>
        <v>4.5198643871273241</v>
      </c>
      <c r="AO508">
        <f t="shared" si="440"/>
        <v>-1.3477048127869731</v>
      </c>
      <c r="AP508" s="41" t="str">
        <f t="shared" si="441"/>
        <v>0,43961259758326-1,99938052218463i</v>
      </c>
      <c r="AQ508">
        <f t="shared" si="442"/>
        <v>6.2229503967261115</v>
      </c>
      <c r="AR508" s="43">
        <f t="shared" si="443"/>
        <v>-77.59944564584373</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-0,0294161075450218-0,0841927129135698i</v>
      </c>
      <c r="BG508" s="20">
        <f t="shared" si="454"/>
        <v>-20.994296859522024</v>
      </c>
      <c r="BH508" s="43">
        <f t="shared" si="455"/>
        <v>-109.2589135117492</v>
      </c>
      <c r="BI508" s="41" t="str">
        <f t="shared" si="460"/>
        <v>0,300203726133345+0,0791549715500116i</v>
      </c>
      <c r="BJ508" s="20">
        <f t="shared" si="456"/>
        <v>-10.159779920564006</v>
      </c>
      <c r="BK508" s="43">
        <f t="shared" si="461"/>
        <v>14.771046011316715</v>
      </c>
      <c r="BL508">
        <f t="shared" si="457"/>
        <v>-20.994296859522024</v>
      </c>
      <c r="BM508" s="43">
        <f t="shared" si="458"/>
        <v>-109.2589135117492</v>
      </c>
    </row>
    <row r="509" spans="14:65" x14ac:dyDescent="0.25">
      <c r="N509" s="9">
        <v>91</v>
      </c>
      <c r="O509" s="34">
        <f t="shared" si="459"/>
        <v>812830.51616410096</v>
      </c>
      <c r="P509" s="33" t="str">
        <f t="shared" si="411"/>
        <v>68,0243543984883</v>
      </c>
      <c r="Q509" s="4" t="str">
        <f t="shared" si="412"/>
        <v>1+56280,6768283374i</v>
      </c>
      <c r="R509" s="4">
        <f t="shared" si="424"/>
        <v>56280.676837221436</v>
      </c>
      <c r="S509" s="4">
        <f t="shared" si="425"/>
        <v>1.5707785587072287</v>
      </c>
      <c r="T509" s="4" t="str">
        <f t="shared" si="413"/>
        <v>1+153,214942691685i</v>
      </c>
      <c r="U509" s="4">
        <f t="shared" si="426"/>
        <v>153.21820604620169</v>
      </c>
      <c r="V509" s="4">
        <f t="shared" si="427"/>
        <v>1.5642696409300427</v>
      </c>
      <c r="W509" t="str">
        <f t="shared" si="414"/>
        <v>1-11,0314758738013i</v>
      </c>
      <c r="X509" s="4">
        <f t="shared" si="428"/>
        <v>11.076707992642046</v>
      </c>
      <c r="Y509" s="4">
        <f t="shared" si="429"/>
        <v>-1.4803937084280208</v>
      </c>
      <c r="Z509" t="str">
        <f t="shared" si="415"/>
        <v>-1,6427737920304+3,12104512890468i</v>
      </c>
      <c r="AA509" s="4">
        <f t="shared" si="430"/>
        <v>3.5269857425911959</v>
      </c>
      <c r="AB509" s="4">
        <f t="shared" si="431"/>
        <v>2.0553039776198512</v>
      </c>
      <c r="AC509" s="47" t="str">
        <f t="shared" si="432"/>
        <v>-0,535547573135571+0,226813556741926i</v>
      </c>
      <c r="AD509" s="20">
        <f t="shared" si="433"/>
        <v>-4.7075501418037211</v>
      </c>
      <c r="AE509" s="43">
        <f t="shared" si="434"/>
        <v>157.04651143745539</v>
      </c>
      <c r="AF509" t="str">
        <f t="shared" si="416"/>
        <v>170,937204527894</v>
      </c>
      <c r="AG509" t="str">
        <f t="shared" si="417"/>
        <v>1+57826,2848223454i</v>
      </c>
      <c r="AH509">
        <f t="shared" si="435"/>
        <v>57826.284830991994</v>
      </c>
      <c r="AI509">
        <f t="shared" si="436"/>
        <v>1.5707790336209884</v>
      </c>
      <c r="AJ509" t="str">
        <f t="shared" si="418"/>
        <v>1+153,214942691685i</v>
      </c>
      <c r="AK509">
        <f t="shared" si="437"/>
        <v>153.21820604620169</v>
      </c>
      <c r="AL509">
        <f t="shared" si="438"/>
        <v>1.5642696409300427</v>
      </c>
      <c r="AM509" t="str">
        <f t="shared" si="419"/>
        <v>1-4,51052578333692i</v>
      </c>
      <c r="AN509">
        <f t="shared" si="439"/>
        <v>4.6200479263907148</v>
      </c>
      <c r="AO509">
        <f t="shared" si="440"/>
        <v>-1.3526216102292896</v>
      </c>
      <c r="AP509" s="41" t="str">
        <f t="shared" si="441"/>
        <v>0,439612595180272-2,04581312134551i</v>
      </c>
      <c r="AQ509">
        <f t="shared" si="442"/>
        <v>6.413363202560709</v>
      </c>
      <c r="AR509" s="43">
        <f t="shared" si="443"/>
        <v>-77.872470272712249</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-0,0303804151459497-0,0806680285312896i</v>
      </c>
      <c r="BG509" s="20">
        <f t="shared" si="454"/>
        <v>-21.289936247564263</v>
      </c>
      <c r="BH509" s="43">
        <f t="shared" si="455"/>
        <v>-110.63689375618331</v>
      </c>
      <c r="BI509" s="41" t="str">
        <f t="shared" si="460"/>
        <v>0,300330720395557+0,0773584092304387i</v>
      </c>
      <c r="BJ509" s="20">
        <f t="shared" si="456"/>
        <v>-10.169022903199821</v>
      </c>
      <c r="BK509" s="43">
        <f t="shared" si="461"/>
        <v>14.444124533649038</v>
      </c>
      <c r="BL509">
        <f t="shared" si="457"/>
        <v>-21.289936247564263</v>
      </c>
      <c r="BM509" s="43">
        <f t="shared" si="458"/>
        <v>-110.63689375618331</v>
      </c>
    </row>
    <row r="510" spans="14:65" x14ac:dyDescent="0.25">
      <c r="N510" s="9">
        <v>92</v>
      </c>
      <c r="O510" s="34">
        <f t="shared" si="459"/>
        <v>831763.77110267128</v>
      </c>
      <c r="P510" s="33" t="str">
        <f t="shared" si="411"/>
        <v>68,0243543984883</v>
      </c>
      <c r="Q510" s="4" t="str">
        <f t="shared" si="412"/>
        <v>1+57591,6221992554i</v>
      </c>
      <c r="R510" s="4">
        <f t="shared" si="424"/>
        <v>57591.622207937209</v>
      </c>
      <c r="S510" s="4">
        <f t="shared" si="425"/>
        <v>1.5707789631582822</v>
      </c>
      <c r="T510" s="4" t="str">
        <f t="shared" si="413"/>
        <v>1+156,783777169098i</v>
      </c>
      <c r="U510" s="4">
        <f t="shared" si="426"/>
        <v>156.78696624212543</v>
      </c>
      <c r="V510" s="4">
        <f t="shared" si="427"/>
        <v>1.5644182023622417</v>
      </c>
      <c r="W510" t="str">
        <f t="shared" si="414"/>
        <v>1-11,288431956175i</v>
      </c>
      <c r="X510" s="4">
        <f t="shared" si="428"/>
        <v>11.332638529009602</v>
      </c>
      <c r="Y510" s="4">
        <f t="shared" si="429"/>
        <v>-1.4824407066345939</v>
      </c>
      <c r="Z510" t="str">
        <f t="shared" si="415"/>
        <v>-1,76732388367576+3,19374360900013i</v>
      </c>
      <c r="AA510" s="4">
        <f t="shared" si="430"/>
        <v>3.6501276621290857</v>
      </c>
      <c r="AB510" s="4">
        <f t="shared" si="431"/>
        <v>2.0762236626875845</v>
      </c>
      <c r="AC510" s="47" t="str">
        <f t="shared" si="432"/>
        <v>-0,524182308118305+0,236246810884244i</v>
      </c>
      <c r="AD510" s="20">
        <f t="shared" si="433"/>
        <v>-4.8072388736905936</v>
      </c>
      <c r="AE510" s="43">
        <f t="shared" si="434"/>
        <v>155.73910618614906</v>
      </c>
      <c r="AF510" t="str">
        <f t="shared" si="416"/>
        <v>170,937204527894</v>
      </c>
      <c r="AG510" t="str">
        <f t="shared" si="417"/>
        <v>1+59173,2320283369i</v>
      </c>
      <c r="AH510">
        <f t="shared" si="435"/>
        <v>59173.232036786663</v>
      </c>
      <c r="AI510">
        <f t="shared" si="436"/>
        <v>1.5707794272616848</v>
      </c>
      <c r="AJ510" t="str">
        <f t="shared" si="418"/>
        <v>1+156,783777169098i</v>
      </c>
      <c r="AK510">
        <f t="shared" si="437"/>
        <v>156.78696624212543</v>
      </c>
      <c r="AL510">
        <f t="shared" si="438"/>
        <v>1.5644182023622417</v>
      </c>
      <c r="AM510" t="str">
        <f t="shared" si="419"/>
        <v>1-4,61558942559032i</v>
      </c>
      <c r="AN510">
        <f t="shared" si="439"/>
        <v>4.722675697697353</v>
      </c>
      <c r="AO510">
        <f t="shared" si="440"/>
        <v>-1.3574368678369677</v>
      </c>
      <c r="AP510" s="41" t="str">
        <f t="shared" si="441"/>
        <v>0,439612592885434-2,09333043770286i</v>
      </c>
      <c r="AQ510">
        <f t="shared" si="442"/>
        <v>6.6041877401502802</v>
      </c>
      <c r="AR510" s="43">
        <f t="shared" si="443"/>
        <v>-78.139874821787615</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-0,0311927608058062-0,0772165364874819i</v>
      </c>
      <c r="BG510" s="20">
        <f t="shared" si="454"/>
        <v>-21.589296234512496</v>
      </c>
      <c r="BH510" s="43">
        <f t="shared" si="455"/>
        <v>-111.99697315750166</v>
      </c>
      <c r="BI510" s="41" t="str">
        <f t="shared" si="460"/>
        <v>0,300452017815257+0,0756023936843021i</v>
      </c>
      <c r="BJ510" s="20">
        <f t="shared" si="456"/>
        <v>-10.17786962067162</v>
      </c>
      <c r="BK510" s="43">
        <f t="shared" si="461"/>
        <v>14.124045834561672</v>
      </c>
      <c r="BL510">
        <f t="shared" si="457"/>
        <v>-21.589296234512496</v>
      </c>
      <c r="BM510" s="43">
        <f t="shared" si="458"/>
        <v>-111.99697315750166</v>
      </c>
    </row>
    <row r="511" spans="14:65" x14ac:dyDescent="0.25">
      <c r="N511" s="9">
        <v>93</v>
      </c>
      <c r="O511" s="34">
        <f t="shared" si="459"/>
        <v>851138.03820237669</v>
      </c>
      <c r="P511" s="33" t="str">
        <f t="shared" si="411"/>
        <v>68,0243543984883</v>
      </c>
      <c r="Q511" s="4" t="str">
        <f t="shared" si="412"/>
        <v>1+58933,1034105787i</v>
      </c>
      <c r="R511" s="4">
        <f t="shared" si="424"/>
        <v>58933.103419062885</v>
      </c>
      <c r="S511" s="4">
        <f t="shared" si="425"/>
        <v>1.5707793584029059</v>
      </c>
      <c r="T511" s="4" t="str">
        <f t="shared" si="413"/>
        <v>1+160,435740480445i</v>
      </c>
      <c r="U511" s="4">
        <f t="shared" si="426"/>
        <v>160.43885696273423</v>
      </c>
      <c r="V511" s="4">
        <f t="shared" si="427"/>
        <v>1.5645633823954344</v>
      </c>
      <c r="W511" t="str">
        <f t="shared" si="414"/>
        <v>1-11,551373314592i</v>
      </c>
      <c r="X511" s="4">
        <f t="shared" si="428"/>
        <v>11.594577415890075</v>
      </c>
      <c r="Y511" s="4">
        <f t="shared" si="429"/>
        <v>-1.4844418270881248</v>
      </c>
      <c r="Z511" t="str">
        <f t="shared" si="415"/>
        <v>-1,89774384029997+3,26813545423128i</v>
      </c>
      <c r="AA511" s="4">
        <f t="shared" si="430"/>
        <v>3.7791720033097165</v>
      </c>
      <c r="AB511" s="4">
        <f t="shared" si="431"/>
        <v>2.0968894737069599</v>
      </c>
      <c r="AC511" s="47" t="str">
        <f t="shared" si="432"/>
        <v>-0,512596270540568+0,245059685250612i</v>
      </c>
      <c r="AD511" s="20">
        <f t="shared" si="433"/>
        <v>-4.9105411542438286</v>
      </c>
      <c r="AE511" s="43">
        <f t="shared" si="434"/>
        <v>154.44868223556179</v>
      </c>
      <c r="AF511" t="str">
        <f t="shared" si="416"/>
        <v>170,937204527894</v>
      </c>
      <c r="AG511" t="str">
        <f t="shared" si="417"/>
        <v>1+60551,5536652002i</v>
      </c>
      <c r="AH511">
        <f t="shared" si="435"/>
        <v>60551.553673457616</v>
      </c>
      <c r="AI511">
        <f t="shared" si="436"/>
        <v>1.5707798119420253</v>
      </c>
      <c r="AJ511" t="str">
        <f t="shared" si="418"/>
        <v>1+160,435740480445i</v>
      </c>
      <c r="AK511">
        <f t="shared" si="437"/>
        <v>160.43885696273423</v>
      </c>
      <c r="AL511">
        <f t="shared" si="438"/>
        <v>1.5645633823954344</v>
      </c>
      <c r="AM511" t="str">
        <f t="shared" si="419"/>
        <v>1-4,72310031445173i</v>
      </c>
      <c r="AN511">
        <f t="shared" si="439"/>
        <v>4.8278024587149417</v>
      </c>
      <c r="AO511">
        <f t="shared" si="440"/>
        <v>-1.3621522451141259</v>
      </c>
      <c r="AP511" s="41" t="str">
        <f t="shared" si="441"/>
        <v>0,439612590693883-2,14195766556679i</v>
      </c>
      <c r="AQ511">
        <f t="shared" si="442"/>
        <v>6.7954071411487078</v>
      </c>
      <c r="AR511" s="43">
        <f t="shared" si="443"/>
        <v>-78.401749875969131</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-0,0318614704380111-0,0738435478209168i</v>
      </c>
      <c r="BG511" s="20">
        <f t="shared" si="454"/>
        <v>-21.892284542845253</v>
      </c>
      <c r="BH511" s="43">
        <f t="shared" si="455"/>
        <v>-113.33887611355219</v>
      </c>
      <c r="BI511" s="41" t="str">
        <f t="shared" si="460"/>
        <v>0,300567873138713+0,0738860250983332i</v>
      </c>
      <c r="BJ511" s="20">
        <f t="shared" si="456"/>
        <v>-10.18633624745272</v>
      </c>
      <c r="BK511" s="43">
        <f t="shared" si="461"/>
        <v>13.810691774916947</v>
      </c>
      <c r="BL511">
        <f t="shared" si="457"/>
        <v>-21.892284542845253</v>
      </c>
      <c r="BM511" s="43">
        <f t="shared" si="458"/>
        <v>-113.33887611355219</v>
      </c>
    </row>
    <row r="512" spans="14:65" x14ac:dyDescent="0.25">
      <c r="N512" s="9">
        <v>94</v>
      </c>
      <c r="O512" s="34">
        <f t="shared" si="459"/>
        <v>870963.58995608077</v>
      </c>
      <c r="P512" s="33" t="str">
        <f t="shared" si="411"/>
        <v>68,0243543984883</v>
      </c>
      <c r="Q512" s="4" t="str">
        <f t="shared" si="412"/>
        <v>1+60305,8317334022i</v>
      </c>
      <c r="R512" s="4">
        <f t="shared" si="424"/>
        <v>60305.831741693277</v>
      </c>
      <c r="S512" s="4">
        <f t="shared" si="425"/>
        <v>1.5707797446506633</v>
      </c>
      <c r="T512" s="4" t="str">
        <f t="shared" si="413"/>
        <v>1+164,172768945013i</v>
      </c>
      <c r="U512" s="4">
        <f t="shared" si="426"/>
        <v>164.17581448883581</v>
      </c>
      <c r="V512" s="4">
        <f t="shared" si="427"/>
        <v>1.5647052579815017</v>
      </c>
      <c r="W512" t="str">
        <f t="shared" si="414"/>
        <v>1-11,8204393640409i</v>
      </c>
      <c r="X512" s="4">
        <f t="shared" si="428"/>
        <v>11.862663560894223</v>
      </c>
      <c r="Y512" s="4">
        <f t="shared" si="429"/>
        <v>-1.4863980666659959</v>
      </c>
      <c r="Z512" t="str">
        <f t="shared" si="415"/>
        <v>-2,03431030011674+3,34426010813914i</v>
      </c>
      <c r="AA512" s="4">
        <f t="shared" si="430"/>
        <v>3.9143957475007394</v>
      </c>
      <c r="AB512" s="4">
        <f t="shared" si="431"/>
        <v>2.1172957455332471</v>
      </c>
      <c r="AC512" s="47" t="str">
        <f t="shared" si="432"/>
        <v>-0,500827247159833+0,25325478035801i</v>
      </c>
      <c r="AD512" s="20">
        <f t="shared" si="433"/>
        <v>-5.0173644179855801</v>
      </c>
      <c r="AE512" s="43">
        <f t="shared" si="434"/>
        <v>153.17551145472157</v>
      </c>
      <c r="AF512" t="str">
        <f t="shared" si="416"/>
        <v>170,937204527894</v>
      </c>
      <c r="AG512" t="str">
        <f t="shared" si="417"/>
        <v>1+61961,9805373113i</v>
      </c>
      <c r="AH512">
        <f t="shared" si="435"/>
        <v>61961.980545380764</v>
      </c>
      <c r="AI512">
        <f t="shared" si="436"/>
        <v>1.5707801878659722</v>
      </c>
      <c r="AJ512" t="str">
        <f t="shared" si="418"/>
        <v>1+164,172768945013i</v>
      </c>
      <c r="AK512">
        <f t="shared" si="437"/>
        <v>164.17581448883581</v>
      </c>
      <c r="AL512">
        <f t="shared" si="438"/>
        <v>1.5647052579815017</v>
      </c>
      <c r="AM512" t="str">
        <f t="shared" si="419"/>
        <v>1-4,83311545361748i</v>
      </c>
      <c r="AN512">
        <f t="shared" si="439"/>
        <v>4.9354842708690807</v>
      </c>
      <c r="AO512">
        <f t="shared" si="440"/>
        <v>-1.3667694030645461</v>
      </c>
      <c r="AP512" s="41" t="str">
        <f t="shared" si="441"/>
        <v>0,439612588600967-2,19172058773716i</v>
      </c>
      <c r="AQ512">
        <f t="shared" si="442"/>
        <v>6.9870051595485494</v>
      </c>
      <c r="AR512" s="43">
        <f t="shared" si="443"/>
        <v>-78.658186206431452</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-0,0323949175728342-0,0705536626594361i</v>
      </c>
      <c r="BG512" s="20">
        <f t="shared" si="454"/>
        <v>-22.198807944244709</v>
      </c>
      <c r="BH512" s="43">
        <f t="shared" si="455"/>
        <v>-114.66235770263539</v>
      </c>
      <c r="BI512" s="41" t="str">
        <f t="shared" si="460"/>
        <v>0,300678529791743+0,0722084226056517i</v>
      </c>
      <c r="BJ512" s="20">
        <f t="shared" si="456"/>
        <v>-10.194438366710584</v>
      </c>
      <c r="BK512" s="43">
        <f t="shared" si="461"/>
        <v>13.503944636211592</v>
      </c>
      <c r="BL512">
        <f t="shared" si="457"/>
        <v>-22.198807944244709</v>
      </c>
      <c r="BM512" s="43">
        <f t="shared" si="458"/>
        <v>-114.66235770263539</v>
      </c>
    </row>
    <row r="513" spans="14:65" x14ac:dyDescent="0.25">
      <c r="N513" s="9">
        <v>95</v>
      </c>
      <c r="O513" s="34">
        <f t="shared" si="459"/>
        <v>891250.93813374708</v>
      </c>
      <c r="P513" s="33" t="str">
        <f t="shared" si="411"/>
        <v>68,0243543984883</v>
      </c>
      <c r="Q513" s="4" t="str">
        <f t="shared" si="412"/>
        <v>1+61710,5350064529i</v>
      </c>
      <c r="R513" s="4">
        <f t="shared" si="424"/>
        <v>61710.535014555237</v>
      </c>
      <c r="S513" s="4">
        <f t="shared" si="425"/>
        <v>1.5707801221063487</v>
      </c>
      <c r="T513" s="4" t="str">
        <f t="shared" si="413"/>
        <v>1+167,99684398476i</v>
      </c>
      <c r="U513" s="4">
        <f t="shared" si="426"/>
        <v>167.9998202047841</v>
      </c>
      <c r="V513" s="4">
        <f t="shared" si="427"/>
        <v>1.5648439043218982</v>
      </c>
      <c r="W513" t="str">
        <f t="shared" si="414"/>
        <v>1-12,0957727669027i</v>
      </c>
      <c r="X513" s="4">
        <f t="shared" si="428"/>
        <v>12.13703912939828</v>
      </c>
      <c r="Y513" s="4">
        <f t="shared" si="429"/>
        <v>-1.4883104026688183</v>
      </c>
      <c r="Z513" t="str">
        <f t="shared" si="415"/>
        <v>-2,17731293889714+3,42215793302287i</v>
      </c>
      <c r="AA513" s="4">
        <f t="shared" si="430"/>
        <v>4.0560888245254523</v>
      </c>
      <c r="AB513" s="4">
        <f t="shared" si="431"/>
        <v>2.1374373679046244</v>
      </c>
      <c r="AC513" s="47" t="str">
        <f t="shared" si="432"/>
        <v>-0,48891180330321+0,260837122450781i</v>
      </c>
      <c r="AD513" s="20">
        <f t="shared" si="433"/>
        <v>-5.1276154198880217</v>
      </c>
      <c r="AE513" s="43">
        <f t="shared" si="434"/>
        <v>151.9198349418547</v>
      </c>
      <c r="AF513" t="str">
        <f t="shared" si="416"/>
        <v>170,937204527894</v>
      </c>
      <c r="AG513" t="str">
        <f t="shared" si="417"/>
        <v>1+63405,2604716673i</v>
      </c>
      <c r="AH513">
        <f t="shared" si="435"/>
        <v>63405.260479553086</v>
      </c>
      <c r="AI513">
        <f t="shared" si="436"/>
        <v>1.5707805552328451</v>
      </c>
      <c r="AJ513" t="str">
        <f t="shared" si="418"/>
        <v>1+167,99684398476i</v>
      </c>
      <c r="AK513">
        <f t="shared" si="437"/>
        <v>167.9998202047841</v>
      </c>
      <c r="AL513">
        <f t="shared" si="438"/>
        <v>1.5648439043218982</v>
      </c>
      <c r="AM513" t="str">
        <f t="shared" si="419"/>
        <v>1-4,94569317457059i</v>
      </c>
      <c r="AN513">
        <f t="shared" si="439"/>
        <v>5.0457785303156273</v>
      </c>
      <c r="AO513">
        <f t="shared" si="440"/>
        <v>-1.3712900019640732</v>
      </c>
      <c r="AP513" s="41" t="str">
        <f t="shared" si="441"/>
        <v>0,439612586602249-2,242645589174i</v>
      </c>
      <c r="AQ513">
        <f t="shared" si="442"/>
        <v>7.1789661545633887</v>
      </c>
      <c r="AR513" s="43">
        <f t="shared" si="443"/>
        <v>-78.909274642667526</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-0,0328014669306355-0,0673507938519434i</v>
      </c>
      <c r="BG513" s="20">
        <f t="shared" si="454"/>
        <v>-22.508772560496595</v>
      </c>
      <c r="BH513" s="43">
        <f t="shared" si="455"/>
        <v>-115.96720317758673</v>
      </c>
      <c r="BI513" s="41" t="str">
        <f t="shared" si="460"/>
        <v>0,300784220376522+0,0705687239560418i</v>
      </c>
      <c r="BJ513" s="20">
        <f t="shared" si="456"/>
        <v>-10.20219098604519</v>
      </c>
      <c r="BK513" s="43">
        <f t="shared" si="461"/>
        <v>13.203687237891055</v>
      </c>
      <c r="BL513">
        <f t="shared" si="457"/>
        <v>-22.508772560496595</v>
      </c>
      <c r="BM513" s="43">
        <f t="shared" si="458"/>
        <v>-115.96720317758673</v>
      </c>
    </row>
    <row r="514" spans="14:65" x14ac:dyDescent="0.25">
      <c r="N514" s="9">
        <v>96</v>
      </c>
      <c r="O514" s="34">
        <f t="shared" si="459"/>
        <v>912010.83935591124</v>
      </c>
      <c r="P514" s="33" t="str">
        <f t="shared" si="411"/>
        <v>68,0243543984883</v>
      </c>
      <c r="Q514" s="4" t="str">
        <f t="shared" si="412"/>
        <v>1+63147,9580219994i</v>
      </c>
      <c r="R514" s="4">
        <f t="shared" si="424"/>
        <v>63147.958029917325</v>
      </c>
      <c r="S514" s="4">
        <f t="shared" si="425"/>
        <v>1.5707804909700933</v>
      </c>
      <c r="T514" s="4" t="str">
        <f t="shared" si="413"/>
        <v>1+171,909993174888i</v>
      </c>
      <c r="U514" s="4">
        <f t="shared" si="426"/>
        <v>171.91290164903288</v>
      </c>
      <c r="V514" s="4">
        <f t="shared" si="427"/>
        <v>1.5649793949074153</v>
      </c>
      <c r="W514" t="str">
        <f t="shared" si="414"/>
        <v>1-12,3775195085919i</v>
      </c>
      <c r="X514" s="4">
        <f t="shared" si="428"/>
        <v>12.417849620025725</v>
      </c>
      <c r="Y514" s="4">
        <f t="shared" si="429"/>
        <v>-1.4901797930635883</v>
      </c>
      <c r="Z514" t="str">
        <f t="shared" si="415"/>
        <v>-2,3270550844107+3,50187023134029i</v>
      </c>
      <c r="AA514" s="4">
        <f t="shared" si="430"/>
        <v>4.2045547306497255</v>
      </c>
      <c r="AB514" s="4">
        <f t="shared" si="431"/>
        <v>2.1573097741129241</v>
      </c>
      <c r="AC514" s="47" t="str">
        <f t="shared" si="432"/>
        <v>-0,476885134087116+0,267813981476538i</v>
      </c>
      <c r="AD514" s="20">
        <f t="shared" si="433"/>
        <v>-5.2412005221714351</v>
      </c>
      <c r="AE514" s="43">
        <f t="shared" si="434"/>
        <v>150.68186366184497</v>
      </c>
      <c r="AF514" t="str">
        <f t="shared" si="416"/>
        <v>170,937204527894</v>
      </c>
      <c r="AG514" t="str">
        <f t="shared" si="417"/>
        <v>1+64882,158714393i</v>
      </c>
      <c r="AH514">
        <f t="shared" si="435"/>
        <v>64882.158722099281</v>
      </c>
      <c r="AI514">
        <f t="shared" si="436"/>
        <v>1.5707809142374274</v>
      </c>
      <c r="AJ514" t="str">
        <f t="shared" si="418"/>
        <v>1+171,909993174888i</v>
      </c>
      <c r="AK514">
        <f t="shared" si="437"/>
        <v>171.91290164903288</v>
      </c>
      <c r="AL514">
        <f t="shared" si="438"/>
        <v>1.5649793949074153</v>
      </c>
      <c r="AM514" t="str">
        <f t="shared" si="419"/>
        <v>1-5,06089316750884i</v>
      </c>
      <c r="AN514">
        <f t="shared" si="439"/>
        <v>5.1587439995543161</v>
      </c>
      <c r="AO514">
        <f t="shared" si="440"/>
        <v>-1.3757156992881081</v>
      </c>
      <c r="AP514" s="41" t="str">
        <f t="shared" si="441"/>
        <v>0,439612584693487-2,29475967098713i</v>
      </c>
      <c r="AQ514">
        <f t="shared" si="442"/>
        <v>7.3712750734596808</v>
      </c>
      <c r="AR514" s="43">
        <f t="shared" si="443"/>
        <v>-79.15510595147056</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-0,0330894226380273-0,0642381946974232i</v>
      </c>
      <c r="BG514" s="20">
        <f t="shared" si="454"/>
        <v>-22.822084148969253</v>
      </c>
      <c r="BH514" s="43">
        <f t="shared" si="455"/>
        <v>-117.25322734075277</v>
      </c>
      <c r="BI514" s="41" t="str">
        <f t="shared" si="460"/>
        <v>0,300885167147141+0,0689660851870578i</v>
      </c>
      <c r="BJ514" s="20">
        <f t="shared" si="456"/>
        <v>-10.209608553338128</v>
      </c>
      <c r="BK514" s="43">
        <f t="shared" si="461"/>
        <v>12.909803045931728</v>
      </c>
      <c r="BL514">
        <f t="shared" si="457"/>
        <v>-22.822084148969253</v>
      </c>
      <c r="BM514" s="43">
        <f t="shared" si="458"/>
        <v>-117.25322734075277</v>
      </c>
    </row>
    <row r="515" spans="14:65" x14ac:dyDescent="0.25">
      <c r="N515" s="9">
        <v>97</v>
      </c>
      <c r="O515" s="34">
        <f t="shared" si="459"/>
        <v>933254.30079699249</v>
      </c>
      <c r="P515" s="33" t="str">
        <f t="shared" si="411"/>
        <v>68,0243543984883</v>
      </c>
      <c r="Q515" s="4" t="str">
        <f t="shared" si="412"/>
        <v>1+64618,8629207512i</v>
      </c>
      <c r="R515" s="4">
        <f t="shared" si="424"/>
        <v>64618.862928488874</v>
      </c>
      <c r="S515" s="4">
        <f t="shared" si="425"/>
        <v>1.5707808514374744</v>
      </c>
      <c r="T515" s="4" t="str">
        <f t="shared" si="413"/>
        <v>1+175,914291318895i</v>
      </c>
      <c r="U515" s="4">
        <f t="shared" si="426"/>
        <v>175.91713358916766</v>
      </c>
      <c r="V515" s="4">
        <f t="shared" si="427"/>
        <v>1.5651118015570449</v>
      </c>
      <c r="W515" t="str">
        <f t="shared" si="414"/>
        <v>1-12,6658289749604i</v>
      </c>
      <c r="X515" s="4">
        <f t="shared" si="428"/>
        <v>12.705243941890545</v>
      </c>
      <c r="Y515" s="4">
        <f t="shared" si="429"/>
        <v>-1.4920071767342482</v>
      </c>
      <c r="Z515" t="str">
        <f t="shared" si="415"/>
        <v>-2,48385435982434+3,5834392676071i</v>
      </c>
      <c r="AA515" s="4">
        <f t="shared" si="430"/>
        <v>4.36011117581271</v>
      </c>
      <c r="AB515" s="4">
        <f t="shared" si="431"/>
        <v>2.1769089278232183</v>
      </c>
      <c r="AC515" s="47" t="str">
        <f t="shared" si="432"/>
        <v>-0,46478093857612+0,274194683193165i</v>
      </c>
      <c r="AD515" s="20">
        <f t="shared" si="433"/>
        <v>-5.3580259647323105</v>
      </c>
      <c r="AE515" s="43">
        <f t="shared" si="434"/>
        <v>149.46177918928078</v>
      </c>
      <c r="AF515" t="str">
        <f t="shared" si="416"/>
        <v>170,937204527894</v>
      </c>
      <c r="AG515" t="str">
        <f t="shared" si="417"/>
        <v>1+66393,458336486i</v>
      </c>
      <c r="AH515">
        <f t="shared" si="435"/>
        <v>66393.458344016879</v>
      </c>
      <c r="AI515">
        <f t="shared" si="436"/>
        <v>1.5707812650700674</v>
      </c>
      <c r="AJ515" t="str">
        <f t="shared" si="418"/>
        <v>1+175,914291318895i</v>
      </c>
      <c r="AK515">
        <f t="shared" si="437"/>
        <v>175.91713358916766</v>
      </c>
      <c r="AL515">
        <f t="shared" si="438"/>
        <v>1.5651118015570449</v>
      </c>
      <c r="AM515" t="str">
        <f t="shared" si="419"/>
        <v>1-5,17877651299335i</v>
      </c>
      <c r="AN515">
        <f t="shared" si="439"/>
        <v>5.274440839703443</v>
      </c>
      <c r="AO515">
        <f t="shared" si="440"/>
        <v>-1.3800481477876452</v>
      </c>
      <c r="AP515" s="41" t="str">
        <f t="shared" si="441"/>
        <v>0,439612582870634-2,34809046475256i</v>
      </c>
      <c r="AQ515">
        <f t="shared" si="442"/>
        <v>7.563917434397128</v>
      </c>
      <c r="AR515" s="43">
        <f t="shared" si="443"/>
        <v>-79.395770724478169</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-0,033266981275888-0,0612184900765465i</v>
      </c>
      <c r="BG515" s="20">
        <f t="shared" si="454"/>
        <v>-23.138648371780882</v>
      </c>
      <c r="BH515" s="43">
        <f t="shared" si="455"/>
        <v>-118.5202738131716</v>
      </c>
      <c r="BI515" s="41" t="str">
        <f t="shared" si="460"/>
        <v>0,300981582464774+0,0673996802963808i</v>
      </c>
      <c r="BJ515" s="20">
        <f t="shared" si="456"/>
        <v>-10.21670497265144</v>
      </c>
      <c r="BK515" s="43">
        <f t="shared" si="461"/>
        <v>12.622176273069417</v>
      </c>
      <c r="BL515">
        <f t="shared" si="457"/>
        <v>-23.138648371780882</v>
      </c>
      <c r="BM515" s="43">
        <f t="shared" si="458"/>
        <v>-118.5202738131716</v>
      </c>
    </row>
    <row r="516" spans="14:65" x14ac:dyDescent="0.25">
      <c r="N516" s="9">
        <v>98</v>
      </c>
      <c r="O516" s="34">
        <f t="shared" si="459"/>
        <v>954992.58602143743</v>
      </c>
      <c r="P516" s="33" t="str">
        <f t="shared" si="411"/>
        <v>68,0243543984883</v>
      </c>
      <c r="Q516" s="4" t="str">
        <f t="shared" si="412"/>
        <v>1+66124,0295959554i</v>
      </c>
      <c r="R516" s="4">
        <f t="shared" si="424"/>
        <v>66124.029603516945</v>
      </c>
      <c r="S516" s="4">
        <f t="shared" si="425"/>
        <v>1.5707812036996158</v>
      </c>
      <c r="T516" s="4" t="str">
        <f t="shared" si="413"/>
        <v>1+180,01186154866i</v>
      </c>
      <c r="U516" s="4">
        <f t="shared" si="426"/>
        <v>180.01463912197232</v>
      </c>
      <c r="V516" s="4">
        <f t="shared" si="427"/>
        <v>1.5652411944559641</v>
      </c>
      <c r="W516" t="str">
        <f t="shared" si="414"/>
        <v>1-12,9608540315035i</v>
      </c>
      <c r="X516" s="4">
        <f t="shared" si="428"/>
        <v>12.999374493641625</v>
      </c>
      <c r="Y516" s="4">
        <f t="shared" si="429"/>
        <v>-1.4937934737386653</v>
      </c>
      <c r="Z516" t="str">
        <f t="shared" si="415"/>
        <v>-2,64804335742365+3,66690829080603i</v>
      </c>
      <c r="AA516" s="4">
        <f t="shared" si="430"/>
        <v>4.5230907614127664</v>
      </c>
      <c r="AB516" s="4">
        <f t="shared" si="431"/>
        <v>2.1962313082741103</v>
      </c>
      <c r="AC516" s="47" t="str">
        <f t="shared" si="432"/>
        <v>-0,452631316337911+0,279990418078915i</v>
      </c>
      <c r="AD516" s="20">
        <f t="shared" si="433"/>
        <v>-5.4779981185553588</v>
      </c>
      <c r="AE516" s="43">
        <f t="shared" si="434"/>
        <v>148.25973454386161</v>
      </c>
      <c r="AF516" t="str">
        <f t="shared" si="416"/>
        <v>170,937204527894</v>
      </c>
      <c r="AG516" t="str">
        <f t="shared" si="417"/>
        <v>1+67939,9606490104i</v>
      </c>
      <c r="AH516">
        <f t="shared" si="435"/>
        <v>67939.960656369847</v>
      </c>
      <c r="AI516">
        <f t="shared" si="436"/>
        <v>1.5707816079167816</v>
      </c>
      <c r="AJ516" t="str">
        <f t="shared" si="418"/>
        <v>1+180,01186154866i</v>
      </c>
      <c r="AK516">
        <f t="shared" si="437"/>
        <v>180.01463912197232</v>
      </c>
      <c r="AL516">
        <f t="shared" si="438"/>
        <v>1.5652411944559641</v>
      </c>
      <c r="AM516" t="str">
        <f t="shared" si="419"/>
        <v>1-5,29940571433425i</v>
      </c>
      <c r="AN516">
        <f t="shared" si="439"/>
        <v>5.3929306434552355</v>
      </c>
      <c r="AO516">
        <f t="shared" si="440"/>
        <v>-1.3842889937073017</v>
      </c>
      <c r="AP516" s="41" t="str">
        <f t="shared" si="441"/>
        <v>0,439612581129821-2,40266624716303i</v>
      </c>
      <c r="AQ516">
        <f t="shared" si="442"/>
        <v>7.7568793093293218</v>
      </c>
      <c r="AR516" s="43">
        <f t="shared" si="443"/>
        <v>-79.631359273902447</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-0,0333421898559226-0,0582937103102723i</v>
      </c>
      <c r="BG516" s="20">
        <f t="shared" si="454"/>
        <v>-23.458371048006001</v>
      </c>
      <c r="BH516" s="43">
        <f t="shared" si="455"/>
        <v>-119.76821421118663</v>
      </c>
      <c r="BI516" s="41" t="str">
        <f t="shared" si="460"/>
        <v>0,301073669233281+0,0658687009157968i</v>
      </c>
      <c r="BJ516" s="20">
        <f t="shared" si="456"/>
        <v>-10.223493620121305</v>
      </c>
      <c r="BK516" s="43">
        <f t="shared" si="461"/>
        <v>12.34069197104929</v>
      </c>
      <c r="BL516">
        <f t="shared" si="457"/>
        <v>-23.458371048006001</v>
      </c>
      <c r="BM516" s="43">
        <f t="shared" si="458"/>
        <v>-119.76821421118663</v>
      </c>
    </row>
    <row r="517" spans="14:65" x14ac:dyDescent="0.25">
      <c r="N517" s="9">
        <v>99</v>
      </c>
      <c r="O517" s="34">
        <f t="shared" si="459"/>
        <v>977237.22095581202</v>
      </c>
      <c r="P517" s="33" t="str">
        <f t="shared" si="411"/>
        <v>68,0243543984883</v>
      </c>
      <c r="Q517" s="4" t="str">
        <f t="shared" si="412"/>
        <v>1+67664,2561069064i</v>
      </c>
      <c r="R517" s="4">
        <f t="shared" si="424"/>
        <v>67664.256114295829</v>
      </c>
      <c r="S517" s="4">
        <f t="shared" si="425"/>
        <v>1.5707815479432923</v>
      </c>
      <c r="T517" s="4" t="str">
        <f t="shared" si="413"/>
        <v>1+184,204876450157i</v>
      </c>
      <c r="U517" s="4">
        <f t="shared" si="426"/>
        <v>184.20759079912426</v>
      </c>
      <c r="V517" s="4">
        <f t="shared" si="427"/>
        <v>1.5653676421926601</v>
      </c>
      <c r="W517" t="str">
        <f t="shared" si="414"/>
        <v>1-13,2627511044113i</v>
      </c>
      <c r="X517" s="4">
        <f t="shared" si="428"/>
        <v>13.300397244351883</v>
      </c>
      <c r="Y517" s="4">
        <f t="shared" si="429"/>
        <v>-1.4955395855711415</v>
      </c>
      <c r="Z517" t="str">
        <f t="shared" si="415"/>
        <v>-2,81997034408576+3,75232155731801i</v>
      </c>
      <c r="AA517" s="4">
        <f t="shared" si="430"/>
        <v>4.6938416900271172</v>
      </c>
      <c r="AB517" s="4">
        <f t="shared" si="431"/>
        <v>2.2152738940861076</v>
      </c>
      <c r="AC517" s="47" t="str">
        <f t="shared" si="432"/>
        <v>-0,440466685574358+0,28521404949903i</v>
      </c>
      <c r="AD517" s="20">
        <f t="shared" si="433"/>
        <v>-5.6010237216893719</v>
      </c>
      <c r="AE517" s="43">
        <f t="shared" si="434"/>
        <v>147.07585510519155</v>
      </c>
      <c r="AF517" t="str">
        <f t="shared" si="416"/>
        <v>170,937204527894</v>
      </c>
      <c r="AG517" t="str">
        <f t="shared" si="417"/>
        <v>1+69522,4856279625i</v>
      </c>
      <c r="AH517">
        <f t="shared" si="435"/>
        <v>69522.485635154415</v>
      </c>
      <c r="AI517">
        <f t="shared" si="436"/>
        <v>1.5707819429593519</v>
      </c>
      <c r="AJ517" t="str">
        <f t="shared" si="418"/>
        <v>1+184,204876450157i</v>
      </c>
      <c r="AK517">
        <f t="shared" si="437"/>
        <v>184.20759079912426</v>
      </c>
      <c r="AL517">
        <f t="shared" si="438"/>
        <v>1.5653676421926601</v>
      </c>
      <c r="AM517" t="str">
        <f t="shared" si="419"/>
        <v>1-5,42284473073082i</v>
      </c>
      <c r="AN517">
        <f t="shared" si="439"/>
        <v>5.5142764687323229</v>
      </c>
      <c r="AO517">
        <f t="shared" si="440"/>
        <v>-1.3884398751388449</v>
      </c>
      <c r="AP517" s="41" t="str">
        <f t="shared" si="441"/>
        <v>0,439612579467359-2,45851595502082i</v>
      </c>
      <c r="AQ517">
        <f t="shared" si="442"/>
        <v>7.9501473070132169</v>
      </c>
      <c r="AR517" s="43">
        <f t="shared" si="443"/>
        <v>-79.861961536072741</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-0,0333229087388273-0,0554653270993247i</v>
      </c>
      <c r="BG517" s="20">
        <f t="shared" si="454"/>
        <v>-23.781158388499154</v>
      </c>
      <c r="BH517" s="43">
        <f t="shared" si="455"/>
        <v>-120.99694724346405</v>
      </c>
      <c r="BI517" s="41" t="str">
        <f t="shared" si="460"/>
        <v>0,301161621316055+0,0643723559871457i</v>
      </c>
      <c r="BJ517" s="20">
        <f t="shared" si="456"/>
        <v>-10.229987359796572</v>
      </c>
      <c r="BK517" s="43">
        <f t="shared" si="461"/>
        <v>12.065236115271667</v>
      </c>
      <c r="BL517">
        <f t="shared" si="457"/>
        <v>-23.781158388499154</v>
      </c>
      <c r="BM517" s="43">
        <f t="shared" si="458"/>
        <v>-120.99694724346405</v>
      </c>
    </row>
    <row r="518" spans="14:65" x14ac:dyDescent="0.25">
      <c r="N518" s="9">
        <v>100</v>
      </c>
      <c r="O518" s="34">
        <f t="shared" si="459"/>
        <v>1000000</v>
      </c>
      <c r="P518" s="33" t="str">
        <f t="shared" si="411"/>
        <v>68,0243543984883</v>
      </c>
      <c r="Q518" s="4" t="str">
        <f t="shared" si="412"/>
        <v>1+69240,3591020874i</v>
      </c>
      <c r="R518" s="4">
        <f t="shared" si="424"/>
        <v>69240.359109308629</v>
      </c>
      <c r="S518" s="4">
        <f t="shared" si="425"/>
        <v>1.5707818843510257</v>
      </c>
      <c r="T518" s="4" t="str">
        <f t="shared" si="413"/>
        <v>1+188,495559215388i</v>
      </c>
      <c r="U518" s="4">
        <f t="shared" si="426"/>
        <v>188.49821177910903</v>
      </c>
      <c r="V518" s="4">
        <f t="shared" si="427"/>
        <v>1.5654912117952129</v>
      </c>
      <c r="W518" t="str">
        <f t="shared" si="414"/>
        <v>1-13,5716802635079i</v>
      </c>
      <c r="X518" s="4">
        <f t="shared" si="428"/>
        <v>13.608471816294799</v>
      </c>
      <c r="Y518" s="4">
        <f t="shared" si="429"/>
        <v>-1.4972463954296105</v>
      </c>
      <c r="Z518" t="str">
        <f t="shared" si="415"/>
        <v>-3,00000000000001+3,83972435438752i</v>
      </c>
      <c r="AA518" s="4">
        <f t="shared" si="430"/>
        <v>4.8727285085131431</v>
      </c>
      <c r="AB518" s="4">
        <f t="shared" si="431"/>
        <v>2.234034145898308</v>
      </c>
      <c r="AC518" s="47" t="str">
        <f t="shared" si="432"/>
        <v>-0,428315721777908+0,289879923343095i</v>
      </c>
      <c r="AD518" s="20">
        <f t="shared" si="433"/>
        <v>-5.7270100975758167</v>
      </c>
      <c r="AE518" s="43">
        <f t="shared" si="434"/>
        <v>145.91023959438738</v>
      </c>
      <c r="AF518" t="str">
        <f t="shared" si="416"/>
        <v>170,937204527894</v>
      </c>
      <c r="AG518" t="str">
        <f t="shared" si="417"/>
        <v>1+71141,8723490334i</v>
      </c>
      <c r="AH518">
        <f t="shared" si="435"/>
        <v>71141.872356061605</v>
      </c>
      <c r="AI518">
        <f t="shared" si="436"/>
        <v>1.5707822703754222</v>
      </c>
      <c r="AJ518" t="str">
        <f t="shared" si="418"/>
        <v>1+188,495559215388i</v>
      </c>
      <c r="AK518">
        <f t="shared" si="437"/>
        <v>188.49821177910903</v>
      </c>
      <c r="AL518">
        <f t="shared" si="438"/>
        <v>1.5654912117952129</v>
      </c>
      <c r="AM518" t="str">
        <f t="shared" si="419"/>
        <v>1-5,54915901118346i</v>
      </c>
      <c r="AN518">
        <f t="shared" si="439"/>
        <v>5.6385428730655756</v>
      </c>
      <c r="AO518">
        <f t="shared" si="440"/>
        <v>-1.3925024205037746</v>
      </c>
      <c r="AP518" s="41" t="str">
        <f t="shared" si="441"/>
        <v>0,439612577879722-2,51566920058025i</v>
      </c>
      <c r="AQ518">
        <f t="shared" si="442"/>
        <v>8.1437085561676597</v>
      </c>
      <c r="AR518" s="43">
        <f t="shared" si="443"/>
        <v>-80.08766698242016</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-0,0332167794329446-0,052734290936514i</v>
      </c>
      <c r="BG518" s="20">
        <f t="shared" si="454"/>
        <v>-24.106917213122014</v>
      </c>
      <c r="BH518" s="43">
        <f t="shared" si="455"/>
        <v>-122.20639774098933</v>
      </c>
      <c r="BI518" s="41" t="str">
        <f t="shared" si="460"/>
        <v>0,301245623934859+0,0629098714405478i</v>
      </c>
      <c r="BJ518" s="20">
        <f t="shared" si="456"/>
        <v>-10.23619855937854</v>
      </c>
      <c r="BK518" s="43">
        <f t="shared" si="461"/>
        <v>11.795695682203078</v>
      </c>
      <c r="BL518">
        <f t="shared" si="457"/>
        <v>-24.106917213122014</v>
      </c>
      <c r="BM518" s="43">
        <f t="shared" si="458"/>
        <v>-122.20639774098933</v>
      </c>
    </row>
    <row r="519" spans="14:65" x14ac:dyDescent="0.25">
      <c r="N519" s="9">
        <v>1</v>
      </c>
      <c r="O519" s="34">
        <f>10^(6+(N519/100))</f>
        <v>1023292.9922807553</v>
      </c>
      <c r="P519" s="33" t="str">
        <f t="shared" si="411"/>
        <v>68,0243543984883</v>
      </c>
      <c r="Q519" s="4" t="str">
        <f t="shared" si="412"/>
        <v>1+70853,1742521691i</v>
      </c>
      <c r="R519" s="4">
        <f t="shared" si="424"/>
        <v>70853.17425922594</v>
      </c>
      <c r="S519" s="4">
        <f t="shared" si="425"/>
        <v>1.5707822131011844</v>
      </c>
      <c r="T519" s="4" t="str">
        <f t="shared" si="413"/>
        <v>1+192,886184821149i</v>
      </c>
      <c r="U519" s="4">
        <f t="shared" si="426"/>
        <v>192.88877700596902</v>
      </c>
      <c r="V519" s="4">
        <f t="shared" si="427"/>
        <v>1.565611968766758</v>
      </c>
      <c r="W519" t="str">
        <f t="shared" si="414"/>
        <v>1-13,8878053071227i</v>
      </c>
      <c r="X519" s="4">
        <f t="shared" si="428"/>
        <v>13.923761569652989</v>
      </c>
      <c r="Y519" s="4">
        <f t="shared" si="429"/>
        <v>-1.4989147684867525</v>
      </c>
      <c r="Z519" t="str">
        <f t="shared" si="415"/>
        <v>-3,18851419220362+3,9291630241345i</v>
      </c>
      <c r="AA519" s="4">
        <f t="shared" si="430"/>
        <v>5.0601328860129433</v>
      </c>
      <c r="AB519" s="4">
        <f t="shared" si="431"/>
        <v>2.2525099880445199</v>
      </c>
      <c r="AC519" s="47" t="str">
        <f t="shared" si="432"/>
        <v>-0,416205315677492+0,294003681095533i</v>
      </c>
      <c r="AD519" s="20">
        <f t="shared" si="433"/>
        <v>-5.8558653557079534</v>
      </c>
      <c r="AE519" s="43">
        <f t="shared" si="434"/>
        <v>144.7629611104517</v>
      </c>
      <c r="AF519" t="str">
        <f t="shared" si="416"/>
        <v>170,937204527894</v>
      </c>
      <c r="AG519" t="str">
        <f t="shared" si="417"/>
        <v>1+72798,979432498i</v>
      </c>
      <c r="AH519">
        <f t="shared" si="435"/>
        <v>72798.979439366216</v>
      </c>
      <c r="AI519">
        <f t="shared" si="436"/>
        <v>1.5707825903385928</v>
      </c>
      <c r="AJ519" t="str">
        <f t="shared" si="418"/>
        <v>1+192,886184821149i</v>
      </c>
      <c r="AK519">
        <f t="shared" si="437"/>
        <v>192.88877700596902</v>
      </c>
      <c r="AL519">
        <f t="shared" si="438"/>
        <v>1.565611968766758</v>
      </c>
      <c r="AM519" t="str">
        <f t="shared" si="419"/>
        <v>1-5,67841552919564i</v>
      </c>
      <c r="AN519">
        <f t="shared" si="439"/>
        <v>5.765795948714298</v>
      </c>
      <c r="AO519">
        <f t="shared" si="440"/>
        <v>-1.3964782471586368</v>
      </c>
      <c r="AP519" s="41" t="str">
        <f t="shared" si="441"/>
        <v>0,439612576363538-2,57415628724866i</v>
      </c>
      <c r="AQ519">
        <f t="shared" si="442"/>
        <v>8.3375506888206701</v>
      </c>
      <c r="AR519" s="43">
        <f t="shared" si="443"/>
        <v>-80.308564537542395</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-0,0330311971480282-0,0501010694286032i</v>
      </c>
      <c r="BG519" s="20">
        <f t="shared" si="454"/>
        <v>-24.435555150349405</v>
      </c>
      <c r="BH519" s="43">
        <f t="shared" si="455"/>
        <v>-123.39651563209158</v>
      </c>
      <c r="BI519" s="41" t="str">
        <f t="shared" si="460"/>
        <v>0,30132585405145+0,0614804898751933i</v>
      </c>
      <c r="BJ519" s="20">
        <f t="shared" si="456"/>
        <v>-10.242139105820787</v>
      </c>
      <c r="BK519" s="43">
        <f t="shared" si="461"/>
        <v>11.531958719914398</v>
      </c>
      <c r="BL519">
        <f t="shared" si="457"/>
        <v>-24.435555150349405</v>
      </c>
      <c r="BM519" s="43">
        <f t="shared" si="458"/>
        <v>-123.39651563209158</v>
      </c>
    </row>
    <row r="520" spans="14:65" x14ac:dyDescent="0.25">
      <c r="N520" s="9">
        <v>2</v>
      </c>
      <c r="O520" s="34">
        <f t="shared" ref="O520:O560" si="462">10^(6+(N520/100))</f>
        <v>1047128.5480509007</v>
      </c>
      <c r="P520" s="33" t="str">
        <f t="shared" si="411"/>
        <v>68,0243543984883</v>
      </c>
      <c r="Q520" s="4" t="str">
        <f t="shared" si="412"/>
        <v>1+72503,5566930917i</v>
      </c>
      <c r="R520" s="4">
        <f t="shared" si="424"/>
        <v>72503.556699987908</v>
      </c>
      <c r="S520" s="4">
        <f t="shared" si="425"/>
        <v>1.5707825343680759</v>
      </c>
      <c r="T520" s="4" t="str">
        <f t="shared" si="413"/>
        <v>1+197,379081235252i</v>
      </c>
      <c r="U520" s="4">
        <f t="shared" si="426"/>
        <v>197.38161441550784</v>
      </c>
      <c r="V520" s="4">
        <f t="shared" si="427"/>
        <v>1.5657299771201449</v>
      </c>
      <c r="W520" t="str">
        <f t="shared" si="414"/>
        <v>1-14,2112938489381i</v>
      </c>
      <c r="X520" s="4">
        <f t="shared" si="428"/>
        <v>14.24643368920327</v>
      </c>
      <c r="Y520" s="4">
        <f t="shared" si="429"/>
        <v>-1.500545552164307</v>
      </c>
      <c r="Z520" t="str">
        <f t="shared" si="415"/>
        <v>-3,38591278457276+4,02068498812548i</v>
      </c>
      <c r="AA520" s="4">
        <f t="shared" si="430"/>
        <v>5.2564544284594401</v>
      </c>
      <c r="AB520" s="4">
        <f t="shared" si="431"/>
        <v>2.2706997894688241</v>
      </c>
      <c r="AC520" s="47" t="str">
        <f t="shared" si="432"/>
        <v>-0,404160549096935+0,297602078044212i</v>
      </c>
      <c r="AD520" s="20">
        <f t="shared" si="433"/>
        <v>-5.9874985747679164</v>
      </c>
      <c r="AE520" s="43">
        <f t="shared" si="434"/>
        <v>143.63406820999458</v>
      </c>
      <c r="AF520" t="str">
        <f t="shared" si="416"/>
        <v>170,937204527894</v>
      </c>
      <c r="AG520" t="str">
        <f t="shared" si="417"/>
        <v>1+74494,6854984658i</v>
      </c>
      <c r="AH520">
        <f t="shared" si="435"/>
        <v>74494.685505177695</v>
      </c>
      <c r="AI520">
        <f t="shared" si="436"/>
        <v>1.5707829030185125</v>
      </c>
      <c r="AJ520" t="str">
        <f t="shared" si="418"/>
        <v>1+197,379081235252i</v>
      </c>
      <c r="AK520">
        <f t="shared" si="437"/>
        <v>197.38161441550784</v>
      </c>
      <c r="AL520">
        <f t="shared" si="438"/>
        <v>1.5657299771201449</v>
      </c>
      <c r="AM520" t="str">
        <f t="shared" si="419"/>
        <v>1-5,8106828182841i</v>
      </c>
      <c r="AN520">
        <f t="shared" si="439"/>
        <v>5.8961033585497846</v>
      </c>
      <c r="AO520">
        <f t="shared" si="440"/>
        <v>-1.4003689601168561</v>
      </c>
      <c r="AP520" s="41" t="str">
        <f t="shared" si="441"/>
        <v>0,439612574915595-2,63400822565354i</v>
      </c>
      <c r="AQ520">
        <f t="shared" si="442"/>
        <v>8.5316618238762114</v>
      </c>
      <c r="AR520" s="43">
        <f t="shared" si="443"/>
        <v>-80.524742503988577</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-0,0327732879245144-0,0475656860139282i</v>
      </c>
      <c r="BG520" s="20">
        <f t="shared" si="454"/>
        <v>-24.766980819400235</v>
      </c>
      <c r="BH520" s="43">
        <f t="shared" si="455"/>
        <v>-124.56727487391248</v>
      </c>
      <c r="BI520" s="41" t="str">
        <f t="shared" si="460"/>
        <v>0,30140248073263+0,0600834702429455i</v>
      </c>
      <c r="BJ520" s="20">
        <f t="shared" si="456"/>
        <v>-10.247820420756115</v>
      </c>
      <c r="BK520" s="43">
        <f t="shared" si="461"/>
        <v>11.27391441210437</v>
      </c>
      <c r="BL520">
        <f t="shared" si="457"/>
        <v>-24.766980819400235</v>
      </c>
      <c r="BM520" s="43">
        <f t="shared" si="458"/>
        <v>-124.56727487391248</v>
      </c>
    </row>
    <row r="521" spans="14:65" x14ac:dyDescent="0.25">
      <c r="N521" s="9">
        <v>3</v>
      </c>
      <c r="O521" s="34">
        <f t="shared" si="462"/>
        <v>1071519.3052376076</v>
      </c>
      <c r="P521" s="33" t="str">
        <f t="shared" si="411"/>
        <v>68,0243543984883</v>
      </c>
      <c r="Q521" s="4" t="str">
        <f t="shared" si="412"/>
        <v>1+74192,3814794711i</v>
      </c>
      <c r="R521" s="4">
        <f t="shared" si="424"/>
        <v>74192.381486210332</v>
      </c>
      <c r="S521" s="4">
        <f t="shared" si="425"/>
        <v>1.5707828483220401</v>
      </c>
      <c r="T521" s="4" t="str">
        <f t="shared" si="413"/>
        <v>1+201,976630650847i</v>
      </c>
      <c r="U521" s="4">
        <f t="shared" si="426"/>
        <v>201.97910616959535</v>
      </c>
      <c r="V521" s="4">
        <f t="shared" si="427"/>
        <v>1.5658452994118099</v>
      </c>
      <c r="W521" t="str">
        <f t="shared" si="414"/>
        <v>1-14,5423174068609i</v>
      </c>
      <c r="X521" s="4">
        <f t="shared" si="428"/>
        <v>14.576659273025816</v>
      </c>
      <c r="Y521" s="4">
        <f t="shared" si="429"/>
        <v>-1.5021395764099228</v>
      </c>
      <c r="Z521" t="str">
        <f t="shared" si="415"/>
        <v>-3,59261448598754+4,11433877251723i</v>
      </c>
      <c r="AA521" s="4">
        <f t="shared" si="430"/>
        <v>5.4621115312639033</v>
      </c>
      <c r="AB521" s="4">
        <f t="shared" si="431"/>
        <v>2.2886023440683823</v>
      </c>
      <c r="AC521" s="47" t="str">
        <f t="shared" si="432"/>
        <v>-0,392204687248763+0,300692808075742i</v>
      </c>
      <c r="AD521" s="20">
        <f t="shared" si="433"/>
        <v>-6.1218199685384436</v>
      </c>
      <c r="AE521" s="43">
        <f t="shared" si="434"/>
        <v>142.52358601958116</v>
      </c>
      <c r="AF521" t="str">
        <f t="shared" si="416"/>
        <v>170,937204527894</v>
      </c>
      <c r="AG521" t="str">
        <f t="shared" si="417"/>
        <v>1+76229,8896327388i</v>
      </c>
      <c r="AH521">
        <f t="shared" si="435"/>
        <v>76229.889639297908</v>
      </c>
      <c r="AI521">
        <f t="shared" si="436"/>
        <v>1.5707832085809681</v>
      </c>
      <c r="AJ521" t="str">
        <f t="shared" si="418"/>
        <v>1+201,976630650847i</v>
      </c>
      <c r="AK521">
        <f t="shared" si="437"/>
        <v>201.97910616959535</v>
      </c>
      <c r="AL521">
        <f t="shared" si="438"/>
        <v>1.5658452994118099</v>
      </c>
      <c r="AM521" t="str">
        <f t="shared" si="419"/>
        <v>1-5,9460310083163i</v>
      </c>
      <c r="AN521">
        <f t="shared" si="439"/>
        <v>6.029534372723897</v>
      </c>
      <c r="AO521">
        <f t="shared" si="440"/>
        <v>-1.4041761508810227</v>
      </c>
      <c r="AP521" s="41" t="str">
        <f t="shared" si="441"/>
        <v>0,439612573532819-2,69525675008488i</v>
      </c>
      <c r="AQ521">
        <f t="shared" si="442"/>
        <v>8.7260305509311245</v>
      </c>
      <c r="AR521" s="43">
        <f t="shared" si="443"/>
        <v>-80.736288493419423</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-0,0324498901143978-0,0451277586145339i</v>
      </c>
      <c r="BG521" s="20">
        <f t="shared" si="454"/>
        <v>-25.10110399518716</v>
      </c>
      <c r="BH521" s="43">
        <f t="shared" si="455"/>
        <v>-125.71867235104642</v>
      </c>
      <c r="BI521" s="41" t="str">
        <f t="shared" si="460"/>
        <v>0,301475665499488+0,0587180875349842i</v>
      </c>
      <c r="BJ521" s="20">
        <f t="shared" si="456"/>
        <v>-10.253253475717603</v>
      </c>
      <c r="BK521" s="43">
        <f t="shared" si="461"/>
        <v>11.021453135952955</v>
      </c>
      <c r="BL521">
        <f t="shared" si="457"/>
        <v>-25.10110399518716</v>
      </c>
      <c r="BM521" s="43">
        <f t="shared" si="458"/>
        <v>-125.71867235104642</v>
      </c>
    </row>
    <row r="522" spans="14:65" x14ac:dyDescent="0.25">
      <c r="N522" s="9">
        <v>4</v>
      </c>
      <c r="O522" s="34">
        <f t="shared" si="462"/>
        <v>1096478.196143186</v>
      </c>
      <c r="P522" s="33" t="str">
        <f t="shared" si="411"/>
        <v>68,0243543984883</v>
      </c>
      <c r="Q522" s="4" t="str">
        <f t="shared" si="412"/>
        <v>1+75920,5440485632i</v>
      </c>
      <c r="R522" s="4">
        <f t="shared" si="424"/>
        <v>75920.544055149032</v>
      </c>
      <c r="S522" s="4">
        <f t="shared" si="425"/>
        <v>1.5707831551295395</v>
      </c>
      <c r="T522" s="4" t="str">
        <f t="shared" si="413"/>
        <v>1+206,681270749489i</v>
      </c>
      <c r="U522" s="4">
        <f t="shared" si="426"/>
        <v>206.68368991921827</v>
      </c>
      <c r="V522" s="4">
        <f t="shared" si="427"/>
        <v>1.565957996774882</v>
      </c>
      <c r="W522" t="str">
        <f t="shared" si="414"/>
        <v>1-14,8810514939632i</v>
      </c>
      <c r="X522" s="4">
        <f t="shared" si="428"/>
        <v>14.914613423283367</v>
      </c>
      <c r="Y522" s="4">
        <f t="shared" si="429"/>
        <v>-1.5036976539759328</v>
      </c>
      <c r="Z522" t="str">
        <f t="shared" si="415"/>
        <v>-3,80905773846967+4,21017403378588i</v>
      </c>
      <c r="AA522" s="4">
        <f t="shared" si="430"/>
        <v>5.6775422719483606</v>
      </c>
      <c r="AB522" s="4">
        <f t="shared" si="431"/>
        <v>2.3062168506379432</v>
      </c>
      <c r="AC522" s="47" t="str">
        <f t="shared" si="432"/>
        <v>-0,380359185924169+0,303294336255745i</v>
      </c>
      <c r="AD522" s="20">
        <f t="shared" si="433"/>
        <v>-6.2587410350137818</v>
      </c>
      <c r="AE522" s="43">
        <f t="shared" si="434"/>
        <v>141.43151737074496</v>
      </c>
      <c r="AF522" t="str">
        <f t="shared" si="416"/>
        <v>170,937204527894</v>
      </c>
      <c r="AG522" t="str">
        <f t="shared" si="417"/>
        <v>1+78005,5118635169i</v>
      </c>
      <c r="AH522">
        <f t="shared" si="435"/>
        <v>78005.511869926704</v>
      </c>
      <c r="AI522">
        <f t="shared" si="436"/>
        <v>1.5707835071879732</v>
      </c>
      <c r="AJ522" t="str">
        <f t="shared" si="418"/>
        <v>1+206,681270749489i</v>
      </c>
      <c r="AK522">
        <f t="shared" si="437"/>
        <v>206.68368991921827</v>
      </c>
      <c r="AL522">
        <f t="shared" si="438"/>
        <v>1.565957996774882</v>
      </c>
      <c r="AM522" t="str">
        <f t="shared" si="419"/>
        <v>1-6,08453186269414i</v>
      </c>
      <c r="AN522">
        <f t="shared" si="439"/>
        <v>6.1661599061441974</v>
      </c>
      <c r="AO522">
        <f t="shared" si="440"/>
        <v>-1.4079013963797196</v>
      </c>
      <c r="AP522" s="41" t="str">
        <f t="shared" si="441"/>
        <v>0,439612572212277-2,75793433532104i</v>
      </c>
      <c r="AQ522">
        <f t="shared" si="442"/>
        <v>8.9206459143659451</v>
      </c>
      <c r="AR522" s="43">
        <f t="shared" si="443"/>
        <v>-80.943289363799664</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-0,0320675399549897-0,0427865378156364i</v>
      </c>
      <c r="BG522" s="20">
        <f t="shared" si="454"/>
        <v>-25.437835756508605</v>
      </c>
      <c r="BH522" s="43">
        <f t="shared" si="455"/>
        <v>-126.85072675130984</v>
      </c>
      <c r="BI522" s="41" t="str">
        <f t="shared" si="460"/>
        <v>0,30154556266142+0,0573836324716928i</v>
      </c>
      <c r="BJ522" s="20">
        <f t="shared" si="456"/>
        <v>-10.25844880712887</v>
      </c>
      <c r="BK522" s="43">
        <f t="shared" si="461"/>
        <v>10.774466514145539</v>
      </c>
      <c r="BL522">
        <f t="shared" si="457"/>
        <v>-25.437835756508605</v>
      </c>
      <c r="BM522" s="43">
        <f t="shared" si="458"/>
        <v>-126.85072675130984</v>
      </c>
    </row>
    <row r="523" spans="14:65" x14ac:dyDescent="0.25">
      <c r="N523" s="9">
        <v>5</v>
      </c>
      <c r="O523" s="34">
        <f t="shared" si="462"/>
        <v>1122018.4543019643</v>
      </c>
      <c r="P523" s="33" t="str">
        <f t="shared" si="411"/>
        <v>68,0243543984883</v>
      </c>
      <c r="Q523" s="4" t="str">
        <f t="shared" si="412"/>
        <v>1+77688,960695037i</v>
      </c>
      <c r="R523" s="4">
        <f t="shared" si="424"/>
        <v>77688.960701472926</v>
      </c>
      <c r="S523" s="4">
        <f t="shared" si="425"/>
        <v>1.5707834549532476</v>
      </c>
      <c r="T523" s="4" t="str">
        <f t="shared" si="413"/>
        <v>1+211,495495993634i</v>
      </c>
      <c r="U523" s="4">
        <f t="shared" si="426"/>
        <v>211.49786009695998</v>
      </c>
      <c r="V523" s="4">
        <f t="shared" si="427"/>
        <v>1.5660681289515375</v>
      </c>
      <c r="W523" t="str">
        <f t="shared" si="414"/>
        <v>1-15,2276757115416i</v>
      </c>
      <c r="X523" s="4">
        <f t="shared" si="428"/>
        <v>15.260475339119484</v>
      </c>
      <c r="Y523" s="4">
        <f t="shared" si="429"/>
        <v>-1.5052205806994852</v>
      </c>
      <c r="Z523" t="str">
        <f t="shared" si="415"/>
        <v>-4,03570164717668+4,30824158505549i</v>
      </c>
      <c r="AA523" s="4">
        <f t="shared" si="430"/>
        <v>5.9032053445756061</v>
      </c>
      <c r="AB523" s="4">
        <f t="shared" si="431"/>
        <v>2.3235428925765582</v>
      </c>
      <c r="AC523" s="47" t="str">
        <f t="shared" si="432"/>
        <v>-0,368643712011699+0,305425740152776i</v>
      </c>
      <c r="AD523" s="20">
        <f t="shared" si="433"/>
        <v>-6.3981746892429392</v>
      </c>
      <c r="AE523" s="43">
        <f t="shared" si="434"/>
        <v>140.35784394850631</v>
      </c>
      <c r="AF523" t="str">
        <f t="shared" si="416"/>
        <v>170,937204527894</v>
      </c>
      <c r="AG523" t="str">
        <f t="shared" si="417"/>
        <v>1+79822,4936492101i</v>
      </c>
      <c r="AH523">
        <f t="shared" si="435"/>
        <v>79822.493655473983</v>
      </c>
      <c r="AI523">
        <f t="shared" si="436"/>
        <v>1.570783798997853</v>
      </c>
      <c r="AJ523" t="str">
        <f t="shared" si="418"/>
        <v>1+211,495495993634i</v>
      </c>
      <c r="AK523">
        <f t="shared" si="437"/>
        <v>211.49786009695998</v>
      </c>
      <c r="AL523">
        <f t="shared" si="438"/>
        <v>1.5660681289515375</v>
      </c>
      <c r="AM523" t="str">
        <f t="shared" si="419"/>
        <v>1-6,22625881640388i</v>
      </c>
      <c r="AN523">
        <f t="shared" si="439"/>
        <v>6.306052556778055</v>
      </c>
      <c r="AO523">
        <f t="shared" si="440"/>
        <v>-1.4115462580031557</v>
      </c>
      <c r="AP523" s="41" t="str">
        <f t="shared" si="441"/>
        <v>0,439612570951172-2,82207421384739i</v>
      </c>
      <c r="AQ523">
        <f t="shared" si="442"/>
        <v>9.1154973977321792</v>
      </c>
      <c r="AR523" s="43">
        <f t="shared" si="443"/>
        <v>-81.145831162295352</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-0,0316324609509762-0,0405409442194158i</v>
      </c>
      <c r="BG523" s="20">
        <f t="shared" si="454"/>
        <v>-25.777088618012751</v>
      </c>
      <c r="BH523" s="43">
        <f t="shared" si="455"/>
        <v>-127.96347742780381</v>
      </c>
      <c r="BI523" s="41" t="str">
        <f t="shared" si="460"/>
        <v>0,301612319635653+0,0560794111959786i</v>
      </c>
      <c r="BJ523" s="20">
        <f t="shared" si="456"/>
        <v>-10.263416531037638</v>
      </c>
      <c r="BK523" s="43">
        <f t="shared" si="461"/>
        <v>10.532847461394526</v>
      </c>
      <c r="BL523">
        <f t="shared" si="457"/>
        <v>-25.777088618012751</v>
      </c>
      <c r="BM523" s="43">
        <f t="shared" si="458"/>
        <v>-127.96347742780381</v>
      </c>
    </row>
    <row r="524" spans="14:65" x14ac:dyDescent="0.25">
      <c r="N524" s="9">
        <v>6</v>
      </c>
      <c r="O524" s="34">
        <f t="shared" si="462"/>
        <v>1148153.6214968837</v>
      </c>
      <c r="P524" s="33" t="str">
        <f t="shared" si="411"/>
        <v>68,0243543984883</v>
      </c>
      <c r="Q524" s="4" t="str">
        <f t="shared" si="412"/>
        <v>1+79498,5690568063i</v>
      </c>
      <c r="R524" s="4">
        <f t="shared" si="424"/>
        <v>79498.569063095725</v>
      </c>
      <c r="S524" s="4">
        <f t="shared" si="425"/>
        <v>1.5707837479521349</v>
      </c>
      <c r="T524" s="4" t="str">
        <f t="shared" si="413"/>
        <v>1+216,421858949228i</v>
      </c>
      <c r="U524" s="4">
        <f t="shared" si="426"/>
        <v>216.42416923957347</v>
      </c>
      <c r="V524" s="4">
        <f t="shared" si="427"/>
        <v>1.5661757543246215</v>
      </c>
      <c r="W524" t="str">
        <f t="shared" si="414"/>
        <v>1-15,5823738443444i</v>
      </c>
      <c r="X524" s="4">
        <f t="shared" si="428"/>
        <v>15.614428411725756</v>
      </c>
      <c r="Y524" s="4">
        <f t="shared" si="429"/>
        <v>-1.5067091357835192</v>
      </c>
      <c r="Z524" t="str">
        <f t="shared" si="415"/>
        <v>-4,27302695422564+4,40859342303981i</v>
      </c>
      <c r="AA524" s="4">
        <f t="shared" si="430"/>
        <v>6.1395810379217837</v>
      </c>
      <c r="AB524" s="4">
        <f t="shared" si="431"/>
        <v>2.3405804175028475</v>
      </c>
      <c r="AC524" s="47" t="str">
        <f t="shared" si="432"/>
        <v>-0,357076175778828+0,307106560639194i</v>
      </c>
      <c r="AD524" s="20">
        <f t="shared" si="433"/>
        <v>-6.5400353805283356</v>
      </c>
      <c r="AE524" s="43">
        <f t="shared" si="434"/>
        <v>139.30252744503963</v>
      </c>
      <c r="AF524" t="str">
        <f t="shared" si="416"/>
        <v>170,937204527894</v>
      </c>
      <c r="AG524" t="str">
        <f t="shared" si="417"/>
        <v>1+81681,7983776117i</v>
      </c>
      <c r="AH524">
        <f t="shared" si="435"/>
        <v>81681.79838373301</v>
      </c>
      <c r="AI524">
        <f t="shared" si="436"/>
        <v>1.5707840841653291</v>
      </c>
      <c r="AJ524" t="str">
        <f t="shared" si="418"/>
        <v>1+216,421858949228i</v>
      </c>
      <c r="AK524">
        <f t="shared" si="437"/>
        <v>216.42416923957347</v>
      </c>
      <c r="AL524">
        <f t="shared" si="438"/>
        <v>1.5661757543246215</v>
      </c>
      <c r="AM524" t="str">
        <f t="shared" si="419"/>
        <v>1-6,37128701495235i</v>
      </c>
      <c r="AN524">
        <f t="shared" si="439"/>
        <v>6.4492866448081241</v>
      </c>
      <c r="AO524">
        <f t="shared" si="440"/>
        <v>-1.4151122807320471</v>
      </c>
      <c r="AP524" s="41" t="str">
        <f t="shared" si="441"/>
        <v>0,439612569746824-2,88771039347648i</v>
      </c>
      <c r="AQ524">
        <f t="shared" si="442"/>
        <v>9.3105749084531944</v>
      </c>
      <c r="AR524" s="43">
        <f t="shared" si="443"/>
        <v>-81.343999073555167</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-0,0311505567625254-0,0383896046732709i</v>
      </c>
      <c r="BG524" s="20">
        <f t="shared" si="454"/>
        <v>-26.118776646557194</v>
      </c>
      <c r="BH524" s="43">
        <f t="shared" si="455"/>
        <v>-129.05698325562881</v>
      </c>
      <c r="BI524" s="41" t="str">
        <f t="shared" si="460"/>
        <v>0,301676077252776+0,0548047449701676i</v>
      </c>
      <c r="BJ524" s="20">
        <f t="shared" si="456"/>
        <v>-10.268166357575655</v>
      </c>
      <c r="BK524" s="43">
        <f t="shared" si="461"/>
        <v>10.296490225776394</v>
      </c>
      <c r="BL524">
        <f t="shared" si="457"/>
        <v>-26.118776646557194</v>
      </c>
      <c r="BM524" s="43">
        <f t="shared" si="458"/>
        <v>-129.05698325562881</v>
      </c>
    </row>
    <row r="525" spans="14:65" x14ac:dyDescent="0.25">
      <c r="N525" s="9">
        <v>7</v>
      </c>
      <c r="O525" s="34">
        <f t="shared" si="462"/>
        <v>1174897.5549395324</v>
      </c>
      <c r="P525" s="33" t="str">
        <f t="shared" si="411"/>
        <v>68,0243543984883</v>
      </c>
      <c r="Q525" s="4" t="str">
        <f t="shared" si="412"/>
        <v>1+81350,3286121777i</v>
      </c>
      <c r="R525" s="4">
        <f t="shared" si="424"/>
        <v>81350.328618323954</v>
      </c>
      <c r="S525" s="4">
        <f t="shared" si="425"/>
        <v>1.5707840342815533</v>
      </c>
      <c r="T525" s="4" t="str">
        <f t="shared" si="413"/>
        <v>1+221,462971639119i</v>
      </c>
      <c r="U525" s="4">
        <f t="shared" si="426"/>
        <v>221.46522934137815</v>
      </c>
      <c r="V525" s="4">
        <f t="shared" si="427"/>
        <v>1.5662809299485527</v>
      </c>
      <c r="W525" t="str">
        <f t="shared" si="414"/>
        <v>1-15,9453339580165i</v>
      </c>
      <c r="X525" s="4">
        <f t="shared" si="428"/>
        <v>15.976660321627739</v>
      </c>
      <c r="Y525" s="4">
        <f t="shared" si="429"/>
        <v>-1.5081640820780988</v>
      </c>
      <c r="Z525" t="str">
        <f t="shared" si="415"/>
        <v>-4,52153705841158+4,51128275561167i</v>
      </c>
      <c r="AA525" s="4">
        <f t="shared" si="430"/>
        <v>6.3871722594328446</v>
      </c>
      <c r="AB525" s="4">
        <f t="shared" si="431"/>
        <v>2.357329716910689</v>
      </c>
      <c r="AC525" s="47" t="str">
        <f t="shared" si="432"/>
        <v>-0,345672773377998+0,308356662693537i</v>
      </c>
      <c r="AD525" s="20">
        <f t="shared" si="433"/>
        <v>-6.6842391946740678</v>
      </c>
      <c r="AE525" s="43">
        <f t="shared" si="434"/>
        <v>138.26551071096333</v>
      </c>
      <c r="AF525" t="str">
        <f t="shared" si="416"/>
        <v>170,937204527894</v>
      </c>
      <c r="AG525" t="str">
        <f t="shared" si="417"/>
        <v>1+83584,4118766997i</v>
      </c>
      <c r="AH525">
        <f t="shared" si="435"/>
        <v>83584.41188268167</v>
      </c>
      <c r="AI525">
        <f t="shared" si="436"/>
        <v>1.5707843628416007</v>
      </c>
      <c r="AJ525" t="str">
        <f t="shared" si="418"/>
        <v>1+221,462971639119i</v>
      </c>
      <c r="AK525">
        <f t="shared" si="437"/>
        <v>221.46522934137815</v>
      </c>
      <c r="AL525">
        <f t="shared" si="438"/>
        <v>1.5662809299485527</v>
      </c>
      <c r="AM525" t="str">
        <f t="shared" si="419"/>
        <v>1-6,51969335421012i</v>
      </c>
      <c r="AN525">
        <f t="shared" si="439"/>
        <v>6.5959382526621342</v>
      </c>
      <c r="AO525">
        <f t="shared" si="440"/>
        <v>-1.4186009923543754</v>
      </c>
      <c r="AP525" s="41" t="str">
        <f t="shared" si="441"/>
        <v>0,439612568596681-2,95487767537955i</v>
      </c>
      <c r="AQ525">
        <f t="shared" si="442"/>
        <v>9.5058687628554779</v>
      </c>
      <c r="AR525" s="43">
        <f t="shared" si="443"/>
        <v>-81.537877373068099</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-0,0306274072869479-0,0363308871238819i</v>
      </c>
      <c r="BG525" s="20">
        <f t="shared" si="454"/>
        <v>-26.462815562654495</v>
      </c>
      <c r="BH525" s="43">
        <f t="shared" si="455"/>
        <v>-130.13132149077705</v>
      </c>
      <c r="BI525" s="41" t="str">
        <f t="shared" si="460"/>
        <v>0,301736970048969+0,0535589698766384i</v>
      </c>
      <c r="BJ525" s="20">
        <f t="shared" si="456"/>
        <v>-10.272707605124939</v>
      </c>
      <c r="BK525" s="43">
        <f t="shared" si="461"/>
        <v>10.065290425191492</v>
      </c>
      <c r="BL525">
        <f t="shared" si="457"/>
        <v>-26.462815562654495</v>
      </c>
      <c r="BM525" s="43">
        <f t="shared" si="458"/>
        <v>-130.13132149077705</v>
      </c>
    </row>
    <row r="526" spans="14:65" x14ac:dyDescent="0.25">
      <c r="N526" s="9">
        <v>8</v>
      </c>
      <c r="O526" s="34">
        <f t="shared" si="462"/>
        <v>1202264.4346174158</v>
      </c>
      <c r="P526" s="33" t="str">
        <f t="shared" si="411"/>
        <v>68,0243543984883</v>
      </c>
      <c r="Q526" s="4" t="str">
        <f t="shared" si="412"/>
        <v>1+83245,221188578i</v>
      </c>
      <c r="R526" s="4">
        <f t="shared" si="424"/>
        <v>83245.221194584345</v>
      </c>
      <c r="S526" s="4">
        <f t="shared" si="425"/>
        <v>1.5707843140933184</v>
      </c>
      <c r="T526" s="4" t="str">
        <f t="shared" si="413"/>
        <v>1+226,621506927982i</v>
      </c>
      <c r="U526" s="4">
        <f t="shared" si="426"/>
        <v>226.62371323916969</v>
      </c>
      <c r="V526" s="4">
        <f t="shared" si="427"/>
        <v>1.5663837115795263</v>
      </c>
      <c r="W526" t="str">
        <f t="shared" si="414"/>
        <v>1-16,3167484988147i</v>
      </c>
      <c r="X526" s="4">
        <f t="shared" si="428"/>
        <v>16.347363138242564</v>
      </c>
      <c r="Y526" s="4">
        <f t="shared" si="429"/>
        <v>-1.5095861663616719</v>
      </c>
      <c r="Z526" t="str">
        <f t="shared" si="415"/>
        <v>-4,78175908298375+4,61636403001443i</v>
      </c>
      <c r="AA526" s="4">
        <f t="shared" si="430"/>
        <v>6.646505607107291</v>
      </c>
      <c r="AB526" s="4">
        <f t="shared" si="431"/>
        <v>2.3737914059831615</v>
      </c>
      <c r="AC526" s="47" t="str">
        <f t="shared" si="432"/>
        <v>-0,334448038087417+0,309196106538934i</v>
      </c>
      <c r="AD526" s="20">
        <f t="shared" si="433"/>
        <v>-6.8307039420329456</v>
      </c>
      <c r="AE526" s="43">
        <f t="shared" si="434"/>
        <v>137.24671889752659</v>
      </c>
      <c r="AF526" t="str">
        <f t="shared" si="416"/>
        <v>170,937204527894</v>
      </c>
      <c r="AG526" t="str">
        <f t="shared" si="417"/>
        <v>1+85531,342937335i</v>
      </c>
      <c r="AH526">
        <f t="shared" si="435"/>
        <v>85531.342943180818</v>
      </c>
      <c r="AI526">
        <f t="shared" si="436"/>
        <v>1.5707846351744261</v>
      </c>
      <c r="AJ526" t="str">
        <f t="shared" si="418"/>
        <v>1+226,621506927982i</v>
      </c>
      <c r="AK526">
        <f t="shared" si="437"/>
        <v>226.62371323916969</v>
      </c>
      <c r="AL526">
        <f t="shared" si="438"/>
        <v>1.5663837115795263</v>
      </c>
      <c r="AM526" t="str">
        <f t="shared" si="419"/>
        <v>1-6,67155652118262i</v>
      </c>
      <c r="AN526">
        <f t="shared" si="439"/>
        <v>6.7460852659401178</v>
      </c>
      <c r="AO526">
        <f t="shared" si="440"/>
        <v>-1.4220139027648477</v>
      </c>
      <c r="AP526" s="41" t="str">
        <f t="shared" si="441"/>
        <v>0,439612567498304-3,02361167253855i</v>
      </c>
      <c r="AQ526">
        <f t="shared" si="442"/>
        <v>9.7013696715416664</v>
      </c>
      <c r="AR526" s="43">
        <f t="shared" si="443"/>
        <v>-81.72754938529971</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-0,0300682676176975-0,0343629338968469i</v>
      </c>
      <c r="BG526" s="20">
        <f t="shared" si="454"/>
        <v>-26.80912282775223</v>
      </c>
      <c r="BH526" s="43">
        <f t="shared" si="455"/>
        <v>-131.18658663793283</v>
      </c>
      <c r="BI526" s="41" t="str">
        <f t="shared" si="460"/>
        <v>0,301795126545446+0,0523414365223025i</v>
      </c>
      <c r="BJ526" s="20">
        <f t="shared" si="456"/>
        <v>-10.277049214177632</v>
      </c>
      <c r="BK526" s="43">
        <f t="shared" si="461"/>
        <v>9.8391450792408559</v>
      </c>
      <c r="BL526">
        <f t="shared" si="457"/>
        <v>-26.80912282775223</v>
      </c>
      <c r="BM526" s="43">
        <f t="shared" si="458"/>
        <v>-131.18658663793283</v>
      </c>
    </row>
    <row r="527" spans="14:65" x14ac:dyDescent="0.25">
      <c r="N527" s="9">
        <v>9</v>
      </c>
      <c r="O527" s="34">
        <f t="shared" si="462"/>
        <v>1230268.770812382</v>
      </c>
      <c r="P527" s="33" t="str">
        <f t="shared" si="411"/>
        <v>68,0243543984883</v>
      </c>
      <c r="Q527" s="4" t="str">
        <f t="shared" si="412"/>
        <v>1+85184,251483133i</v>
      </c>
      <c r="R527" s="4">
        <f t="shared" si="424"/>
        <v>85184.251489002636</v>
      </c>
      <c r="S527" s="4">
        <f t="shared" si="425"/>
        <v>1.5707845875357902</v>
      </c>
      <c r="T527" s="4" t="str">
        <f t="shared" si="413"/>
        <v>1+231,900199939508i</v>
      </c>
      <c r="U527" s="4">
        <f t="shared" si="426"/>
        <v>231.90235602939396</v>
      </c>
      <c r="V527" s="4">
        <f t="shared" si="427"/>
        <v>1.5664841537050318</v>
      </c>
      <c r="W527" t="str">
        <f t="shared" si="414"/>
        <v>1-16,6968143956445i</v>
      </c>
      <c r="X527" s="4">
        <f t="shared" si="428"/>
        <v>16.726733421759356</v>
      </c>
      <c r="Y527" s="4">
        <f t="shared" si="429"/>
        <v>-1.510976119621845</v>
      </c>
      <c r="Z527" t="str">
        <f t="shared" si="415"/>
        <v>-5,05424499374485+4,7238929617307i</v>
      </c>
      <c r="AA527" s="4">
        <f t="shared" si="430"/>
        <v>6.9181324915531732</v>
      </c>
      <c r="AB527" s="4">
        <f t="shared" si="431"/>
        <v>2.389966403668712</v>
      </c>
      <c r="AC527" s="47" t="str">
        <f t="shared" si="432"/>
        <v>-0,323414898863059+0,309645029281557i</v>
      </c>
      <c r="AD527" s="20">
        <f t="shared" si="433"/>
        <v>-6.979349232142332</v>
      </c>
      <c r="AE527" s="43">
        <f t="shared" si="434"/>
        <v>136.24606058375954</v>
      </c>
      <c r="AF527" t="str">
        <f t="shared" si="416"/>
        <v>170,937204527894</v>
      </c>
      <c r="AG527" t="str">
        <f t="shared" si="417"/>
        <v>1+87523,6238481367i</v>
      </c>
      <c r="AH527">
        <f t="shared" si="435"/>
        <v>87523.623853849451</v>
      </c>
      <c r="AI527">
        <f t="shared" si="436"/>
        <v>1.5707849013081996</v>
      </c>
      <c r="AJ527" t="str">
        <f t="shared" si="418"/>
        <v>1+231,900199939508i</v>
      </c>
      <c r="AK527">
        <f t="shared" si="437"/>
        <v>231.90235602939396</v>
      </c>
      <c r="AL527">
        <f t="shared" si="438"/>
        <v>1.5664841537050318</v>
      </c>
      <c r="AM527" t="str">
        <f t="shared" si="419"/>
        <v>1-6,82695703573113i</v>
      </c>
      <c r="AN527">
        <f t="shared" si="439"/>
        <v>6.8998074152630355</v>
      </c>
      <c r="AO527">
        <f t="shared" si="440"/>
        <v>-1.4253525033420866</v>
      </c>
      <c r="AP527" s="41" t="str">
        <f t="shared" si="441"/>
        <v>0,439612566449362-3,09394882862854i</v>
      </c>
      <c r="AQ527">
        <f t="shared" si="442"/>
        <v>9.897068725115755</v>
      </c>
      <c r="AR527" s="43">
        <f t="shared" si="443"/>
        <v>-81.913097446320634</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-0,029478069566426-0,0324836932468083i</v>
      </c>
      <c r="BG527" s="20">
        <f t="shared" si="454"/>
        <v>-27.157617718136635</v>
      </c>
      <c r="BH527" s="43">
        <f t="shared" si="455"/>
        <v>-132.22288933311455</v>
      </c>
      <c r="BI527" s="41" t="str">
        <f t="shared" si="460"/>
        <v>0,301850669515625+0,0511515097470408i</v>
      </c>
      <c r="BJ527" s="20">
        <f t="shared" si="456"/>
        <v>-10.281199760878533</v>
      </c>
      <c r="BK527" s="43">
        <f t="shared" si="461"/>
        <v>9.6179526368052422</v>
      </c>
      <c r="BL527">
        <f t="shared" si="457"/>
        <v>-27.157617718136635</v>
      </c>
      <c r="BM527" s="43">
        <f t="shared" si="458"/>
        <v>-132.22288933311455</v>
      </c>
    </row>
    <row r="528" spans="14:65" x14ac:dyDescent="0.25">
      <c r="N528" s="9">
        <v>10</v>
      </c>
      <c r="O528" s="34">
        <f t="shared" si="462"/>
        <v>1258925.4117941677</v>
      </c>
      <c r="P528" s="33" t="str">
        <f t="shared" si="411"/>
        <v>68,0243543984883</v>
      </c>
      <c r="Q528" s="4" t="str">
        <f t="shared" si="412"/>
        <v>1+87168,4475953714i</v>
      </c>
      <c r="R528" s="4">
        <f t="shared" si="424"/>
        <v>87168.447601107415</v>
      </c>
      <c r="S528" s="4">
        <f t="shared" si="425"/>
        <v>1.5707848547539514</v>
      </c>
      <c r="T528" s="4" t="str">
        <f t="shared" si="413"/>
        <v>1+237,301849506604i</v>
      </c>
      <c r="U528" s="4">
        <f t="shared" si="426"/>
        <v>237.30395651833311</v>
      </c>
      <c r="V528" s="4">
        <f t="shared" si="427"/>
        <v>1.5665823095727027</v>
      </c>
      <c r="W528" t="str">
        <f t="shared" si="414"/>
        <v>1-17,0857331644755i</v>
      </c>
      <c r="X528" s="4">
        <f t="shared" si="428"/>
        <v>17.114972327399713</v>
      </c>
      <c r="Y528" s="4">
        <f t="shared" si="429"/>
        <v>-1.5123346573353169</v>
      </c>
      <c r="Z528" t="str">
        <f t="shared" si="415"/>
        <v>-5,33957276984447+4,8339265640234i</v>
      </c>
      <c r="AA528" s="4">
        <f t="shared" si="430"/>
        <v>7.202630310576521</v>
      </c>
      <c r="AB528" s="4">
        <f t="shared" si="431"/>
        <v>2.405855913110186</v>
      </c>
      <c r="AC528" s="47" t="str">
        <f t="shared" si="432"/>
        <v>-0,31258474485818+0,309723537062831i</v>
      </c>
      <c r="AD528" s="20">
        <f t="shared" si="433"/>
        <v>-7.1300965357622506</v>
      </c>
      <c r="AE528" s="43">
        <f t="shared" si="434"/>
        <v>135.26342888341762</v>
      </c>
      <c r="AF528" t="str">
        <f t="shared" si="416"/>
        <v>170,937204527894</v>
      </c>
      <c r="AG528" t="str">
        <f t="shared" si="417"/>
        <v>1+89562,3109428149i</v>
      </c>
      <c r="AH528">
        <f t="shared" si="435"/>
        <v>89562.310948397615</v>
      </c>
      <c r="AI528">
        <f t="shared" si="436"/>
        <v>1.5707851613840287</v>
      </c>
      <c r="AJ528" t="str">
        <f t="shared" si="418"/>
        <v>1+237,301849506604i</v>
      </c>
      <c r="AK528">
        <f t="shared" si="437"/>
        <v>237.30395651833311</v>
      </c>
      <c r="AL528">
        <f t="shared" si="438"/>
        <v>1.5665823095727027</v>
      </c>
      <c r="AM528" t="str">
        <f t="shared" si="419"/>
        <v>1-6,98597729326545i</v>
      </c>
      <c r="AN528">
        <f t="shared" si="439"/>
        <v>7.0571863190665773</v>
      </c>
      <c r="AO528">
        <f t="shared" si="440"/>
        <v>-1.4286182663987701</v>
      </c>
      <c r="AP528" s="41" t="str">
        <f t="shared" si="441"/>
        <v>0,439612565447629-3,16592643734073i</v>
      </c>
      <c r="AQ528">
        <f t="shared" si="442"/>
        <v>10.092957380269038</v>
      </c>
      <c r="AR528" s="43">
        <f t="shared" si="443"/>
        <v>-82.094602870653731</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-0,02886142544053-0,0306909490644507i</v>
      </c>
      <c r="BG528" s="20">
        <f t="shared" si="454"/>
        <v>-27.508221386269838</v>
      </c>
      <c r="BH528" s="43">
        <f t="shared" si="455"/>
        <v>-133.24035524633109</v>
      </c>
      <c r="BI528" s="41" t="str">
        <f t="shared" si="460"/>
        <v>0,301903716240635+0,0499885683361974i</v>
      </c>
      <c r="BJ528" s="20">
        <f t="shared" si="456"/>
        <v>-10.285167470238523</v>
      </c>
      <c r="BK528" s="43">
        <f t="shared" si="461"/>
        <v>9.4016129995975444</v>
      </c>
      <c r="BL528">
        <f t="shared" si="457"/>
        <v>-27.508221386269838</v>
      </c>
      <c r="BM528" s="43">
        <f t="shared" si="458"/>
        <v>-133.24035524633109</v>
      </c>
    </row>
    <row r="529" spans="14:65" x14ac:dyDescent="0.25">
      <c r="N529" s="9">
        <v>11</v>
      </c>
      <c r="O529" s="34">
        <f t="shared" si="462"/>
        <v>1288249.5516931366</v>
      </c>
      <c r="P529" s="33" t="str">
        <f t="shared" si="411"/>
        <v>68,0243543984883</v>
      </c>
      <c r="Q529" s="4" t="str">
        <f t="shared" si="412"/>
        <v>1+89198,8615723358i</v>
      </c>
      <c r="R529" s="4">
        <f t="shared" si="424"/>
        <v>89198.86157794125</v>
      </c>
      <c r="S529" s="4">
        <f t="shared" si="425"/>
        <v>1.5707851158894846</v>
      </c>
      <c r="T529" s="4" t="str">
        <f t="shared" si="413"/>
        <v>1+242,82931965537i</v>
      </c>
      <c r="U529" s="4">
        <f t="shared" si="426"/>
        <v>242.83137870606808</v>
      </c>
      <c r="V529" s="4">
        <f t="shared" si="427"/>
        <v>1.5666782312185095</v>
      </c>
      <c r="W529" t="str">
        <f t="shared" si="414"/>
        <v>1-17,4837110151866i</v>
      </c>
      <c r="X529" s="4">
        <f t="shared" si="428"/>
        <v>17.512285712109577</v>
      </c>
      <c r="Y529" s="4">
        <f t="shared" si="429"/>
        <v>-1.51366247974662</v>
      </c>
      <c r="Z529" t="str">
        <f t="shared" si="415"/>
        <v>-5,63834762975027+4,94652317816493i</v>
      </c>
      <c r="AA529" s="4">
        <f t="shared" si="430"/>
        <v>7.5006036787736869</v>
      </c>
      <c r="AB529" s="4">
        <f t="shared" si="431"/>
        <v>2.4214614025047343</v>
      </c>
      <c r="AC529" s="47" t="str">
        <f t="shared" si="432"/>
        <v>-0,301967494656308+0,309451607608677i</v>
      </c>
      <c r="AD529" s="20">
        <f t="shared" si="433"/>
        <v>-7.2828692351459603</v>
      </c>
      <c r="AE529" s="43">
        <f t="shared" si="434"/>
        <v>134.29870252726803</v>
      </c>
      <c r="AF529" t="str">
        <f t="shared" si="416"/>
        <v>170,937204527894</v>
      </c>
      <c r="AG529" t="str">
        <f t="shared" si="417"/>
        <v>1+91648,4851602526i</v>
      </c>
      <c r="AH529">
        <f t="shared" si="435"/>
        <v>91648.485165708233</v>
      </c>
      <c r="AI529">
        <f t="shared" si="436"/>
        <v>1.5707854155398091</v>
      </c>
      <c r="AJ529" t="str">
        <f t="shared" si="418"/>
        <v>1+242,82931965537i</v>
      </c>
      <c r="AK529">
        <f t="shared" si="437"/>
        <v>242.83137870606808</v>
      </c>
      <c r="AL529">
        <f t="shared" si="438"/>
        <v>1.5666782312185095</v>
      </c>
      <c r="AM529" t="str">
        <f t="shared" si="419"/>
        <v>1-7,14870160843101i</v>
      </c>
      <c r="AN529">
        <f t="shared" si="439"/>
        <v>7.2183055273647234</v>
      </c>
      <c r="AO529">
        <f t="shared" si="440"/>
        <v>-1.4318126447001431</v>
      </c>
      <c r="AP529" s="41" t="str">
        <f t="shared" si="441"/>
        <v>0,439612564490981-3,23958266215597i</v>
      </c>
      <c r="AQ529">
        <f t="shared" si="442"/>
        <v>10.289027446231344</v>
      </c>
      <c r="AR529" s="43">
        <f t="shared" si="443"/>
        <v>-82.272145922075424</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-0,0282226337792342-0,028982348664219i</v>
      </c>
      <c r="BG529" s="20">
        <f t="shared" si="454"/>
        <v>-27.860856910392144</v>
      </c>
      <c r="BH529" s="43">
        <f t="shared" si="455"/>
        <v>-134.23912400870617</v>
      </c>
      <c r="BI529" s="41" t="str">
        <f t="shared" si="460"/>
        <v>0,301954378753546+0,048852004737195i</v>
      </c>
      <c r="BJ529" s="20">
        <f t="shared" si="456"/>
        <v>-10.288960229014849</v>
      </c>
      <c r="BK529" s="43">
        <f t="shared" si="461"/>
        <v>9.1900275419504069</v>
      </c>
      <c r="BL529">
        <f t="shared" si="457"/>
        <v>-27.860856910392144</v>
      </c>
      <c r="BM529" s="43">
        <f t="shared" si="458"/>
        <v>-134.23912400870617</v>
      </c>
    </row>
    <row r="530" spans="14:65" x14ac:dyDescent="0.25">
      <c r="N530" s="9">
        <v>12</v>
      </c>
      <c r="O530" s="34">
        <f t="shared" si="462"/>
        <v>1318256.7385564097</v>
      </c>
      <c r="P530" s="33" t="str">
        <f t="shared" si="411"/>
        <v>68,0243543984883</v>
      </c>
      <c r="Q530" s="4" t="str">
        <f t="shared" si="412"/>
        <v>1+91276,5699663924i</v>
      </c>
      <c r="R530" s="4">
        <f t="shared" si="424"/>
        <v>91276.569971870253</v>
      </c>
      <c r="S530" s="4">
        <f t="shared" si="425"/>
        <v>1.5707853710808473</v>
      </c>
      <c r="T530" s="4" t="str">
        <f t="shared" si="413"/>
        <v>1+248,485541123644i</v>
      </c>
      <c r="U530" s="4">
        <f t="shared" si="426"/>
        <v>248.48755330500995</v>
      </c>
      <c r="V530" s="4">
        <f t="shared" si="427"/>
        <v>1.5667719694943136</v>
      </c>
      <c r="W530" t="str">
        <f t="shared" si="414"/>
        <v>1-17,8909589609023i</v>
      </c>
      <c r="X530" s="4">
        <f t="shared" si="428"/>
        <v>17.918884243743815</v>
      </c>
      <c r="Y530" s="4">
        <f t="shared" si="429"/>
        <v>-1.5149602721453779</v>
      </c>
      <c r="Z530" t="str">
        <f t="shared" si="415"/>
        <v>-5,95120331499755+5,06174250437051i</v>
      </c>
      <c r="AA530" s="4">
        <f t="shared" si="430"/>
        <v>7.8126857147199305</v>
      </c>
      <c r="AB530" s="4">
        <f t="shared" si="431"/>
        <v>2.436784586460667</v>
      </c>
      <c r="AC530" s="47" t="str">
        <f t="shared" si="432"/>
        <v>-0,291571669060475+0,308849002948246i</v>
      </c>
      <c r="AD530" s="20">
        <f t="shared" si="433"/>
        <v>-7.4375926633733203</v>
      </c>
      <c r="AE530" s="43">
        <f t="shared" si="434"/>
        <v>133.35174691695187</v>
      </c>
      <c r="AF530" t="str">
        <f t="shared" si="416"/>
        <v>170,937204527894</v>
      </c>
      <c r="AG530" t="str">
        <f t="shared" si="417"/>
        <v>1+93783,2526176332i</v>
      </c>
      <c r="AH530">
        <f t="shared" si="435"/>
        <v>93783.252622964646</v>
      </c>
      <c r="AI530">
        <f t="shared" si="436"/>
        <v>1.5707856639102977</v>
      </c>
      <c r="AJ530" t="str">
        <f t="shared" si="418"/>
        <v>1+248,485541123644i</v>
      </c>
      <c r="AK530">
        <f t="shared" si="437"/>
        <v>248.48755330500995</v>
      </c>
      <c r="AL530">
        <f t="shared" si="438"/>
        <v>1.5667719694943136</v>
      </c>
      <c r="AM530" t="str">
        <f t="shared" si="419"/>
        <v>1-7,31521625981362i</v>
      </c>
      <c r="AN530">
        <f t="shared" si="439"/>
        <v>7.3832505665080586</v>
      </c>
      <c r="AO530">
        <f t="shared" si="440"/>
        <v>-1.4349370710465326</v>
      </c>
      <c r="AP530" s="41" t="str">
        <f t="shared" si="441"/>
        <v>0,439612563577391-3,31495655657967i</v>
      </c>
      <c r="AQ530">
        <f t="shared" si="442"/>
        <v>10.485271071592855</v>
      </c>
      <c r="AR530" s="43">
        <f t="shared" si="443"/>
        <v>-82.445805788121405</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-0,0275656867650352-0,0273554286100745i</v>
      </c>
      <c r="BG530" s="20">
        <f t="shared" si="454"/>
        <v>-28.215449333215389</v>
      </c>
      <c r="BH530" s="43">
        <f t="shared" si="455"/>
        <v>-135.21934816784005</v>
      </c>
      <c r="BI530" s="41" t="str">
        <f t="shared" si="460"/>
        <v>0,302002764072934+0,0477412247803521i</v>
      </c>
      <c r="BJ530" s="20">
        <f t="shared" si="456"/>
        <v>-10.292585598249225</v>
      </c>
      <c r="BK530" s="43">
        <f t="shared" si="461"/>
        <v>8.9830991270867866</v>
      </c>
      <c r="BL530">
        <f t="shared" si="457"/>
        <v>-28.215449333215389</v>
      </c>
      <c r="BM530" s="43">
        <f t="shared" si="458"/>
        <v>-135.21934816784005</v>
      </c>
    </row>
    <row r="531" spans="14:65" x14ac:dyDescent="0.25">
      <c r="N531" s="9">
        <v>13</v>
      </c>
      <c r="O531" s="34">
        <f t="shared" si="462"/>
        <v>1348962.8825916562</v>
      </c>
      <c r="P531" s="33" t="str">
        <f t="shared" ref="P531:P560" si="463">COMPLEX(Adc,0)</f>
        <v>68,0243543984883</v>
      </c>
      <c r="Q531" s="4" t="str">
        <f t="shared" ref="Q531:Q560" si="464">IMSUM(COMPLEX(1,0),IMDIV(COMPLEX(0,2*PI()*O531),COMPLEX(wp_lf,0)))</f>
        <v>1+93402,6744060332i</v>
      </c>
      <c r="R531" s="4">
        <f t="shared" si="424"/>
        <v>93402.674411386368</v>
      </c>
      <c r="S531" s="4">
        <f t="shared" si="425"/>
        <v>1.5707856204633455</v>
      </c>
      <c r="T531" s="4" t="str">
        <f t="shared" ref="T531:T560" si="465">IMSUM(COMPLEX(1,0),IMDIV(COMPLEX(0,2*PI()*O531),COMPLEX(wz_esr,0)))</f>
        <v>1+254,273512914916i</v>
      </c>
      <c r="U531" s="4">
        <f t="shared" si="426"/>
        <v>254.27547929380046</v>
      </c>
      <c r="V531" s="4">
        <f t="shared" si="427"/>
        <v>1.5668635740947965</v>
      </c>
      <c r="W531" t="str">
        <f t="shared" ref="W531:W560" si="466">IMSUB(COMPLEX(1,0),IMDIV(COMPLEX(0,2*PI()*O531),COMPLEX(wz_rhp,0)))</f>
        <v>1-18,3076929298739i</v>
      </c>
      <c r="X531" s="4">
        <f t="shared" si="428"/>
        <v>18.334983512797464</v>
      </c>
      <c r="Y531" s="4">
        <f t="shared" si="429"/>
        <v>-1.5162287051417882</v>
      </c>
      <c r="Z531" t="str">
        <f t="shared" ref="Z531:Z560" si="467">IMSUM(COMPLEX(1,0),IMDIV(COMPLEX(0,2*PI()*O531),COMPLEX(Q*(wsl/2),0)),IMDIV(IMPOWER(COMPLEX(0,2*PI()*O531),2),IMPOWER(COMPLEX(wsl/2,0),2)))</f>
        <v>-6,27880343443997+5,17964563345197i</v>
      </c>
      <c r="AA531" s="4">
        <f t="shared" si="430"/>
        <v>8.1395393884711442</v>
      </c>
      <c r="AB531" s="4">
        <f t="shared" si="431"/>
        <v>2.4518274079061486</v>
      </c>
      <c r="AC531" s="47" t="str">
        <f t="shared" si="432"/>
        <v>-0,28140446638208+0,307935191982166i</v>
      </c>
      <c r="AD531" s="20">
        <f t="shared" si="433"/>
        <v>-7.5941941335739882</v>
      </c>
      <c r="AE531" s="43">
        <f t="shared" si="434"/>
        <v>132.42241514729449</v>
      </c>
      <c r="AF531" t="str">
        <f t="shared" ref="AF531:AF560" si="468">COMPLEX($B$72,0)</f>
        <v>170,937204527894</v>
      </c>
      <c r="AG531" t="str">
        <f t="shared" ref="AG531:AG560" si="469">IMSUM(COMPLEX(1,0),IMDIV(COMPLEX(0,2*PI()*O531),COMPLEX(wp_lf_DCM,0)))</f>
        <v>1+95967,7451969197i</v>
      </c>
      <c r="AH531">
        <f t="shared" si="435"/>
        <v>95967.745202129779</v>
      </c>
      <c r="AI531">
        <f t="shared" si="436"/>
        <v>1.5707859066271839</v>
      </c>
      <c r="AJ531" t="str">
        <f t="shared" ref="AJ531:AJ560" si="470">IMSUM(COMPLEX(1,0),IMDIV(COMPLEX(0,2*PI()*O531),COMPLEX(wz1_dcm,0)))</f>
        <v>1+254,273512914916i</v>
      </c>
      <c r="AK531">
        <f t="shared" si="437"/>
        <v>254.27547929380046</v>
      </c>
      <c r="AL531">
        <f t="shared" si="438"/>
        <v>1.5668635740947965</v>
      </c>
      <c r="AM531" t="str">
        <f t="shared" ref="AM531:AM560" si="471">IMSUB(COMPLEX(1,0),IMDIV(COMPLEX(0,2*PI()*O531),COMPLEX(wz2_dcm,0)))</f>
        <v>1-7,4856095356855i</v>
      </c>
      <c r="AN531">
        <f t="shared" si="439"/>
        <v>7.5521089849621266</v>
      </c>
      <c r="AO531">
        <f t="shared" si="440"/>
        <v>-1.4379929579156823</v>
      </c>
      <c r="AP531" s="41" t="str">
        <f t="shared" si="441"/>
        <v>0,439612562704919-3,39208808484828i</v>
      </c>
      <c r="AQ531">
        <f t="shared" si="442"/>
        <v>10.681680731497217</v>
      </c>
      <c r="AR531" s="43">
        <f t="shared" si="443"/>
        <v>-82.615660558054657</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-0,0268942790434399-0,0258076385659487i</v>
      </c>
      <c r="BG531" s="20">
        <f t="shared" si="454"/>
        <v>-28.571925690535693</v>
      </c>
      <c r="BH531" s="43">
        <f t="shared" si="455"/>
        <v>-136.18119217453778</v>
      </c>
      <c r="BI531" s="41" t="str">
        <f t="shared" si="460"/>
        <v>0,302048974426091+0,0466556474039403i</v>
      </c>
      <c r="BJ531" s="20">
        <f t="shared" si="456"/>
        <v>-10.296050825464482</v>
      </c>
      <c r="BK531" s="43">
        <f t="shared" si="461"/>
        <v>8.7807321201130346</v>
      </c>
      <c r="BL531">
        <f t="shared" si="457"/>
        <v>-28.571925690535693</v>
      </c>
      <c r="BM531" s="43">
        <f t="shared" si="458"/>
        <v>-136.18119217453778</v>
      </c>
    </row>
    <row r="532" spans="14:65" x14ac:dyDescent="0.25">
      <c r="N532" s="9">
        <v>14</v>
      </c>
      <c r="O532" s="34">
        <f t="shared" si="462"/>
        <v>1380384.2646028849</v>
      </c>
      <c r="P532" s="33" t="str">
        <f t="shared" si="463"/>
        <v>68,0243543984883</v>
      </c>
      <c r="Q532" s="4" t="str">
        <f t="shared" si="464"/>
        <v>1+95578,3021799745i</v>
      </c>
      <c r="R532" s="4">
        <f t="shared" ref="R532:R560" si="476">IMABS(Q532)</f>
        <v>95578.302185205801</v>
      </c>
      <c r="S532" s="4">
        <f t="shared" ref="S532:S560" si="477">IMARGUMENT(Q532)</f>
        <v>1.570785864169205</v>
      </c>
      <c r="T532" s="4" t="str">
        <f t="shared" si="465"/>
        <v>1+260,196303888442i</v>
      </c>
      <c r="U532" s="4">
        <f t="shared" ref="U532:U560" si="478">IMABS(T532)</f>
        <v>260.19822550741281</v>
      </c>
      <c r="V532" s="4">
        <f t="shared" ref="V532:V560" si="479">IMARGUMENT(T532)</f>
        <v>1.566953093583777</v>
      </c>
      <c r="W532" t="str">
        <f t="shared" si="466"/>
        <v>1-18,7341338799678i</v>
      </c>
      <c r="X532" s="4">
        <f t="shared" ref="X532:X560" si="480">IMABS(W532)</f>
        <v>18.76080414674588</v>
      </c>
      <c r="Y532" s="4">
        <f t="shared" ref="Y532:Y560" si="481">IMARGUMENT(W532)</f>
        <v>-1.517468434940086</v>
      </c>
      <c r="Z532" t="str">
        <f t="shared" si="467"/>
        <v>-6,621842871853+5,300295079209i</v>
      </c>
      <c r="AA532" s="4">
        <f t="shared" ref="AA532:AA560" si="482">IMABS(Z532)</f>
        <v>8.4818589322269151</v>
      </c>
      <c r="AB532" s="4">
        <f t="shared" ref="AB532:AB560" si="483">IMARGUMENT(Z532)</f>
        <v>2.4665920205943346</v>
      </c>
      <c r="AC532" s="47" t="str">
        <f t="shared" ref="AC532:AC560" si="484">(IMDIV(IMPRODUCT(P532,T532,W532),IMPRODUCT(Q532,Z532)))</f>
        <v>-0,271471839275229+0,306729282505577i</v>
      </c>
      <c r="AD532" s="20">
        <f t="shared" ref="AD532:AD560" si="485">20*LOG(IMABS(AC532))</f>
        <v>-7.7526029588501491</v>
      </c>
      <c r="AE532" s="43">
        <f t="shared" ref="AE532:AE560" si="486">(180/PI())*IMARGUMENT(AC532)</f>
        <v>131.51054899452265</v>
      </c>
      <c r="AF532" t="str">
        <f t="shared" si="468"/>
        <v>170,937204527894</v>
      </c>
      <c r="AG532" t="str">
        <f t="shared" si="469"/>
        <v>1+98203,1211449927i</v>
      </c>
      <c r="AH532">
        <f t="shared" ref="AH532:AH560" si="487">IMABS(AG532)</f>
        <v>98203.121150084204</v>
      </c>
      <c r="AI532">
        <f t="shared" ref="AI532:AI560" si="488">IMARGUMENT(AG532)</f>
        <v>1.570786143819159</v>
      </c>
      <c r="AJ532" t="str">
        <f t="shared" si="470"/>
        <v>1+260,196303888442i</v>
      </c>
      <c r="AK532">
        <f t="shared" ref="AK532:AK560" si="489">IMABS(AJ532)</f>
        <v>260.19822550741281</v>
      </c>
      <c r="AL532">
        <f t="shared" ref="AL532:AL560" si="490">IMARGUMENT(AJ532)</f>
        <v>1.566953093583777</v>
      </c>
      <c r="AM532" t="str">
        <f t="shared" si="471"/>
        <v>1-7,65997178081695i</v>
      </c>
      <c r="AN532">
        <f t="shared" ref="AN532:AN560" si="491">IMABS(AM532)</f>
        <v>7.7249704001317694</v>
      </c>
      <c r="AO532">
        <f t="shared" ref="AO532:AO560" si="492">IMARGUMENT(AM532)</f>
        <v>-1.4409816971609308</v>
      </c>
      <c r="AP532" s="41" t="str">
        <f t="shared" ref="AP532:AP560" si="493">(IMDIV(IMPRODUCT(AF532,AJ532,AM532),IMPRODUCT(AG532)))</f>
        <v>0,439612561871713-3,47101814311905i</v>
      </c>
      <c r="AQ532">
        <f t="shared" ref="AQ532:AQ560" si="494">20*LOG(IMABS(AP532))</f>
        <v>10.878249215208651</v>
      </c>
      <c r="AR532" s="43">
        <f t="shared" ref="AR532:AR560" si="495">(180/PI())*IMARGUMENT(AP532)</f>
        <v>-82.781787204068848</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-0,026211817701817-0,0243363631829658i</v>
      </c>
      <c r="BG532" s="20">
        <f t="shared" ref="BG532:BG560" si="506">20*LOG(IMABS(BF532))</f>
        <v>-28.930215030572608</v>
      </c>
      <c r="BH532" s="43">
        <f t="shared" ref="BH532:BH560" si="507">(180/PI())*IMARGUMENT(BF532)</f>
        <v>-137.12483140344983</v>
      </c>
      <c r="BI532" s="41" t="str">
        <f t="shared" si="460"/>
        <v>0,30209310746246+0,045594704383535i</v>
      </c>
      <c r="BJ532" s="20">
        <f t="shared" ref="BJ532:BJ560" si="508">20*LOG(IMABS(BI532))</f>
        <v>-10.299362856513799</v>
      </c>
      <c r="BK532" s="43">
        <f t="shared" si="461"/>
        <v>8.5828323979586898</v>
      </c>
      <c r="BL532">
        <f t="shared" ref="BL532:BL560" si="509">IF($B$31=0,BJ532,BG532)</f>
        <v>-28.930215030572608</v>
      </c>
      <c r="BM532" s="43">
        <f t="shared" ref="BM532:BM560" si="510">IF($B$31=0,BK532,BH532)</f>
        <v>-137.12483140344983</v>
      </c>
    </row>
    <row r="533" spans="14:65" x14ac:dyDescent="0.25">
      <c r="N533" s="9">
        <v>15</v>
      </c>
      <c r="O533" s="34">
        <f t="shared" si="462"/>
        <v>1412537.5446227565</v>
      </c>
      <c r="P533" s="33" t="str">
        <f t="shared" si="463"/>
        <v>68,0243543984883</v>
      </c>
      <c r="Q533" s="4" t="str">
        <f t="shared" si="464"/>
        <v>1+97804,6068348604i</v>
      </c>
      <c r="R533" s="4">
        <f t="shared" si="476"/>
        <v>97804.606839972621</v>
      </c>
      <c r="S533" s="4">
        <f t="shared" si="477"/>
        <v>1.5707861023276417</v>
      </c>
      <c r="T533" s="4" t="str">
        <f t="shared" si="465"/>
        <v>1+266,257054386397i</v>
      </c>
      <c r="U533" s="4">
        <f t="shared" si="478"/>
        <v>266.25893226429184</v>
      </c>
      <c r="V533" s="4">
        <f t="shared" si="479"/>
        <v>1.5670405754199306</v>
      </c>
      <c r="W533" t="str">
        <f t="shared" si="466"/>
        <v>1-19,1705079158206i</v>
      </c>
      <c r="X533" s="4">
        <f t="shared" si="480"/>
        <v>19.196571927053547</v>
      </c>
      <c r="Y533" s="4">
        <f t="shared" si="481"/>
        <v>-1.5186801036097579</v>
      </c>
      <c r="Z533" t="str">
        <f t="shared" si="467"/>
        <v>-6,98104925987555+5,42375481157474i</v>
      </c>
      <c r="AA533" s="4">
        <f t="shared" si="482"/>
        <v>8.8403713171387253</v>
      </c>
      <c r="AB533" s="4">
        <f t="shared" si="483"/>
        <v>2.4810807722400838</v>
      </c>
      <c r="AC533" s="47" t="str">
        <f t="shared" si="484"/>
        <v>-0,261778572264221+0,305249962232372i</v>
      </c>
      <c r="AD533" s="20">
        <f t="shared" si="485"/>
        <v>-7.9127504636898713</v>
      </c>
      <c r="AE533" s="43">
        <f t="shared" si="486"/>
        <v>130.6159798683899</v>
      </c>
      <c r="AF533" t="str">
        <f t="shared" si="468"/>
        <v>170,937204527894</v>
      </c>
      <c r="AG533" t="str">
        <f t="shared" si="469"/>
        <v>1+100490,565687769i</v>
      </c>
      <c r="AH533">
        <f t="shared" si="487"/>
        <v>100490.5656927446</v>
      </c>
      <c r="AI533">
        <f t="shared" si="488"/>
        <v>1.5707863756119858</v>
      </c>
      <c r="AJ533" t="str">
        <f t="shared" si="470"/>
        <v>1+266,257054386397i</v>
      </c>
      <c r="AK533">
        <f t="shared" si="489"/>
        <v>266.25893226429184</v>
      </c>
      <c r="AL533">
        <f t="shared" si="490"/>
        <v>1.5670405754199306</v>
      </c>
      <c r="AM533" t="str">
        <f t="shared" si="471"/>
        <v>1-7,83839544437832i</v>
      </c>
      <c r="AN533">
        <f t="shared" si="491"/>
        <v>7.9019265462576147</v>
      </c>
      <c r="AO533">
        <f t="shared" si="492"/>
        <v>-1.4439046597614384</v>
      </c>
      <c r="AP533" s="41" t="str">
        <f t="shared" si="493"/>
        <v>0,439612561076009-3,5517885811537i</v>
      </c>
      <c r="AQ533">
        <f t="shared" si="494"/>
        <v>11.074969614050856</v>
      </c>
      <c r="AR533" s="43">
        <f t="shared" si="495"/>
        <v>-82.944261565507588</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-0,0255214331771484-0,0229389420570677i</v>
      </c>
      <c r="BG533" s="20">
        <f t="shared" si="506"/>
        <v>-29.29024842482459</v>
      </c>
      <c r="BH533" s="43">
        <f t="shared" si="507"/>
        <v>-138.05045120962217</v>
      </c>
      <c r="BI533" s="41" t="str">
        <f t="shared" si="460"/>
        <v>0,302135256457649+0,0445578400656908i</v>
      </c>
      <c r="BJ533" s="20">
        <f t="shared" si="508"/>
        <v>-10.302528347083857</v>
      </c>
      <c r="BK533" s="43">
        <f t="shared" si="461"/>
        <v>8.3893073564802609</v>
      </c>
      <c r="BL533">
        <f t="shared" si="509"/>
        <v>-29.29024842482459</v>
      </c>
      <c r="BM533" s="43">
        <f t="shared" si="510"/>
        <v>-138.05045120962217</v>
      </c>
    </row>
    <row r="534" spans="14:65" x14ac:dyDescent="0.25">
      <c r="N534" s="9">
        <v>16</v>
      </c>
      <c r="O534" s="34">
        <f t="shared" si="462"/>
        <v>1445439.7707459298</v>
      </c>
      <c r="P534" s="33" t="str">
        <f t="shared" si="463"/>
        <v>68,0243543984883</v>
      </c>
      <c r="Q534" s="4" t="str">
        <f t="shared" si="464"/>
        <v>1+100082,768786887i</v>
      </c>
      <c r="R534" s="4">
        <f t="shared" si="476"/>
        <v>100082.76879188287</v>
      </c>
      <c r="S534" s="4">
        <f t="shared" si="477"/>
        <v>1.5707863350649307</v>
      </c>
      <c r="T534" s="4" t="str">
        <f t="shared" si="465"/>
        <v>1+272,458977898916i</v>
      </c>
      <c r="U534" s="4">
        <f t="shared" si="478"/>
        <v>272.46081303138254</v>
      </c>
      <c r="V534" s="4">
        <f t="shared" si="479"/>
        <v>1.5671260659819257</v>
      </c>
      <c r="W534" t="str">
        <f t="shared" si="466"/>
        <v>1-19,6170464087219i</v>
      </c>
      <c r="X534" s="4">
        <f t="shared" si="480"/>
        <v>19.642517908912513</v>
      </c>
      <c r="Y534" s="4">
        <f t="shared" si="481"/>
        <v>-1.5198643393542957</v>
      </c>
      <c r="Z534" t="str">
        <f t="shared" si="467"/>
        <v>-7,3571845234162+5,55009029053346i</v>
      </c>
      <c r="AA534" s="4">
        <f t="shared" si="482"/>
        <v>9.2158377993901706</v>
      </c>
      <c r="AB534" s="4">
        <f t="shared" si="483"/>
        <v>2.4952961883147635</v>
      </c>
      <c r="AC534" s="47" t="str">
        <f t="shared" si="484"/>
        <v>-0,252328359211581+0,30351544832295i</v>
      </c>
      <c r="AD534" s="20">
        <f t="shared" si="485"/>
        <v>-8.0745699876365098</v>
      </c>
      <c r="AE534" s="43">
        <f t="shared" si="486"/>
        <v>129.73852972670389</v>
      </c>
      <c r="AF534" t="str">
        <f t="shared" si="468"/>
        <v>170,937204527894</v>
      </c>
      <c r="AG534" t="str">
        <f t="shared" si="469"/>
        <v>1+102831,291658623i</v>
      </c>
      <c r="AH534">
        <f t="shared" si="487"/>
        <v>102831.29166348533</v>
      </c>
      <c r="AI534">
        <f t="shared" si="488"/>
        <v>1.5707866021285637</v>
      </c>
      <c r="AJ534" t="str">
        <f t="shared" si="470"/>
        <v>1+272,458977898916i</v>
      </c>
      <c r="AK534">
        <f t="shared" si="489"/>
        <v>272.46081303138254</v>
      </c>
      <c r="AL534">
        <f t="shared" si="490"/>
        <v>1.5671260659819257</v>
      </c>
      <c r="AM534" t="str">
        <f t="shared" si="471"/>
        <v>1-8,02097512895773i</v>
      </c>
      <c r="AN534">
        <f t="shared" si="491"/>
        <v>8.0830713234115699</v>
      </c>
      <c r="AO534">
        <f t="shared" si="492"/>
        <v>-1.4467631956208646</v>
      </c>
      <c r="AP534" s="41" t="str">
        <f t="shared" si="493"/>
        <v>0,439612560316118-3,63444222450754i</v>
      </c>
      <c r="AQ534">
        <f t="shared" si="494"/>
        <v>11.27183530971614</v>
      </c>
      <c r="AR534" s="43">
        <f t="shared" si="495"/>
        <v>-83.103158335892886</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-0,0248259908820618-0,021612687808631i</v>
      </c>
      <c r="BG534" s="20">
        <f t="shared" si="506"/>
        <v>-29.651958971205936</v>
      </c>
      <c r="BH534" s="43">
        <f t="shared" si="507"/>
        <v>-138.95824602247097</v>
      </c>
      <c r="BI534" s="41" t="str">
        <f t="shared" si="460"/>
        <v>0,302175510508407+0,0435445111059549i</v>
      </c>
      <c r="BJ534" s="20">
        <f t="shared" si="508"/>
        <v>-10.305553673853275</v>
      </c>
      <c r="BK534" s="43">
        <f t="shared" si="461"/>
        <v>8.2000659149323027</v>
      </c>
      <c r="BL534">
        <f t="shared" si="509"/>
        <v>-29.651958971205936</v>
      </c>
      <c r="BM534" s="43">
        <f t="shared" si="510"/>
        <v>-138.95824602247097</v>
      </c>
    </row>
    <row r="535" spans="14:65" x14ac:dyDescent="0.25">
      <c r="N535" s="9">
        <v>17</v>
      </c>
      <c r="O535" s="34">
        <f t="shared" si="462"/>
        <v>1479108.3881682095</v>
      </c>
      <c r="P535" s="33" t="str">
        <f t="shared" si="463"/>
        <v>68,0243543984883</v>
      </c>
      <c r="Q535" s="4" t="str">
        <f t="shared" si="464"/>
        <v>1+102413,995947676i</v>
      </c>
      <c r="R535" s="4">
        <f t="shared" si="476"/>
        <v>102413.99595255815</v>
      </c>
      <c r="S535" s="4">
        <f t="shared" si="477"/>
        <v>1.5707865625044721</v>
      </c>
      <c r="T535" s="4" t="str">
        <f t="shared" si="465"/>
        <v>1+278,805362767937i</v>
      </c>
      <c r="U535" s="4">
        <f t="shared" si="478"/>
        <v>278.80715612796058</v>
      </c>
      <c r="V535" s="4">
        <f t="shared" si="479"/>
        <v>1.5672096105929885</v>
      </c>
      <c r="W535" t="str">
        <f t="shared" si="466"/>
        <v>1-20,0739861192915i</v>
      </c>
      <c r="X535" s="4">
        <f t="shared" si="480"/>
        <v>20.098878543777211</v>
      </c>
      <c r="Y535" s="4">
        <f t="shared" si="481"/>
        <v>-1.5210217567773137</v>
      </c>
      <c r="Z535" t="str">
        <f t="shared" si="467"/>
        <v>-7,75104649579824+5,67936850082834i</v>
      </c>
      <c r="AA535" s="4">
        <f t="shared" si="482"/>
        <v>9.6090555388252028</v>
      </c>
      <c r="AB535" s="4">
        <f t="shared" si="483"/>
        <v>2.5092409565179579</v>
      </c>
      <c r="AC535" s="47" t="str">
        <f t="shared" si="484"/>
        <v>-0,243123880070287+0,30154344488695i</v>
      </c>
      <c r="AD535" s="20">
        <f t="shared" si="485"/>
        <v>-8.2379968819464633</v>
      </c>
      <c r="AE535" s="43">
        <f t="shared" si="486"/>
        <v>128.87801195118803</v>
      </c>
      <c r="AF535" t="str">
        <f t="shared" si="468"/>
        <v>170,937204527894</v>
      </c>
      <c r="AG535" t="str">
        <f t="shared" si="469"/>
        <v>1+105226,540141447i</v>
      </c>
      <c r="AH535">
        <f t="shared" si="487"/>
        <v>105226.54014619863</v>
      </c>
      <c r="AI535">
        <f t="shared" si="488"/>
        <v>1.5707868234889946</v>
      </c>
      <c r="AJ535" t="str">
        <f t="shared" si="470"/>
        <v>1+278,805362767937i</v>
      </c>
      <c r="AK535">
        <f t="shared" si="489"/>
        <v>278.80715612796058</v>
      </c>
      <c r="AL535">
        <f t="shared" si="490"/>
        <v>1.5672096105929885</v>
      </c>
      <c r="AM535" t="str">
        <f t="shared" si="471"/>
        <v>1-8,20780764072066i</v>
      </c>
      <c r="AN535">
        <f t="shared" si="491"/>
        <v>8.2685008476187782</v>
      </c>
      <c r="AO535">
        <f t="shared" si="492"/>
        <v>-1.4495586334110788</v>
      </c>
      <c r="AP535" s="41" t="str">
        <f t="shared" si="493"/>
        <v>0,439612559590427-3,71902289723634i</v>
      </c>
      <c r="AQ535">
        <f t="shared" si="494"/>
        <v>11.468839962943241</v>
      </c>
      <c r="AR535" s="43">
        <f t="shared" si="495"/>
        <v>-83.258551052567014</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-0,0241281033583007-0,0203549023503001i</v>
      </c>
      <c r="BG535" s="20">
        <f t="shared" si="506"/>
        <v>-30.015281790195036</v>
      </c>
      <c r="BH535" s="43">
        <f t="shared" si="507"/>
        <v>-139.84841847824484</v>
      </c>
      <c r="BI535" s="41" t="str">
        <f t="shared" si="460"/>
        <v>0,302213954719044+0,042554186211249i</v>
      </c>
      <c r="BJ535" s="20">
        <f t="shared" si="508"/>
        <v>-10.308444945305325</v>
      </c>
      <c r="BK535" s="43">
        <f t="shared" si="461"/>
        <v>8.0150185180000673</v>
      </c>
      <c r="BL535">
        <f t="shared" si="509"/>
        <v>-30.015281790195036</v>
      </c>
      <c r="BM535" s="43">
        <f t="shared" si="510"/>
        <v>-139.84841847824484</v>
      </c>
    </row>
    <row r="536" spans="14:65" x14ac:dyDescent="0.25">
      <c r="N536" s="9">
        <v>18</v>
      </c>
      <c r="O536" s="34">
        <f t="shared" si="462"/>
        <v>1513561.2484362102</v>
      </c>
      <c r="P536" s="33" t="str">
        <f t="shared" si="463"/>
        <v>68,0243543984883</v>
      </c>
      <c r="Q536" s="4" t="str">
        <f t="shared" si="464"/>
        <v>1+104799,524364727i</v>
      </c>
      <c r="R536" s="4">
        <f t="shared" si="476"/>
        <v>104799.52436949802</v>
      </c>
      <c r="S536" s="4">
        <f t="shared" si="477"/>
        <v>1.5707867847668575</v>
      </c>
      <c r="T536" s="4" t="str">
        <f t="shared" si="465"/>
        <v>1+285,299573930724i</v>
      </c>
      <c r="U536" s="4">
        <f t="shared" si="478"/>
        <v>285.30132646914325</v>
      </c>
      <c r="V536" s="4">
        <f t="shared" si="479"/>
        <v>1.5672912535449099</v>
      </c>
      <c r="W536" t="str">
        <f t="shared" si="466"/>
        <v>1-20,5415693230121i</v>
      </c>
      <c r="X536" s="4">
        <f t="shared" si="480"/>
        <v>20.565895804756764</v>
      </c>
      <c r="Y536" s="4">
        <f t="shared" si="481"/>
        <v>-1.5221529571458559</v>
      </c>
      <c r="Z536" t="str">
        <f t="shared" si="467"/>
        <v>-8,16347061107114+5,81165798747769i</v>
      </c>
      <c r="AA536" s="4">
        <f t="shared" si="482"/>
        <v>10.020859293555391</v>
      </c>
      <c r="AB536" s="4">
        <f t="shared" si="483"/>
        <v>2.522917911937884</v>
      </c>
      <c r="AC536" s="47" t="str">
        <f t="shared" si="484"/>
        <v>-0,234166876355294+0,299351107912931i</v>
      </c>
      <c r="AD536" s="20">
        <f t="shared" si="485"/>
        <v>-8.4029684999386216</v>
      </c>
      <c r="AE536" s="43">
        <f t="shared" si="486"/>
        <v>128.0342321840119</v>
      </c>
      <c r="AF536" t="str">
        <f t="shared" si="468"/>
        <v>170,937204527894</v>
      </c>
      <c r="AG536" t="str">
        <f t="shared" si="469"/>
        <v>1+107677,581128693i</v>
      </c>
      <c r="AH536">
        <f t="shared" si="487"/>
        <v>107677.5811333365</v>
      </c>
      <c r="AI536">
        <f t="shared" si="488"/>
        <v>1.5707870398106472</v>
      </c>
      <c r="AJ536" t="str">
        <f t="shared" si="470"/>
        <v>1+285,299573930724i</v>
      </c>
      <c r="AK536">
        <f t="shared" si="489"/>
        <v>285.30132646914325</v>
      </c>
      <c r="AL536">
        <f t="shared" si="490"/>
        <v>1.5672912535449099</v>
      </c>
      <c r="AM536" t="str">
        <f t="shared" si="471"/>
        <v>1-8,39899204073788i</v>
      </c>
      <c r="AN536">
        <f t="shared" si="491"/>
        <v>8.4583135021337608</v>
      </c>
      <c r="AO536">
        <f t="shared" si="492"/>
        <v>-1.4522922804576617</v>
      </c>
      <c r="AP536" s="41" t="str">
        <f t="shared" si="493"/>
        <v>0,439612558897395-3,80557544513232i</v>
      </c>
      <c r="AQ536">
        <f t="shared" si="494"/>
        <v>11.665977502558411</v>
      </c>
      <c r="AR536" s="43">
        <f t="shared" si="495"/>
        <v>-83.410512088760228</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-0,0234301427863314-0,0191628914207778i</v>
      </c>
      <c r="BG536" s="20">
        <f t="shared" si="506"/>
        <v>-30.380154014698178</v>
      </c>
      <c r="BH536" s="43">
        <f t="shared" si="507"/>
        <v>-140.72117859165036</v>
      </c>
      <c r="BI536" s="41" t="str">
        <f t="shared" si="460"/>
        <v>0,302250670379548+0,0415863458866087i</v>
      </c>
      <c r="BJ536" s="20">
        <f t="shared" si="508"/>
        <v>-10.311208012201163</v>
      </c>
      <c r="BK536" s="43">
        <f t="shared" si="461"/>
        <v>7.8340771355774272</v>
      </c>
      <c r="BL536">
        <f t="shared" si="509"/>
        <v>-30.380154014698178</v>
      </c>
      <c r="BM536" s="43">
        <f t="shared" si="510"/>
        <v>-140.72117859165036</v>
      </c>
    </row>
    <row r="537" spans="14:65" x14ac:dyDescent="0.25">
      <c r="N537" s="9">
        <v>19</v>
      </c>
      <c r="O537" s="34">
        <f t="shared" si="462"/>
        <v>1548816.6189124861</v>
      </c>
      <c r="P537" s="33" t="str">
        <f t="shared" si="463"/>
        <v>68,0243543984883</v>
      </c>
      <c r="Q537" s="4" t="str">
        <f t="shared" si="464"/>
        <v>1+107240,618876781i</v>
      </c>
      <c r="R537" s="4">
        <f t="shared" si="476"/>
        <v>107240.61888144343</v>
      </c>
      <c r="S537" s="4">
        <f t="shared" si="477"/>
        <v>1.5707870019699335</v>
      </c>
      <c r="T537" s="4" t="str">
        <f t="shared" si="465"/>
        <v>1+291,945054703995i</v>
      </c>
      <c r="U537" s="4">
        <f t="shared" si="478"/>
        <v>291.94676735000621</v>
      </c>
      <c r="V537" s="4">
        <f t="shared" si="479"/>
        <v>1.5673710381215078</v>
      </c>
      <c r="W537" t="str">
        <f t="shared" si="466"/>
        <v>1-21,0200439386876i</v>
      </c>
      <c r="X537" s="4">
        <f t="shared" si="480"/>
        <v>21.043817314934984</v>
      </c>
      <c r="Y537" s="4">
        <f t="shared" si="481"/>
        <v>-1.5232585286507514</v>
      </c>
      <c r="Z537" t="str">
        <f t="shared" si="467"/>
        <v>-8,59533167607804+5,9470288921184i</v>
      </c>
      <c r="AA537" s="4">
        <f t="shared" si="482"/>
        <v>10.452123194140103</v>
      </c>
      <c r="AB537" s="4">
        <f t="shared" si="483"/>
        <v>2.5363300229062196</v>
      </c>
      <c r="AC537" s="47" t="str">
        <f t="shared" si="484"/>
        <v>-0,225458224855761+0,296955017067982i</v>
      </c>
      <c r="AD537" s="20">
        <f t="shared" si="485"/>
        <v>-8.5694241816973893</v>
      </c>
      <c r="AE537" s="43">
        <f t="shared" si="486"/>
        <v>127.20698912467462</v>
      </c>
      <c r="AF537" t="str">
        <f t="shared" si="468"/>
        <v>170,937204527894</v>
      </c>
      <c r="AG537" t="str">
        <f t="shared" si="469"/>
        <v>1+110185,714194734i</v>
      </c>
      <c r="AH537">
        <f t="shared" si="487"/>
        <v>110185.71419927178</v>
      </c>
      <c r="AI537">
        <f t="shared" si="488"/>
        <v>1.5707872512082175</v>
      </c>
      <c r="AJ537" t="str">
        <f t="shared" si="470"/>
        <v>1+291,945054703995i</v>
      </c>
      <c r="AK537">
        <f t="shared" si="489"/>
        <v>291.94676735000621</v>
      </c>
      <c r="AL537">
        <f t="shared" si="490"/>
        <v>1.5673710381215078</v>
      </c>
      <c r="AM537" t="str">
        <f t="shared" si="471"/>
        <v>1-8,59462969750892i</v>
      </c>
      <c r="AN537">
        <f t="shared" si="491"/>
        <v>8.6526099898991315</v>
      </c>
      <c r="AO537">
        <f t="shared" si="492"/>
        <v>-1.454965422664132</v>
      </c>
      <c r="AP537" s="41" t="str">
        <f t="shared" si="493"/>
        <v>0,439612558235557-3,89414575950208i</v>
      </c>
      <c r="AQ537">
        <f t="shared" si="494"/>
        <v>11.86324211487646</v>
      </c>
      <c r="AR537" s="43">
        <f t="shared" si="495"/>
        <v>-83.559112647908535</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-0,0227342536988747-0,0180339774711152i</v>
      </c>
      <c r="BG537" s="20">
        <f t="shared" si="506"/>
        <v>-30.746514774287395</v>
      </c>
      <c r="BH537" s="43">
        <f t="shared" si="507"/>
        <v>-141.57674296695293</v>
      </c>
      <c r="BI537" s="41" t="str">
        <f t="shared" si="460"/>
        <v>0,302285735135881+0,0406404821862983i</v>
      </c>
      <c r="BJ537" s="20">
        <f t="shared" si="508"/>
        <v>-10.313848477713547</v>
      </c>
      <c r="BK537" s="43">
        <f t="shared" si="461"/>
        <v>7.6571552604638891</v>
      </c>
      <c r="BL537">
        <f t="shared" si="509"/>
        <v>-30.746514774287395</v>
      </c>
      <c r="BM537" s="43">
        <f t="shared" si="510"/>
        <v>-141.57674296695293</v>
      </c>
    </row>
    <row r="538" spans="14:65" x14ac:dyDescent="0.25">
      <c r="N538" s="9">
        <v>20</v>
      </c>
      <c r="O538" s="34">
        <f t="shared" si="462"/>
        <v>1584893.1924611153</v>
      </c>
      <c r="P538" s="33" t="str">
        <f t="shared" si="463"/>
        <v>68,0243543984883</v>
      </c>
      <c r="Q538" s="4" t="str">
        <f t="shared" si="464"/>
        <v>1+109738,573784461i</v>
      </c>
      <c r="R538" s="4">
        <f t="shared" si="476"/>
        <v>109738.57378901729</v>
      </c>
      <c r="S538" s="4">
        <f t="shared" si="477"/>
        <v>1.5707872142288637</v>
      </c>
      <c r="T538" s="4" t="str">
        <f t="shared" si="465"/>
        <v>1+298,745328609619i</v>
      </c>
      <c r="U538" s="4">
        <f t="shared" si="478"/>
        <v>298.74700227126834</v>
      </c>
      <c r="V538" s="4">
        <f t="shared" si="479"/>
        <v>1.5674490066215554</v>
      </c>
      <c r="W538" t="str">
        <f t="shared" si="466"/>
        <v>1-21,5096636598926i</v>
      </c>
      <c r="X538" s="4">
        <f t="shared" si="480"/>
        <v>21.53289647868359</v>
      </c>
      <c r="Y538" s="4">
        <f t="shared" si="481"/>
        <v>-1.5243390466638842</v>
      </c>
      <c r="Z538" t="str">
        <f t="shared" si="467"/>
        <v>-9,0475457260384+6,08555299019593i</v>
      </c>
      <c r="AA538" s="4">
        <f t="shared" si="482"/>
        <v>10.903762601104187</v>
      </c>
      <c r="AB538" s="4">
        <f t="shared" si="483"/>
        <v>2.5494803775476655</v>
      </c>
      <c r="AC538" s="47" t="str">
        <f t="shared" si="484"/>
        <v>-0,216998009189343+0,294371153809558i</v>
      </c>
      <c r="AD538" s="20">
        <f t="shared" si="485"/>
        <v>-8.7373052337599617</v>
      </c>
      <c r="AE538" s="43">
        <f t="shared" si="486"/>
        <v>126.39607528722587</v>
      </c>
      <c r="AF538" t="str">
        <f t="shared" si="468"/>
        <v>170,937204527894</v>
      </c>
      <c r="AG538" t="str">
        <f t="shared" si="469"/>
        <v>1+112752,269184921i</v>
      </c>
      <c r="AH538">
        <f t="shared" si="487"/>
        <v>112752.26918935547</v>
      </c>
      <c r="AI538">
        <f t="shared" si="488"/>
        <v>1.5707874577937917</v>
      </c>
      <c r="AJ538" t="str">
        <f t="shared" si="470"/>
        <v>1+298,745328609619i</v>
      </c>
      <c r="AK538">
        <f t="shared" si="489"/>
        <v>298.74700227126834</v>
      </c>
      <c r="AL538">
        <f t="shared" si="490"/>
        <v>1.5674490066215554</v>
      </c>
      <c r="AM538" t="str">
        <f t="shared" si="471"/>
        <v>1-8,79482434070892i</v>
      </c>
      <c r="AN538">
        <f t="shared" si="491"/>
        <v>8.8514933872158625</v>
      </c>
      <c r="AO538">
        <f t="shared" si="492"/>
        <v>-1.4575793244719957</v>
      </c>
      <c r="AP538" s="41" t="str">
        <f t="shared" si="493"/>
        <v>0,439612557603507-3,98478080149864i</v>
      </c>
      <c r="AQ538">
        <f t="shared" si="494"/>
        <v>12.060628233455366</v>
      </c>
      <c r="AR538" s="43">
        <f t="shared" si="495"/>
        <v>-83.704422760054584</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-0,022042365764451-0,0169655109963003i</v>
      </c>
      <c r="BG538" s="20">
        <f t="shared" si="506"/>
        <v>-31.114305174444223</v>
      </c>
      <c r="BH538" s="43">
        <f t="shared" si="507"/>
        <v>-142.41533404857492</v>
      </c>
      <c r="BI538" s="41" t="str">
        <f t="shared" si="460"/>
        <v>0,302319223152674+0,0397160984692762i</v>
      </c>
      <c r="BJ538" s="20">
        <f t="shared" si="508"/>
        <v>-10.3163717072289</v>
      </c>
      <c r="BK538" s="43">
        <f t="shared" si="461"/>
        <v>7.4841679041447033</v>
      </c>
      <c r="BL538">
        <f t="shared" si="509"/>
        <v>-31.114305174444223</v>
      </c>
      <c r="BM538" s="43">
        <f t="shared" si="510"/>
        <v>-142.41533404857492</v>
      </c>
    </row>
    <row r="539" spans="14:65" x14ac:dyDescent="0.25">
      <c r="N539" s="9">
        <v>21</v>
      </c>
      <c r="O539" s="34">
        <f t="shared" si="462"/>
        <v>1621810.0973589318</v>
      </c>
      <c r="P539" s="33" t="str">
        <f t="shared" si="463"/>
        <v>68,0243543984883</v>
      </c>
      <c r="Q539" s="4" t="str">
        <f t="shared" si="464"/>
        <v>1+112294,713536523i</v>
      </c>
      <c r="R539" s="4">
        <f t="shared" si="476"/>
        <v>112294.71354097557</v>
      </c>
      <c r="S539" s="4">
        <f t="shared" si="477"/>
        <v>1.5707874216561908</v>
      </c>
      <c r="T539" s="4" t="str">
        <f t="shared" si="465"/>
        <v>1+305,704001242833i</v>
      </c>
      <c r="U539" s="4">
        <f t="shared" si="478"/>
        <v>305.70563680749831</v>
      </c>
      <c r="V539" s="4">
        <f t="shared" si="479"/>
        <v>1.5675252003811893</v>
      </c>
      <c r="W539" t="str">
        <f t="shared" si="466"/>
        <v>1-22,010688089484i</v>
      </c>
      <c r="X539" s="4">
        <f t="shared" si="480"/>
        <v>22.033392616039698</v>
      </c>
      <c r="Y539" s="4">
        <f t="shared" si="481"/>
        <v>-1.5253950739922637</v>
      </c>
      <c r="Z539" t="str">
        <f t="shared" si="467"/>
        <v>-9,5210719675815+6,22730372902066i</v>
      </c>
      <c r="AA539" s="4">
        <f t="shared" si="482"/>
        <v>11.376736049735042</v>
      </c>
      <c r="AB539" s="4">
        <f t="shared" si="483"/>
        <v>2.5623721710198177</v>
      </c>
      <c r="AC539" s="47" t="str">
        <f t="shared" si="484"/>
        <v>-0,208785588873994+0,291614885258804i</v>
      </c>
      <c r="AD539" s="20">
        <f t="shared" si="485"/>
        <v>-8.9065549043749037</v>
      </c>
      <c r="AE539" s="43">
        <f t="shared" si="486"/>
        <v>125.60127771809232</v>
      </c>
      <c r="AF539" t="str">
        <f t="shared" si="468"/>
        <v>170,937204527894</v>
      </c>
      <c r="AG539" t="str">
        <f t="shared" si="469"/>
        <v>1+115378,606920682i</v>
      </c>
      <c r="AH539">
        <f t="shared" si="487"/>
        <v>115378.60692501556</v>
      </c>
      <c r="AI539">
        <f t="shared" si="488"/>
        <v>1.5707876596769044</v>
      </c>
      <c r="AJ539" t="str">
        <f t="shared" si="470"/>
        <v>1+305,704001242833i</v>
      </c>
      <c r="AK539">
        <f t="shared" si="489"/>
        <v>305.70563680749831</v>
      </c>
      <c r="AL539">
        <f t="shared" si="490"/>
        <v>1.5675252003811893</v>
      </c>
      <c r="AM539" t="str">
        <f t="shared" si="471"/>
        <v>1-8,99968211618761i</v>
      </c>
      <c r="AN539">
        <f t="shared" si="491"/>
        <v>9.0550691986548131</v>
      </c>
      <c r="AO539">
        <f t="shared" si="492"/>
        <v>-1.4601352288538834</v>
      </c>
      <c r="AP539" s="41" t="str">
        <f t="shared" si="493"/>
        <v>0,439612556999905-4,07752862702096i</v>
      </c>
      <c r="AQ539">
        <f t="shared" si="494"/>
        <v>12.258130529199715</v>
      </c>
      <c r="AR539" s="43">
        <f t="shared" si="495"/>
        <v>-83.8465112801738</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-0,0213562065244505-0,0159548804090892i</v>
      </c>
      <c r="BG539" s="20">
        <f t="shared" si="506"/>
        <v>-31.483468271394134</v>
      </c>
      <c r="BH539" s="43">
        <f t="shared" si="507"/>
        <v>-143.23717941092508</v>
      </c>
      <c r="BI539" s="41" t="str">
        <f t="shared" si="460"/>
        <v>0,302351205268761+0,0388127091590131i</v>
      </c>
      <c r="BJ539" s="20">
        <f t="shared" si="508"/>
        <v>-10.318782837819512</v>
      </c>
      <c r="BK539" s="43">
        <f t="shared" si="461"/>
        <v>7.3150315908089141</v>
      </c>
      <c r="BL539">
        <f t="shared" si="509"/>
        <v>-31.483468271394134</v>
      </c>
      <c r="BM539" s="43">
        <f t="shared" si="510"/>
        <v>-143.23717941092508</v>
      </c>
    </row>
    <row r="540" spans="14:65" x14ac:dyDescent="0.25">
      <c r="N540" s="9">
        <v>22</v>
      </c>
      <c r="O540" s="34">
        <f t="shared" si="462"/>
        <v>1659586.9074375622</v>
      </c>
      <c r="P540" s="33" t="str">
        <f t="shared" si="463"/>
        <v>68,0243543984883</v>
      </c>
      <c r="Q540" s="4" t="str">
        <f t="shared" si="464"/>
        <v>1+114910,3934321i</v>
      </c>
      <c r="R540" s="4">
        <f t="shared" si="476"/>
        <v>114910.39343645121</v>
      </c>
      <c r="S540" s="4">
        <f t="shared" si="477"/>
        <v>1.5707876243618955</v>
      </c>
      <c r="T540" s="4" t="str">
        <f t="shared" si="465"/>
        <v>1+312,824762183979i</v>
      </c>
      <c r="U540" s="4">
        <f t="shared" si="478"/>
        <v>312.82636051883958</v>
      </c>
      <c r="V540" s="4">
        <f t="shared" si="479"/>
        <v>1.5675996597958086</v>
      </c>
      <c r="W540" t="str">
        <f t="shared" si="466"/>
        <v>1-22,5233828772465i</v>
      </c>
      <c r="X540" s="4">
        <f t="shared" si="480"/>
        <v>22.545571100219238</v>
      </c>
      <c r="Y540" s="4">
        <f t="shared" si="481"/>
        <v>-1.5264271611287976</v>
      </c>
      <c r="Z540" t="str">
        <f t="shared" si="467"/>
        <v>-10,0169148133527+6,37235626671067i</v>
      </c>
      <c r="AA540" s="4">
        <f t="shared" si="482"/>
        <v>11.872047286287716</v>
      </c>
      <c r="AB540" s="4">
        <f t="shared" si="483"/>
        <v>2.5750086934349627</v>
      </c>
      <c r="AC540" s="47" t="str">
        <f t="shared" si="484"/>
        <v>-0,20081966565992+0,288700953297466i</v>
      </c>
      <c r="AD540" s="20">
        <f t="shared" si="485"/>
        <v>-9.0771183548838632</v>
      </c>
      <c r="AE540" s="43">
        <f t="shared" si="486"/>
        <v>124.82237867499046</v>
      </c>
      <c r="AF540" t="str">
        <f t="shared" si="468"/>
        <v>170,937204527894</v>
      </c>
      <c r="AG540" t="str">
        <f t="shared" si="469"/>
        <v>1+118066,11992105i</v>
      </c>
      <c r="AH540">
        <f t="shared" si="487"/>
        <v>118066.11992528493</v>
      </c>
      <c r="AI540">
        <f t="shared" si="488"/>
        <v>1.5707878569645961</v>
      </c>
      <c r="AJ540" t="str">
        <f t="shared" si="470"/>
        <v>1+312,824762183979i</v>
      </c>
      <c r="AK540">
        <f t="shared" si="489"/>
        <v>312.82636051883958</v>
      </c>
      <c r="AL540">
        <f t="shared" si="490"/>
        <v>1.5675996597958086</v>
      </c>
      <c r="AM540" t="str">
        <f t="shared" si="471"/>
        <v>1-9,20931164224924i</v>
      </c>
      <c r="AN540">
        <f t="shared" si="491"/>
        <v>9.2634454132394719</v>
      </c>
      <c r="AO540">
        <f t="shared" si="492"/>
        <v>-1.4626343573371858</v>
      </c>
      <c r="AP540" s="41" t="str">
        <f t="shared" si="493"/>
        <v>0,439612556423468-4,17243841219381i</v>
      </c>
      <c r="AQ540">
        <f t="shared" si="494"/>
        <v>12.455743900805716</v>
      </c>
      <c r="AR540" s="43">
        <f t="shared" si="495"/>
        <v>-83.98544588827734</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-0,0206773139835833-0,0149995205552224i</v>
      </c>
      <c r="BG540" s="20">
        <f t="shared" si="506"/>
        <v>-31.853949043083102</v>
      </c>
      <c r="BH540" s="43">
        <f t="shared" si="507"/>
        <v>-144.04251108698054</v>
      </c>
      <c r="BI540" s="41" t="str">
        <f t="shared" si="460"/>
        <v>0,302381749145793+0,0379298395076358i</v>
      </c>
      <c r="BJ540" s="20">
        <f t="shared" si="508"/>
        <v>-10.321086787393503</v>
      </c>
      <c r="BK540" s="43">
        <f t="shared" si="461"/>
        <v>7.149664349751518</v>
      </c>
      <c r="BL540">
        <f t="shared" si="509"/>
        <v>-31.853949043083102</v>
      </c>
      <c r="BM540" s="43">
        <f t="shared" si="510"/>
        <v>-144.04251108698054</v>
      </c>
    </row>
    <row r="541" spans="14:65" x14ac:dyDescent="0.25">
      <c r="N541" s="9">
        <v>23</v>
      </c>
      <c r="O541" s="34">
        <f t="shared" si="462"/>
        <v>1698243.6524617488</v>
      </c>
      <c r="P541" s="33" t="str">
        <f t="shared" si="463"/>
        <v>68,0243543984883</v>
      </c>
      <c r="Q541" s="4" t="str">
        <f t="shared" si="464"/>
        <v>1+117587,000339292i</v>
      </c>
      <c r="R541" s="4">
        <f t="shared" si="476"/>
        <v>117587.00034354418</v>
      </c>
      <c r="S541" s="4">
        <f t="shared" si="477"/>
        <v>1.5707878224534551</v>
      </c>
      <c r="T541" s="4" t="str">
        <f t="shared" si="465"/>
        <v>1+320,111386954761i</v>
      </c>
      <c r="U541" s="4">
        <f t="shared" si="478"/>
        <v>320.11294890725787</v>
      </c>
      <c r="V541" s="4">
        <f t="shared" si="479"/>
        <v>1.5676724243414766</v>
      </c>
      <c r="W541" t="str">
        <f t="shared" si="466"/>
        <v>1-23,0480198607428i</v>
      </c>
      <c r="X541" s="4">
        <f t="shared" si="480"/>
        <v>23.069703498337262</v>
      </c>
      <c r="Y541" s="4">
        <f t="shared" si="481"/>
        <v>-1.5274358464996758</v>
      </c>
      <c r="Z541" t="str">
        <f t="shared" si="467"/>
        <v>-10,5361260125066+6,52078751204141i</v>
      </c>
      <c r="AA541" s="4">
        <f t="shared" si="482"/>
        <v>12.390747399919565</v>
      </c>
      <c r="AB541" s="4">
        <f t="shared" si="483"/>
        <v>2.5873933184518747</v>
      </c>
      <c r="AC541" s="47" t="str">
        <f t="shared" si="484"/>
        <v>-0,19309834692531+0,285643468368286i</v>
      </c>
      <c r="AD541" s="20">
        <f t="shared" si="485"/>
        <v>-9.2489426277384261</v>
      </c>
      <c r="AE541" s="43">
        <f t="shared" si="486"/>
        <v>124.05915626761606</v>
      </c>
      <c r="AF541" t="str">
        <f t="shared" si="468"/>
        <v>170,937204527894</v>
      </c>
      <c r="AG541" t="str">
        <f t="shared" si="469"/>
        <v>1+120816,23314099i</v>
      </c>
      <c r="AH541">
        <f t="shared" si="487"/>
        <v>120816.23314512851</v>
      </c>
      <c r="AI541">
        <f t="shared" si="488"/>
        <v>1.5707880497614717</v>
      </c>
      <c r="AJ541" t="str">
        <f t="shared" si="470"/>
        <v>1+320,111386954761i</v>
      </c>
      <c r="AK541">
        <f t="shared" si="489"/>
        <v>320.11294890725787</v>
      </c>
      <c r="AL541">
        <f t="shared" si="490"/>
        <v>1.5676724243414766</v>
      </c>
      <c r="AM541" t="str">
        <f t="shared" si="471"/>
        <v>1-9,42382406724326i</v>
      </c>
      <c r="AN541">
        <f t="shared" si="491"/>
        <v>9.4767325619304703</v>
      </c>
      <c r="AO541">
        <f t="shared" si="492"/>
        <v>-1.4650779100557512</v>
      </c>
      <c r="AP541" s="41" t="str">
        <f t="shared" si="493"/>
        <v>0,439612555872976-4,26956047944157i</v>
      </c>
      <c r="AQ541">
        <f t="shared" si="494"/>
        <v>12.653463465541162</v>
      </c>
      <c r="AR541" s="43">
        <f t="shared" si="495"/>
        <v>-84.121293091151173</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-0,0200070489687761-0,0140969199697791i</v>
      </c>
      <c r="BG541" s="20">
        <f t="shared" si="506"/>
        <v>-32.22569435680763</v>
      </c>
      <c r="BH541" s="43">
        <f t="shared" si="507"/>
        <v>-144.83156493493541</v>
      </c>
      <c r="BI541" s="41" t="str">
        <f t="shared" si="460"/>
        <v>0,302410919410253+0,0370670253643771i</v>
      </c>
      <c r="BJ541" s="20">
        <f t="shared" si="508"/>
        <v>-10.323288263528054</v>
      </c>
      <c r="BK541" s="43">
        <f t="shared" si="461"/>
        <v>6.9879857062973816</v>
      </c>
      <c r="BL541">
        <f t="shared" si="509"/>
        <v>-32.22569435680763</v>
      </c>
      <c r="BM541" s="43">
        <f t="shared" si="510"/>
        <v>-144.83156493493541</v>
      </c>
    </row>
    <row r="542" spans="14:65" x14ac:dyDescent="0.25">
      <c r="N542" s="9">
        <v>24</v>
      </c>
      <c r="O542" s="34">
        <f t="shared" si="462"/>
        <v>1737800.8287493798</v>
      </c>
      <c r="P542" s="33" t="str">
        <f t="shared" si="463"/>
        <v>68,0243543984883</v>
      </c>
      <c r="Q542" s="4" t="str">
        <f t="shared" si="464"/>
        <v>1+120325,953430512i</v>
      </c>
      <c r="R542" s="4">
        <f t="shared" si="476"/>
        <v>120325.95343466739</v>
      </c>
      <c r="S542" s="4">
        <f t="shared" si="477"/>
        <v>1.5707880160359002</v>
      </c>
      <c r="T542" s="4" t="str">
        <f t="shared" si="465"/>
        <v>1+327,567739020078i</v>
      </c>
      <c r="U542" s="4">
        <f t="shared" si="478"/>
        <v>327.56926541836299</v>
      </c>
      <c r="V542" s="4">
        <f t="shared" si="479"/>
        <v>1.5677435325958338</v>
      </c>
      <c r="W542" t="str">
        <f t="shared" si="466"/>
        <v>1-23,5848772094456i</v>
      </c>
      <c r="X542" s="4">
        <f t="shared" si="480"/>
        <v>23.606067715412205</v>
      </c>
      <c r="Y542" s="4">
        <f t="shared" si="481"/>
        <v>-1.5284216567082927</v>
      </c>
      <c r="Z542" t="str">
        <f t="shared" si="467"/>
        <v>-11,0798068816081+6,6726761652238i</v>
      </c>
      <c r="AA542" s="4">
        <f t="shared" si="482"/>
        <v>12.933937054883017</v>
      </c>
      <c r="AB542" s="4">
        <f t="shared" si="483"/>
        <v>2.5995294925229535</v>
      </c>
      <c r="AC542" s="47" t="str">
        <f t="shared" si="484"/>
        <v>-0,185619205993898+0,282455907480387i</v>
      </c>
      <c r="AD542" s="20">
        <f t="shared" si="485"/>
        <v>-9.4219766116279455</v>
      </c>
      <c r="AE542" s="43">
        <f t="shared" si="486"/>
        <v>123.3113850609584</v>
      </c>
      <c r="AF542" t="str">
        <f t="shared" si="468"/>
        <v>170,937204527894</v>
      </c>
      <c r="AG542" t="str">
        <f t="shared" si="469"/>
        <v>1+123630,404726933i</v>
      </c>
      <c r="AH542">
        <f t="shared" si="487"/>
        <v>123630.40473097732</v>
      </c>
      <c r="AI542">
        <f t="shared" si="488"/>
        <v>1.5707882381697547</v>
      </c>
      <c r="AJ542" t="str">
        <f t="shared" si="470"/>
        <v>1+327,567739020078i</v>
      </c>
      <c r="AK542">
        <f t="shared" si="489"/>
        <v>327.56926541836299</v>
      </c>
      <c r="AL542">
        <f t="shared" si="490"/>
        <v>1.5677435325958338</v>
      </c>
      <c r="AM542" t="str">
        <f t="shared" si="471"/>
        <v>1-9,64333312849669i</v>
      </c>
      <c r="AN542">
        <f t="shared" si="491"/>
        <v>9.6950437764438053</v>
      </c>
      <c r="AO542">
        <f t="shared" si="492"/>
        <v>-1.4674670658273576</v>
      </c>
      <c r="AP542" s="41" t="str">
        <f t="shared" si="493"/>
        <v>0,439612555347257-4,36894632416978i</v>
      </c>
      <c r="AQ542">
        <f t="shared" si="494"/>
        <v>12.851284550353064</v>
      </c>
      <c r="AR542" s="43">
        <f t="shared" si="495"/>
        <v>-84.254118225599768</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-0,0193466071855983-0,0132446269736539i</v>
      </c>
      <c r="BG542" s="20">
        <f t="shared" si="506"/>
        <v>-32.598652933972666</v>
      </c>
      <c r="BH542" s="43">
        <f t="shared" si="507"/>
        <v>-145.60458004206643</v>
      </c>
      <c r="BI542" s="41" t="str">
        <f t="shared" si="460"/>
        <v>0,302438777789183+0,0362238129483031i</v>
      </c>
      <c r="BJ542" s="20">
        <f t="shared" si="508"/>
        <v>-10.325391771991629</v>
      </c>
      <c r="BK542" s="43">
        <f t="shared" si="461"/>
        <v>6.8299166713754564</v>
      </c>
      <c r="BL542">
        <f t="shared" si="509"/>
        <v>-32.598652933972666</v>
      </c>
      <c r="BM542" s="43">
        <f t="shared" si="510"/>
        <v>-145.60458004206643</v>
      </c>
    </row>
    <row r="543" spans="14:65" x14ac:dyDescent="0.25">
      <c r="N543" s="9">
        <v>25</v>
      </c>
      <c r="O543" s="34">
        <f t="shared" si="462"/>
        <v>1778279.4100389241</v>
      </c>
      <c r="P543" s="33" t="str">
        <f t="shared" si="463"/>
        <v>68,0243543984883</v>
      </c>
      <c r="Q543" s="4" t="str">
        <f t="shared" si="464"/>
        <v>1+123128,704934943i</v>
      </c>
      <c r="R543" s="4">
        <f t="shared" si="476"/>
        <v>123128.7049390038</v>
      </c>
      <c r="S543" s="4">
        <f t="shared" si="477"/>
        <v>1.5707882052118709</v>
      </c>
      <c r="T543" s="4" t="str">
        <f t="shared" si="465"/>
        <v>1+335,197771836495i</v>
      </c>
      <c r="U543" s="4">
        <f t="shared" si="478"/>
        <v>335.19926348986951</v>
      </c>
      <c r="V543" s="4">
        <f t="shared" si="479"/>
        <v>1.5678130222585405</v>
      </c>
      <c r="W543" t="str">
        <f t="shared" si="466"/>
        <v>1-24,1342395722276i</v>
      </c>
      <c r="X543" s="4">
        <f t="shared" si="480"/>
        <v>24.154948141730227</v>
      </c>
      <c r="Y543" s="4">
        <f t="shared" si="481"/>
        <v>-1.5293851067756501</v>
      </c>
      <c r="Z543" t="str">
        <f t="shared" si="467"/>
        <v>-11,6491106406735+6,82810275963229i</v>
      </c>
      <c r="AA543" s="4">
        <f t="shared" si="482"/>
        <v>13.502768827716435</v>
      </c>
      <c r="AB543" s="4">
        <f t="shared" si="483"/>
        <v>2.6114207247795957</v>
      </c>
      <c r="AC543" s="47" t="str">
        <f t="shared" si="484"/>
        <v>-0,17837933928077+0,279151115945816i</v>
      </c>
      <c r="AD543" s="20">
        <f t="shared" si="485"/>
        <v>-9.5961710041545274</v>
      </c>
      <c r="AE543" s="43">
        <f t="shared" si="486"/>
        <v>122.57883664222008</v>
      </c>
      <c r="AF543" t="str">
        <f t="shared" si="468"/>
        <v>170,937204527894</v>
      </c>
      <c r="AG543" t="str">
        <f t="shared" si="469"/>
        <v>1+126510,126789903i</v>
      </c>
      <c r="AH543">
        <f t="shared" si="487"/>
        <v>126510.12679385525</v>
      </c>
      <c r="AI543">
        <f t="shared" si="488"/>
        <v>1.5707884222893416</v>
      </c>
      <c r="AJ543" t="str">
        <f t="shared" si="470"/>
        <v>1+335,197771836495i</v>
      </c>
      <c r="AK543">
        <f t="shared" si="489"/>
        <v>335.19926348986951</v>
      </c>
      <c r="AL543">
        <f t="shared" si="490"/>
        <v>1.5678130222585405</v>
      </c>
      <c r="AM543" t="str">
        <f t="shared" si="471"/>
        <v>1-9,86795521261945i</v>
      </c>
      <c r="AN543">
        <f t="shared" si="491"/>
        <v>9.9184948494347349</v>
      </c>
      <c r="AO543">
        <f t="shared" si="492"/>
        <v>-1.4698029822548018</v>
      </c>
      <c r="AP543" s="41" t="str">
        <f t="shared" si="493"/>
        <v>0,439612554845203-4,47064864206892i</v>
      </c>
      <c r="AQ543">
        <f t="shared" si="494"/>
        <v>13.049202683296112</v>
      </c>
      <c r="AR543" s="43">
        <f t="shared" si="495"/>
        <v>-84.383985463069962</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-0,0186970309141098-0,0124402547072418i</v>
      </c>
      <c r="BG543" s="20">
        <f t="shared" si="506"/>
        <v>-32.972775312413624</v>
      </c>
      <c r="BH543" s="43">
        <f t="shared" si="507"/>
        <v>-146.36179816484426</v>
      </c>
      <c r="BI543" s="41" t="str">
        <f t="shared" si="460"/>
        <v>0,302465383239867+0,0353997586252873i</v>
      </c>
      <c r="BJ543" s="20">
        <f t="shared" si="508"/>
        <v>-10.327401624962953</v>
      </c>
      <c r="BK543" s="43">
        <f t="shared" si="461"/>
        <v>6.6753797298656883</v>
      </c>
      <c r="BL543">
        <f t="shared" si="509"/>
        <v>-32.972775312413624</v>
      </c>
      <c r="BM543" s="43">
        <f t="shared" si="510"/>
        <v>-146.36179816484426</v>
      </c>
    </row>
    <row r="544" spans="14:65" x14ac:dyDescent="0.25">
      <c r="N544" s="9">
        <v>26</v>
      </c>
      <c r="O544" s="34">
        <f t="shared" si="462"/>
        <v>1819700.8586099846</v>
      </c>
      <c r="P544" s="33" t="str">
        <f t="shared" si="463"/>
        <v>68,0243543984883</v>
      </c>
      <c r="Q544" s="4" t="str">
        <f t="shared" si="464"/>
        <v>1+125996,740908532i</v>
      </c>
      <c r="R544" s="4">
        <f t="shared" si="476"/>
        <v>125996.74091250035</v>
      </c>
      <c r="S544" s="4">
        <f t="shared" si="477"/>
        <v>1.5707883900816708</v>
      </c>
      <c r="T544" s="4" t="str">
        <f t="shared" si="465"/>
        <v>1+343,005530948409i</v>
      </c>
      <c r="U544" s="4">
        <f t="shared" si="478"/>
        <v>343.0069886477533</v>
      </c>
      <c r="V544" s="4">
        <f t="shared" si="479"/>
        <v>1.5678809301712495</v>
      </c>
      <c r="W544" t="str">
        <f t="shared" si="466"/>
        <v>1-24,6963982282854i</v>
      </c>
      <c r="X544" s="4">
        <f t="shared" si="480"/>
        <v>24.716635803645655</v>
      </c>
      <c r="Y544" s="4">
        <f t="shared" si="481"/>
        <v>-1.530326700377177</v>
      </c>
      <c r="Z544" t="str">
        <f t="shared" si="467"/>
        <v>-12,2452448593036+6,98714970450461i</v>
      </c>
      <c r="AA544" s="4">
        <f t="shared" si="482"/>
        <v>14.098449654393214</v>
      </c>
      <c r="AB544" s="4">
        <f t="shared" si="483"/>
        <v>2.623070577536688</v>
      </c>
      <c r="AC544" s="47" t="str">
        <f t="shared" si="484"/>
        <v>-0,171375420215192+0,275741312399895i</v>
      </c>
      <c r="AD544" s="20">
        <f t="shared" si="485"/>
        <v>-9.7714782724595306</v>
      </c>
      <c r="AE544" s="43">
        <f t="shared" si="486"/>
        <v>121.86128015244034</v>
      </c>
      <c r="AF544" t="str">
        <f t="shared" si="468"/>
        <v>170,937204527894</v>
      </c>
      <c r="AG544" t="str">
        <f t="shared" si="469"/>
        <v>1+129456,926196658i</v>
      </c>
      <c r="AH544">
        <f t="shared" si="487"/>
        <v>129456.92620052029</v>
      </c>
      <c r="AI544">
        <f t="shared" si="488"/>
        <v>1.570788602217855</v>
      </c>
      <c r="AJ544" t="str">
        <f t="shared" si="470"/>
        <v>1+343,005530948409i</v>
      </c>
      <c r="AK544">
        <f t="shared" si="489"/>
        <v>343.0069886477533</v>
      </c>
      <c r="AL544">
        <f t="shared" si="490"/>
        <v>1.5678809301712495</v>
      </c>
      <c r="AM544" t="str">
        <f t="shared" si="471"/>
        <v>1-10,0978094172138i</v>
      </c>
      <c r="AN544">
        <f t="shared" si="491"/>
        <v>10.147204296079373</v>
      </c>
      <c r="AO544">
        <f t="shared" si="492"/>
        <v>-1.4720867958485695</v>
      </c>
      <c r="AP544" s="41" t="str">
        <f t="shared" si="493"/>
        <v>0,439612554365742-4,57472135705411i</v>
      </c>
      <c r="AQ544">
        <f t="shared" si="494"/>
        <v>13.247213585272563</v>
      </c>
      <c r="AR544" s="43">
        <f t="shared" si="495"/>
        <v>-84.51095781553812</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-0,0180592202976073-0,0116814851956085i</v>
      </c>
      <c r="BG544" s="20">
        <f t="shared" si="506"/>
        <v>-33.348013806685593</v>
      </c>
      <c r="BH544" s="43">
        <f t="shared" si="507"/>
        <v>-147.10346320418967</v>
      </c>
      <c r="BI544" s="41" t="str">
        <f t="shared" si="460"/>
        <v>0,302490792073741+0,0345944286891935i</v>
      </c>
      <c r="BJ544" s="20">
        <f t="shared" si="508"/>
        <v>-10.329321948953501</v>
      </c>
      <c r="BK544" s="43">
        <f t="shared" si="461"/>
        <v>6.5242988278318998</v>
      </c>
      <c r="BL544">
        <f t="shared" si="509"/>
        <v>-33.348013806685593</v>
      </c>
      <c r="BM544" s="43">
        <f t="shared" si="510"/>
        <v>-147.10346320418967</v>
      </c>
    </row>
    <row r="545" spans="14:65" x14ac:dyDescent="0.25">
      <c r="N545" s="9">
        <v>27</v>
      </c>
      <c r="O545" s="34">
        <f t="shared" si="462"/>
        <v>1862087.1366628683</v>
      </c>
      <c r="P545" s="33" t="str">
        <f t="shared" si="463"/>
        <v>68,0243543984883</v>
      </c>
      <c r="Q545" s="4" t="str">
        <f t="shared" si="464"/>
        <v>1+128931,582021914i</v>
      </c>
      <c r="R545" s="4">
        <f t="shared" si="476"/>
        <v>128931.58202579203</v>
      </c>
      <c r="S545" s="4">
        <f t="shared" si="477"/>
        <v>1.5707885707433202</v>
      </c>
      <c r="T545" s="4" t="str">
        <f t="shared" si="465"/>
        <v>1+350,995156133046i</v>
      </c>
      <c r="U545" s="4">
        <f t="shared" si="478"/>
        <v>350.9965806512385</v>
      </c>
      <c r="V545" s="4">
        <f t="shared" si="479"/>
        <v>1.5679472923371285</v>
      </c>
      <c r="W545" t="str">
        <f t="shared" si="466"/>
        <v>1-25,2716512415793i</v>
      </c>
      <c r="X545" s="4">
        <f t="shared" si="480"/>
        <v>25.29142851789943</v>
      </c>
      <c r="Y545" s="4">
        <f t="shared" si="481"/>
        <v>-1.531246930075933</v>
      </c>
      <c r="Z545" t="str">
        <f t="shared" si="467"/>
        <v>-12,8694740181012+7,14990132863611i</v>
      </c>
      <c r="AA545" s="4">
        <f t="shared" si="482"/>
        <v>14.722243392629204</v>
      </c>
      <c r="AB545" s="4">
        <f t="shared" si="483"/>
        <v>2.6344826573958411</v>
      </c>
      <c r="AC545" s="47" t="str">
        <f t="shared" si="484"/>
        <v>-0,164603749926093+0,272238096686171i</v>
      </c>
      <c r="AD545" s="20">
        <f t="shared" si="485"/>
        <v>-9.9478526121688269</v>
      </c>
      <c r="AE545" s="43">
        <f t="shared" si="486"/>
        <v>121.15848278399739</v>
      </c>
      <c r="AF545" t="str">
        <f t="shared" si="468"/>
        <v>170,937204527894</v>
      </c>
      <c r="AG545" t="str">
        <f t="shared" si="469"/>
        <v>1+132472,365379246i</v>
      </c>
      <c r="AH545">
        <f t="shared" si="487"/>
        <v>132472.3653830204</v>
      </c>
      <c r="AI545">
        <f t="shared" si="488"/>
        <v>1.5707887780506953</v>
      </c>
      <c r="AJ545" t="str">
        <f t="shared" si="470"/>
        <v>1+350,995156133046i</v>
      </c>
      <c r="AK545">
        <f t="shared" si="489"/>
        <v>350.9965806512385</v>
      </c>
      <c r="AL545">
        <f t="shared" si="490"/>
        <v>1.5679472923371285</v>
      </c>
      <c r="AM545" t="str">
        <f t="shared" si="471"/>
        <v>1-10,3330176140215i</v>
      </c>
      <c r="AN545">
        <f t="shared" si="491"/>
        <v>10.381293417088189</v>
      </c>
      <c r="AO545">
        <f t="shared" si="492"/>
        <v>-1.4743196221691959</v>
      </c>
      <c r="AP545" s="41" t="str">
        <f t="shared" si="493"/>
        <v>0,439612553907865-4,68121964985647i</v>
      </c>
      <c r="AQ545">
        <f t="shared" si="494"/>
        <v>13.445313162077559</v>
      </c>
      <c r="AR545" s="43">
        <f t="shared" si="495"/>
        <v>-84.635097142551174</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-0,0174339441881677-0,0109660725358839i</v>
      </c>
      <c r="BG545" s="20">
        <f t="shared" si="506"/>
        <v>-33.724322466686132</v>
      </c>
      <c r="BH545" s="43">
        <f t="shared" si="507"/>
        <v>-147.82982071470352</v>
      </c>
      <c r="BI545" s="41" t="str">
        <f t="shared" si="460"/>
        <v>0,302515058074822+0,033807399147236i</v>
      </c>
      <c r="BJ545" s="20">
        <f t="shared" si="508"/>
        <v>-10.331156692439746</v>
      </c>
      <c r="BK545" s="43">
        <f t="shared" si="461"/>
        <v>6.3765993587479883</v>
      </c>
      <c r="BL545">
        <f t="shared" si="509"/>
        <v>-33.724322466686132</v>
      </c>
      <c r="BM545" s="43">
        <f t="shared" si="510"/>
        <v>-147.82982071470352</v>
      </c>
    </row>
    <row r="546" spans="14:65" x14ac:dyDescent="0.25">
      <c r="N546" s="9">
        <v>28</v>
      </c>
      <c r="O546" s="34">
        <f t="shared" si="462"/>
        <v>1905460.7179632513</v>
      </c>
      <c r="P546" s="33" t="str">
        <f t="shared" si="463"/>
        <v>68,0243543984883</v>
      </c>
      <c r="Q546" s="4" t="str">
        <f t="shared" si="464"/>
        <v>1+131934,784366697i</v>
      </c>
      <c r="R546" s="4">
        <f t="shared" si="476"/>
        <v>131934.78437048677</v>
      </c>
      <c r="S546" s="4">
        <f t="shared" si="477"/>
        <v>1.5707887472926085</v>
      </c>
      <c r="T546" s="4" t="str">
        <f t="shared" si="465"/>
        <v>1+359,170883595438i</v>
      </c>
      <c r="U546" s="4">
        <f t="shared" si="478"/>
        <v>359.17227568776468</v>
      </c>
      <c r="V546" s="4">
        <f t="shared" si="479"/>
        <v>1.5680121439399366</v>
      </c>
      <c r="W546" t="str">
        <f t="shared" si="466"/>
        <v>1-25,8603036188715i</v>
      </c>
      <c r="X546" s="4">
        <f t="shared" si="480"/>
        <v>25.879631049538137</v>
      </c>
      <c r="Y546" s="4">
        <f t="shared" si="481"/>
        <v>-1.5321462775521593</v>
      </c>
      <c r="Z546" t="str">
        <f t="shared" si="467"/>
        <v>-13,5231221908043+7,31644392509224i</v>
      </c>
      <c r="AA546" s="4">
        <f t="shared" si="482"/>
        <v>15.375473504788163</v>
      </c>
      <c r="AB546" s="4">
        <f t="shared" si="483"/>
        <v>2.6456606069255941</v>
      </c>
      <c r="AC546" s="47" t="str">
        <f t="shared" si="484"/>
        <v>-0,158060304707465+0,268652460215457i</v>
      </c>
      <c r="AD546" s="20">
        <f t="shared" si="485"/>
        <v>-10.1252499049926</v>
      </c>
      <c r="AE546" s="43">
        <f t="shared" si="486"/>
        <v>120.47021024523517</v>
      </c>
      <c r="AF546" t="str">
        <f t="shared" si="468"/>
        <v>170,937204527894</v>
      </c>
      <c r="AG546" t="str">
        <f t="shared" si="469"/>
        <v>1+135558,04316344i</v>
      </c>
      <c r="AH546">
        <f t="shared" si="487"/>
        <v>135558.04316712843</v>
      </c>
      <c r="AI546">
        <f t="shared" si="488"/>
        <v>1.5707889498810916</v>
      </c>
      <c r="AJ546" t="str">
        <f t="shared" si="470"/>
        <v>1+359,170883595438i</v>
      </c>
      <c r="AK546">
        <f t="shared" si="489"/>
        <v>359.17227568776468</v>
      </c>
      <c r="AL546">
        <f t="shared" si="490"/>
        <v>1.5680121439399366</v>
      </c>
      <c r="AM546" t="str">
        <f t="shared" si="471"/>
        <v>1-10,5737045135419i</v>
      </c>
      <c r="AN546">
        <f t="shared" si="491"/>
        <v>10.620886363185342</v>
      </c>
      <c r="AO546">
        <f t="shared" si="492"/>
        <v>-1.4765025559875271</v>
      </c>
      <c r="AP546" s="41" t="str">
        <f t="shared" si="493"/>
        <v>0,43961255347059-4,79019998728043i</v>
      </c>
      <c r="AQ546">
        <f t="shared" si="494"/>
        <v>13.643497496739954</v>
      </c>
      <c r="AR546" s="43">
        <f t="shared" si="495"/>
        <v>-84.756464159318881</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-0,0168218505221532-0,0102918452935259i</v>
      </c>
      <c r="BG546" s="20">
        <f t="shared" si="506"/>
        <v>-34.101657034947394</v>
      </c>
      <c r="BH546" s="43">
        <f t="shared" si="507"/>
        <v>-148.54111744662879</v>
      </c>
      <c r="BI546" s="41" t="str">
        <f t="shared" si="460"/>
        <v>0,302538232612817+0,0330382555094646i</v>
      </c>
      <c r="BJ546" s="20">
        <f t="shared" si="508"/>
        <v>-10.332909633214829</v>
      </c>
      <c r="BK546" s="43">
        <f t="shared" si="461"/>
        <v>6.2322081488171657</v>
      </c>
      <c r="BL546">
        <f t="shared" si="509"/>
        <v>-34.101657034947394</v>
      </c>
      <c r="BM546" s="43">
        <f t="shared" si="510"/>
        <v>-148.54111744662879</v>
      </c>
    </row>
    <row r="547" spans="14:65" x14ac:dyDescent="0.25">
      <c r="N547" s="9">
        <v>29</v>
      </c>
      <c r="O547" s="34">
        <f t="shared" si="462"/>
        <v>1949844.5997580495</v>
      </c>
      <c r="P547" s="33" t="str">
        <f t="shared" si="463"/>
        <v>68,0243543984883</v>
      </c>
      <c r="Q547" s="4" t="str">
        <f t="shared" si="464"/>
        <v>1+135007,940280513i</v>
      </c>
      <c r="R547" s="4">
        <f t="shared" si="476"/>
        <v>135007.94028421649</v>
      </c>
      <c r="S547" s="4">
        <f t="shared" si="477"/>
        <v>1.5707889198231444</v>
      </c>
      <c r="T547" s="4" t="str">
        <f t="shared" si="465"/>
        <v>1+367,537048214496i</v>
      </c>
      <c r="U547" s="4">
        <f t="shared" si="478"/>
        <v>367.53840861905132</v>
      </c>
      <c r="V547" s="4">
        <f t="shared" si="479"/>
        <v>1.5680755193626688</v>
      </c>
      <c r="W547" t="str">
        <f t="shared" si="466"/>
        <v>1-26,4626674714437i</v>
      </c>
      <c r="X547" s="4">
        <f t="shared" si="480"/>
        <v>26.481555273514516</v>
      </c>
      <c r="Y547" s="4">
        <f t="shared" si="481"/>
        <v>-1.5330252138291474</v>
      </c>
      <c r="Z547" t="str">
        <f t="shared" si="467"/>
        <v>-14,2075758528224+7,48686579696194i</v>
      </c>
      <c r="AA547" s="4">
        <f t="shared" si="482"/>
        <v>16.059525867080282</v>
      </c>
      <c r="AB547" s="4">
        <f t="shared" si="483"/>
        <v>2.6566080968961079</v>
      </c>
      <c r="AC547" s="47" t="str">
        <f t="shared" si="484"/>
        <v>-0,151740780307771+0,264994798437453i</v>
      </c>
      <c r="AD547" s="20">
        <f t="shared" si="485"/>
        <v>-10.3036276752844</v>
      </c>
      <c r="AE547" s="43">
        <f t="shared" si="486"/>
        <v>119.79622719350672</v>
      </c>
      <c r="AF547" t="str">
        <f t="shared" si="468"/>
        <v>170,937204527894</v>
      </c>
      <c r="AG547" t="str">
        <f t="shared" si="469"/>
        <v>1+138715,595616439i</v>
      </c>
      <c r="AH547">
        <f t="shared" si="487"/>
        <v>138715.59562004349</v>
      </c>
      <c r="AI547">
        <f t="shared" si="488"/>
        <v>1.5707891178001507</v>
      </c>
      <c r="AJ547" t="str">
        <f t="shared" si="470"/>
        <v>1+367,537048214496i</v>
      </c>
      <c r="AK547">
        <f t="shared" si="489"/>
        <v>367.53840861905132</v>
      </c>
      <c r="AL547">
        <f t="shared" si="490"/>
        <v>1.5680755193626688</v>
      </c>
      <c r="AM547" t="str">
        <f t="shared" si="471"/>
        <v>1-10,8199977311547i</v>
      </c>
      <c r="AN547">
        <f t="shared" si="491"/>
        <v>10.86611020108819</v>
      </c>
      <c r="AO547">
        <f t="shared" si="492"/>
        <v>-1.4786366714612114</v>
      </c>
      <c r="AP547" s="41" t="str">
        <f t="shared" si="493"/>
        <v>0,439612553052999-4,90172015214339i</v>
      </c>
      <c r="AQ547">
        <f t="shared" si="494"/>
        <v>13.841762842152267</v>
      </c>
      <c r="AR547" s="43">
        <f t="shared" si="495"/>
        <v>-84.875118445760521</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-0,01622347620703-0,00965670818961047i</v>
      </c>
      <c r="BG547" s="20">
        <f t="shared" si="506"/>
        <v>-34.479974902900899</v>
      </c>
      <c r="BH547" s="43">
        <f t="shared" si="507"/>
        <v>-149.23760091925445</v>
      </c>
      <c r="BI547" s="41" t="str">
        <f t="shared" si="460"/>
        <v>0,302560364751249+0,0322865925823445i</v>
      </c>
      <c r="BJ547" s="20">
        <f t="shared" si="508"/>
        <v>-10.334584385464217</v>
      </c>
      <c r="BK547" s="43">
        <f t="shared" si="461"/>
        <v>6.0910534414782997</v>
      </c>
      <c r="BL547">
        <f t="shared" si="509"/>
        <v>-34.479974902900899</v>
      </c>
      <c r="BM547" s="43">
        <f t="shared" si="510"/>
        <v>-149.23760091925445</v>
      </c>
    </row>
    <row r="548" spans="14:65" x14ac:dyDescent="0.25">
      <c r="N548" s="9">
        <v>30</v>
      </c>
      <c r="O548" s="34">
        <f t="shared" si="462"/>
        <v>1995262.31496888</v>
      </c>
      <c r="P548" s="33" t="str">
        <f t="shared" si="463"/>
        <v>68,0243543984883</v>
      </c>
      <c r="Q548" s="4" t="str">
        <f t="shared" si="464"/>
        <v>1+138152,679191308i</v>
      </c>
      <c r="R548" s="4">
        <f t="shared" si="476"/>
        <v>138152.67919492719</v>
      </c>
      <c r="S548" s="4">
        <f t="shared" si="477"/>
        <v>1.5707890884264057</v>
      </c>
      <c r="T548" s="4" t="str">
        <f t="shared" si="465"/>
        <v>1+376,098085841448i</v>
      </c>
      <c r="U548" s="4">
        <f t="shared" si="478"/>
        <v>376.09941527952577</v>
      </c>
      <c r="V548" s="4">
        <f t="shared" si="479"/>
        <v>1.5681374522057756</v>
      </c>
      <c r="W548" t="str">
        <f t="shared" si="466"/>
        <v>1-27,0790621805843i</v>
      </c>
      <c r="X548" s="4">
        <f t="shared" si="480"/>
        <v>27.097520340059738</v>
      </c>
      <c r="Y548" s="4">
        <f t="shared" si="481"/>
        <v>-1.5338841994954162</v>
      </c>
      <c r="Z548" t="str">
        <f t="shared" si="467"/>
        <v>-14,9242868221399+7,66125730417763i</v>
      </c>
      <c r="AA548" s="4">
        <f t="shared" si="482"/>
        <v>16.7758517110254</v>
      </c>
      <c r="AB548" s="4">
        <f t="shared" si="483"/>
        <v>2.6673288190454443</v>
      </c>
      <c r="AC548" s="47" t="str">
        <f t="shared" si="484"/>
        <v>-0,145640633109778+0,261274925092191i</v>
      </c>
      <c r="AD548" s="20">
        <f t="shared" si="485"/>
        <v>-10.482945045837081</v>
      </c>
      <c r="AE548" s="43">
        <f t="shared" si="486"/>
        <v>119.13629763794565</v>
      </c>
      <c r="AF548" t="str">
        <f t="shared" si="468"/>
        <v>170,937204527894</v>
      </c>
      <c r="AG548" t="str">
        <f t="shared" si="469"/>
        <v>1+141946,696914353i</v>
      </c>
      <c r="AH548">
        <f t="shared" si="487"/>
        <v>141946.69691787544</v>
      </c>
      <c r="AI548">
        <f t="shared" si="488"/>
        <v>1.5707892818969051</v>
      </c>
      <c r="AJ548" t="str">
        <f t="shared" si="470"/>
        <v>1+376,098085841448i</v>
      </c>
      <c r="AK548">
        <f t="shared" si="489"/>
        <v>376.09941527952577</v>
      </c>
      <c r="AL548">
        <f t="shared" si="490"/>
        <v>1.5681374522057756</v>
      </c>
      <c r="AM548" t="str">
        <f t="shared" si="471"/>
        <v>1-11,0720278547843i</v>
      </c>
      <c r="AN548">
        <f t="shared" si="491"/>
        <v>11.117094981024469</v>
      </c>
      <c r="AO548">
        <f t="shared" si="492"/>
        <v>-1.4807230223258663</v>
      </c>
      <c r="AP548" s="41" t="str">
        <f t="shared" si="493"/>
        <v>0,439612552654202-5,01583927391301i</v>
      </c>
      <c r="AQ548">
        <f t="shared" si="494"/>
        <v>14.040105613980318</v>
      </c>
      <c r="AR548" s="43">
        <f t="shared" si="495"/>
        <v>-84.991118456416928</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-0,0156392565080103-0,00905864315652887i</v>
      </c>
      <c r="BG548" s="20">
        <f t="shared" si="506"/>
        <v>-34.859235066392976</v>
      </c>
      <c r="BH548" s="43">
        <f t="shared" si="507"/>
        <v>-149.91951902445169</v>
      </c>
      <c r="BI548" s="41" t="str">
        <f t="shared" si="460"/>
        <v>0,302581501350732+0,0315520142663688i</v>
      </c>
      <c r="BJ548" s="20">
        <f t="shared" si="508"/>
        <v>-10.336184406575589</v>
      </c>
      <c r="BK548" s="43">
        <f t="shared" si="461"/>
        <v>5.9530648811857452</v>
      </c>
      <c r="BL548">
        <f t="shared" si="509"/>
        <v>-34.859235066392976</v>
      </c>
      <c r="BM548" s="43">
        <f t="shared" si="510"/>
        <v>-149.91951902445169</v>
      </c>
    </row>
    <row r="549" spans="14:65" x14ac:dyDescent="0.25">
      <c r="N549" s="9">
        <v>31</v>
      </c>
      <c r="O549" s="34">
        <f t="shared" si="462"/>
        <v>2041737.9446695296</v>
      </c>
      <c r="P549" s="33" t="str">
        <f t="shared" si="463"/>
        <v>68,0243543984883</v>
      </c>
      <c r="Q549" s="4" t="str">
        <f t="shared" si="464"/>
        <v>1+141370,668481276i</v>
      </c>
      <c r="R549" s="4">
        <f t="shared" si="476"/>
        <v>141370.66848481278</v>
      </c>
      <c r="S549" s="4">
        <f t="shared" si="477"/>
        <v>1.5707892531917884</v>
      </c>
      <c r="T549" s="4" t="str">
        <f t="shared" si="465"/>
        <v>1+384,858535651758i</v>
      </c>
      <c r="U549" s="4">
        <f t="shared" si="478"/>
        <v>384.85983482823394</v>
      </c>
      <c r="V549" s="4">
        <f t="shared" si="479"/>
        <v>1.5681979753049688</v>
      </c>
      <c r="W549" t="str">
        <f t="shared" si="466"/>
        <v>1-27,7098145669266i</v>
      </c>
      <c r="X549" s="4">
        <f t="shared" si="480"/>
        <v>27.727852843908728</v>
      </c>
      <c r="Y549" s="4">
        <f t="shared" si="481"/>
        <v>-1.5347236849231773</v>
      </c>
      <c r="Z549" t="str">
        <f t="shared" si="467"/>
        <v>-15,6747753388133+7,83971091142468i</v>
      </c>
      <c r="AA549" s="4">
        <f t="shared" si="482"/>
        <v>17.525970703415567</v>
      </c>
      <c r="AB549" s="4">
        <f t="shared" si="483"/>
        <v>2.6778264793538722</v>
      </c>
      <c r="AC549" s="47" t="str">
        <f t="shared" si="484"/>
        <v>-0,139755118285906+0,257502087936891i</v>
      </c>
      <c r="AD549" s="20">
        <f t="shared" si="485"/>
        <v>-10.663162693159499</v>
      </c>
      <c r="AE549" s="43">
        <f t="shared" si="486"/>
        <v>118.49018531332327</v>
      </c>
      <c r="AF549" t="str">
        <f t="shared" si="468"/>
        <v>170,937204527894</v>
      </c>
      <c r="AG549" t="str">
        <f t="shared" si="469"/>
        <v>1+145253,060229857i</v>
      </c>
      <c r="AH549">
        <f t="shared" si="487"/>
        <v>145253.06023329924</v>
      </c>
      <c r="AI549">
        <f t="shared" si="488"/>
        <v>1.5707894422583615</v>
      </c>
      <c r="AJ549" t="str">
        <f t="shared" si="470"/>
        <v>1+384,858535651758i</v>
      </c>
      <c r="AK549">
        <f t="shared" si="489"/>
        <v>384.85983482823394</v>
      </c>
      <c r="AL549">
        <f t="shared" si="490"/>
        <v>1.5681979753049688</v>
      </c>
      <c r="AM549" t="str">
        <f t="shared" si="471"/>
        <v>1-11,3299285141381i</v>
      </c>
      <c r="AN549">
        <f t="shared" si="491"/>
        <v>11.373973805820004</v>
      </c>
      <c r="AO549">
        <f t="shared" si="492"/>
        <v>-1.4827626420994335</v>
      </c>
      <c r="AP549" s="41" t="str">
        <f t="shared" si="493"/>
        <v>0,439612552273355-5,13261786005812i</v>
      </c>
      <c r="AQ549">
        <f t="shared" si="494"/>
        <v>14.2385223838439</v>
      </c>
      <c r="AR549" s="43">
        <f t="shared" si="495"/>
        <v>-85.104521531141557</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-0,0150695339292451-0,00849570983456272i</v>
      </c>
      <c r="BG549" s="20">
        <f t="shared" si="506"/>
        <v>-35.239398080692915</v>
      </c>
      <c r="BH549" s="43">
        <f t="shared" si="507"/>
        <v>-150.58711965898868</v>
      </c>
      <c r="BI549" s="41" t="str">
        <f t="shared" si="460"/>
        <v>0,302601687167643+0,0308341333576707i</v>
      </c>
      <c r="BJ549" s="20">
        <f t="shared" si="508"/>
        <v>-10.337713003689505</v>
      </c>
      <c r="BK549" s="43">
        <f t="shared" si="461"/>
        <v>5.8181734965464971</v>
      </c>
      <c r="BL549">
        <f t="shared" si="509"/>
        <v>-35.239398080692915</v>
      </c>
      <c r="BM549" s="43">
        <f t="shared" si="510"/>
        <v>-150.58711965898868</v>
      </c>
    </row>
    <row r="550" spans="14:65" x14ac:dyDescent="0.25">
      <c r="N550" s="9">
        <v>32</v>
      </c>
      <c r="O550" s="34">
        <f t="shared" si="462"/>
        <v>2089296.1308540432</v>
      </c>
      <c r="P550" s="33" t="str">
        <f t="shared" si="463"/>
        <v>68,0243543984883</v>
      </c>
      <c r="Q550" s="4" t="str">
        <f t="shared" si="464"/>
        <v>1+144663,614370936i</v>
      </c>
      <c r="R550" s="4">
        <f t="shared" si="476"/>
        <v>144663.61437439232</v>
      </c>
      <c r="S550" s="4">
        <f t="shared" si="477"/>
        <v>1.570789414206653</v>
      </c>
      <c r="T550" s="4" t="str">
        <f t="shared" si="465"/>
        <v>1+393,823042551879i</v>
      </c>
      <c r="U550" s="4">
        <f t="shared" si="478"/>
        <v>393.82431215558427</v>
      </c>
      <c r="V550" s="4">
        <f t="shared" si="479"/>
        <v>1.568257120748622</v>
      </c>
      <c r="W550" t="str">
        <f t="shared" si="466"/>
        <v>1-28,3552590637353i</v>
      </c>
      <c r="X550" s="4">
        <f t="shared" si="480"/>
        <v>28.372886997476002</v>
      </c>
      <c r="Y550" s="4">
        <f t="shared" si="481"/>
        <v>-1.5355441104830909</v>
      </c>
      <c r="Z550" t="str">
        <f t="shared" si="467"/>
        <v>-16,4606332896068+8,02232123716789i</v>
      </c>
      <c r="AA550" s="4">
        <f t="shared" si="482"/>
        <v>18.311474171328381</v>
      </c>
      <c r="AB550" s="4">
        <f t="shared" si="483"/>
        <v>2.6881047918030432</v>
      </c>
      <c r="AC550" s="47" t="str">
        <f t="shared" si="484"/>
        <v>-0,134079325028609+0,253684985671034i</v>
      </c>
      <c r="AD550" s="20">
        <f t="shared" si="485"/>
        <v>-10.844242802461707</v>
      </c>
      <c r="AE550" s="43">
        <f t="shared" si="486"/>
        <v>117.85765402630776</v>
      </c>
      <c r="AF550" t="str">
        <f t="shared" si="468"/>
        <v>170,937204527894</v>
      </c>
      <c r="AG550" t="str">
        <f t="shared" si="469"/>
        <v>1+148636,438640548i</v>
      </c>
      <c r="AH550">
        <f t="shared" si="487"/>
        <v>148636.43864391188</v>
      </c>
      <c r="AI550">
        <f t="shared" si="488"/>
        <v>1.5707895989695455</v>
      </c>
      <c r="AJ550" t="str">
        <f t="shared" si="470"/>
        <v>1+393,823042551879i</v>
      </c>
      <c r="AK550">
        <f t="shared" si="489"/>
        <v>393.82431215558427</v>
      </c>
      <c r="AL550">
        <f t="shared" si="490"/>
        <v>1.568257120748622</v>
      </c>
      <c r="AM550" t="str">
        <f t="shared" si="471"/>
        <v>1-11,5938364515595i</v>
      </c>
      <c r="AN550">
        <f t="shared" si="491"/>
        <v>11.636882901598252</v>
      </c>
      <c r="AO550">
        <f t="shared" si="492"/>
        <v>-1.4847565442983894</v>
      </c>
      <c r="AP550" s="41" t="str">
        <f t="shared" si="493"/>
        <v>0,439612551909647-5,25211782813089i</v>
      </c>
      <c r="AQ550">
        <f t="shared" si="494"/>
        <v>14.437009872762072</v>
      </c>
      <c r="AR550" s="43">
        <f t="shared" si="495"/>
        <v>-85.215383906494267</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-0,0145145665896067-0,00796604557678434i</v>
      </c>
      <c r="BG550" s="20">
        <f t="shared" si="506"/>
        <v>-35.620426015222023</v>
      </c>
      <c r="BH550" s="43">
        <f t="shared" si="507"/>
        <v>-151.24065038430939</v>
      </c>
      <c r="BI550" s="41" t="str">
        <f t="shared" si="460"/>
        <v>0,302620964948408+0,0301325713535739i</v>
      </c>
      <c r="BJ550" s="20">
        <f t="shared" si="508"/>
        <v>-10.339173339998233</v>
      </c>
      <c r="BK550" s="43">
        <f t="shared" si="461"/>
        <v>5.6863116828884754</v>
      </c>
      <c r="BL550">
        <f t="shared" si="509"/>
        <v>-35.620426015222023</v>
      </c>
      <c r="BM550" s="43">
        <f t="shared" si="510"/>
        <v>-151.24065038430939</v>
      </c>
    </row>
    <row r="551" spans="14:65" x14ac:dyDescent="0.25">
      <c r="N551" s="9">
        <v>33</v>
      </c>
      <c r="O551" s="34">
        <f t="shared" si="462"/>
        <v>2137962.0895022359</v>
      </c>
      <c r="P551" s="33" t="str">
        <f t="shared" si="463"/>
        <v>68,0243543984883</v>
      </c>
      <c r="Q551" s="4" t="str">
        <f t="shared" si="464"/>
        <v>1+148033,262823784i</v>
      </c>
      <c r="R551" s="4">
        <f t="shared" si="476"/>
        <v>148033.26282716161</v>
      </c>
      <c r="S551" s="4">
        <f t="shared" si="477"/>
        <v>1.5707895715563718</v>
      </c>
      <c r="T551" s="4" t="str">
        <f t="shared" si="465"/>
        <v>1+402,996359642022i</v>
      </c>
      <c r="U551" s="4">
        <f t="shared" si="478"/>
        <v>402.99760034610875</v>
      </c>
      <c r="V551" s="4">
        <f t="shared" si="479"/>
        <v>1.5683149198947763</v>
      </c>
      <c r="W551" t="str">
        <f t="shared" si="466"/>
        <v>1-29,0157378942256i</v>
      </c>
      <c r="X551" s="4">
        <f t="shared" si="480"/>
        <v>29.032964808066012</v>
      </c>
      <c r="Y551" s="4">
        <f t="shared" si="481"/>
        <v>-1.5363459067553098</v>
      </c>
      <c r="Z551" t="str">
        <f t="shared" si="467"/>
        <v>-17,2835275845951+8,20918510381895i</v>
      </c>
      <c r="AA551" s="4">
        <f t="shared" si="482"/>
        <v>19.134028479027165</v>
      </c>
      <c r="AB551" s="4">
        <f t="shared" si="483"/>
        <v>2.6981674725965266</v>
      </c>
      <c r="AC551" s="47" t="str">
        <f t="shared" si="484"/>
        <v>-0,128608208967315+0,24983178580895i</v>
      </c>
      <c r="AD551" s="20">
        <f t="shared" si="485"/>
        <v>-11.026149022542652</v>
      </c>
      <c r="AE551" s="43">
        <f t="shared" si="486"/>
        <v>117.23846797548569</v>
      </c>
      <c r="AF551" t="str">
        <f t="shared" si="468"/>
        <v>170,937204527894</v>
      </c>
      <c r="AG551" t="str">
        <f t="shared" si="469"/>
        <v>1+152098,626058441i</v>
      </c>
      <c r="AH551">
        <f t="shared" si="487"/>
        <v>152098.62606172837</v>
      </c>
      <c r="AI551">
        <f t="shared" si="488"/>
        <v>1.5707897521135474</v>
      </c>
      <c r="AJ551" t="str">
        <f t="shared" si="470"/>
        <v>1+402,996359642022i</v>
      </c>
      <c r="AK551">
        <f t="shared" si="489"/>
        <v>402.99760034610875</v>
      </c>
      <c r="AL551">
        <f t="shared" si="490"/>
        <v>1.5683149198947763</v>
      </c>
      <c r="AM551" t="str">
        <f t="shared" si="471"/>
        <v>1-11,8638915945299i</v>
      </c>
      <c r="AN551">
        <f t="shared" si="491"/>
        <v>11.905961690126388</v>
      </c>
      <c r="AO551">
        <f t="shared" si="492"/>
        <v>-1.4867057226645048</v>
      </c>
      <c r="AP551" s="41" t="str">
        <f t="shared" si="493"/>
        <v>0,439612551562309-5,37440253859604i</v>
      </c>
      <c r="AQ551">
        <f t="shared" si="494"/>
        <v>14.635564944852675</v>
      </c>
      <c r="AR551" s="43">
        <f t="shared" si="495"/>
        <v>-85.323760727761751</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-0,0139745360976311-0,00746786502477217i</v>
      </c>
      <c r="BG551" s="20">
        <f t="shared" si="506"/>
        <v>-36.00228240819596</v>
      </c>
      <c r="BH551" s="43">
        <f t="shared" si="507"/>
        <v>-151.88035811241974</v>
      </c>
      <c r="BI551" s="41" t="str">
        <f t="shared" si="460"/>
        <v>0,302639375519586+0,0294469582620382i</v>
      </c>
      <c r="BJ551" s="20">
        <f t="shared" si="508"/>
        <v>-10.340568440800638</v>
      </c>
      <c r="BK551" s="43">
        <f t="shared" si="461"/>
        <v>5.5574131843327699</v>
      </c>
      <c r="BL551">
        <f t="shared" si="509"/>
        <v>-36.00228240819596</v>
      </c>
      <c r="BM551" s="43">
        <f t="shared" si="510"/>
        <v>-151.88035811241974</v>
      </c>
    </row>
    <row r="552" spans="14:65" x14ac:dyDescent="0.25">
      <c r="N552" s="9">
        <v>34</v>
      </c>
      <c r="O552" s="34">
        <f t="shared" si="462"/>
        <v>2187761.6239495561</v>
      </c>
      <c r="P552" s="33" t="str">
        <f t="shared" si="463"/>
        <v>68,0243543984883</v>
      </c>
      <c r="Q552" s="4" t="str">
        <f t="shared" si="464"/>
        <v>1+151481,400472033i</v>
      </c>
      <c r="R552" s="4">
        <f t="shared" si="476"/>
        <v>151481.40047533374</v>
      </c>
      <c r="S552" s="4">
        <f t="shared" si="477"/>
        <v>1.5707897253243737</v>
      </c>
      <c r="T552" s="4" t="str">
        <f t="shared" si="465"/>
        <v>1+412,383350736336i</v>
      </c>
      <c r="U552" s="4">
        <f t="shared" si="478"/>
        <v>412.38456319863377</v>
      </c>
      <c r="V552" s="4">
        <f t="shared" si="479"/>
        <v>1.5683714033877583</v>
      </c>
      <c r="W552" t="str">
        <f t="shared" si="466"/>
        <v>1-29,6916012530162i</v>
      </c>
      <c r="X552" s="4">
        <f t="shared" si="480"/>
        <v>29.708436259219585</v>
      </c>
      <c r="Y552" s="4">
        <f t="shared" si="481"/>
        <v>-1.5371294947368221</v>
      </c>
      <c r="Z552" t="str">
        <f t="shared" si="467"/>
        <v>-18,1452036929056+8,40040158907349i</v>
      </c>
      <c r="AA552" s="4">
        <f t="shared" si="482"/>
        <v>19.995378563926803</v>
      </c>
      <c r="AB552" s="4">
        <f t="shared" si="483"/>
        <v>2.7080182348187933</v>
      </c>
      <c r="AC552" s="47" t="str">
        <f t="shared" si="484"/>
        <v>-0,123336621891847+0,245950143274167i</v>
      </c>
      <c r="AD552" s="20">
        <f t="shared" si="485"/>
        <v>-11.20884642076096</v>
      </c>
      <c r="AE552" s="43">
        <f t="shared" si="486"/>
        <v>116.63239204644746</v>
      </c>
      <c r="AF552" t="str">
        <f t="shared" si="468"/>
        <v>170,937204527894</v>
      </c>
      <c r="AG552" t="str">
        <f t="shared" si="469"/>
        <v>1+155641,458181133i</v>
      </c>
      <c r="AH552">
        <f t="shared" si="487"/>
        <v>155641.45818434551</v>
      </c>
      <c r="AI552">
        <f t="shared" si="488"/>
        <v>1.5707899017715663</v>
      </c>
      <c r="AJ552" t="str">
        <f t="shared" si="470"/>
        <v>1+412,383350736336i</v>
      </c>
      <c r="AK552">
        <f t="shared" si="489"/>
        <v>412.38456319863377</v>
      </c>
      <c r="AL552">
        <f t="shared" si="490"/>
        <v>1.5683714033877583</v>
      </c>
      <c r="AM552" t="str">
        <f t="shared" si="471"/>
        <v>1-12,140237129861i</v>
      </c>
      <c r="AN552">
        <f t="shared" si="491"/>
        <v>12.181352862849662</v>
      </c>
      <c r="AO552">
        <f t="shared" si="492"/>
        <v>-1.4886111514009934</v>
      </c>
      <c r="AP552" s="41" t="str">
        <f t="shared" si="493"/>
        <v>0,439612551230606-5,49953682842588i</v>
      </c>
      <c r="AQ552">
        <f t="shared" si="494"/>
        <v>14.834184601280342</v>
      </c>
      <c r="AR552" s="43">
        <f t="shared" si="495"/>
        <v>-85.42970606153834</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-0,0134495549339572-0,00699945931269668i</v>
      </c>
      <c r="BG552" s="20">
        <f t="shared" si="506"/>
        <v>-36.384932221362597</v>
      </c>
      <c r="BH552" s="43">
        <f t="shared" si="507"/>
        <v>-152.50648881657966</v>
      </c>
      <c r="BI552" s="41" t="str">
        <f t="shared" si="460"/>
        <v>0,302656957873918+0,0287769324149375i</v>
      </c>
      <c r="BJ552" s="20">
        <f t="shared" si="508"/>
        <v>-10.34190119932129</v>
      </c>
      <c r="BK552" s="43">
        <f t="shared" si="461"/>
        <v>5.431413075434472</v>
      </c>
      <c r="BL552">
        <f t="shared" si="509"/>
        <v>-36.384932221362597</v>
      </c>
      <c r="BM552" s="43">
        <f t="shared" si="510"/>
        <v>-152.50648881657966</v>
      </c>
    </row>
    <row r="553" spans="14:65" x14ac:dyDescent="0.25">
      <c r="N553" s="9">
        <v>35</v>
      </c>
      <c r="O553" s="34">
        <f t="shared" si="462"/>
        <v>2238721.1385683389</v>
      </c>
      <c r="P553" s="33" t="str">
        <f t="shared" si="463"/>
        <v>68,0243543984883</v>
      </c>
      <c r="Q553" s="4" t="str">
        <f t="shared" si="464"/>
        <v>1+155009,855563905i</v>
      </c>
      <c r="R553" s="4">
        <f t="shared" si="476"/>
        <v>155009.85556713061</v>
      </c>
      <c r="S553" s="4">
        <f t="shared" si="477"/>
        <v>1.5707898755921885</v>
      </c>
      <c r="T553" s="4" t="str">
        <f t="shared" si="465"/>
        <v>1+421,988992941747i</v>
      </c>
      <c r="U553" s="4">
        <f t="shared" si="478"/>
        <v>421.99017780511167</v>
      </c>
      <c r="V553" s="4">
        <f t="shared" si="479"/>
        <v>1.568426601174421</v>
      </c>
      <c r="W553" t="str">
        <f t="shared" si="466"/>
        <v>1-30,3832074918058i</v>
      </c>
      <c r="X553" s="4">
        <f t="shared" si="480"/>
        <v>30.399659496285874</v>
      </c>
      <c r="Y553" s="4">
        <f t="shared" si="481"/>
        <v>-1.5378952860451007</v>
      </c>
      <c r="Z553" t="str">
        <f t="shared" si="467"/>
        <v>-19,0474893450908+8,59607207844297i</v>
      </c>
      <c r="AA553" s="4">
        <f t="shared" si="482"/>
        <v>20.897351639122466</v>
      </c>
      <c r="AB553" s="4">
        <f t="shared" si="483"/>
        <v>2.7176607835098414</v>
      </c>
      <c r="AC553" s="47" t="str">
        <f t="shared" si="484"/>
        <v>-0,118259338908769+0,242047219513653i</v>
      </c>
      <c r="AD553" s="20">
        <f t="shared" si="485"/>
        <v>-11.392301438241292</v>
      </c>
      <c r="AE553" s="43">
        <f t="shared" si="486"/>
        <v>116.03919208325146</v>
      </c>
      <c r="AF553" t="str">
        <f t="shared" si="468"/>
        <v>170,937204527894</v>
      </c>
      <c r="AG553" t="str">
        <f t="shared" si="469"/>
        <v>1+159266,813465111i</v>
      </c>
      <c r="AH553">
        <f t="shared" si="487"/>
        <v>159266.81346825036</v>
      </c>
      <c r="AI553">
        <f t="shared" si="488"/>
        <v>1.5707900480229526</v>
      </c>
      <c r="AJ553" t="str">
        <f t="shared" si="470"/>
        <v>1+421,988992941747i</v>
      </c>
      <c r="AK553">
        <f t="shared" si="489"/>
        <v>421.99017780511167</v>
      </c>
      <c r="AL553">
        <f t="shared" si="490"/>
        <v>1.568426601174421</v>
      </c>
      <c r="AM553" t="str">
        <f t="shared" si="471"/>
        <v>1-12,4230195796134i</v>
      </c>
      <c r="AN553">
        <f t="shared" si="491"/>
        <v>12.463202456650455</v>
      </c>
      <c r="AO553">
        <f t="shared" si="492"/>
        <v>-1.4904737854169117</v>
      </c>
      <c r="AP553" s="41" t="str">
        <f t="shared" si="493"/>
        <v>0,439612550913829-5,62758704547709i</v>
      </c>
      <c r="AQ553">
        <f>20*LOG(IMABS(AP553))</f>
        <v>15.032865974441755</v>
      </c>
      <c r="AR553" s="43">
        <f t="shared" si="495"/>
        <v>-85.53327290880091</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-0,0129396733527368-0,00655919495256981i</v>
      </c>
      <c r="BG553" s="20">
        <f t="shared" si="506"/>
        <v>-36.768341794984437</v>
      </c>
      <c r="BH553" s="43">
        <f t="shared" si="507"/>
        <v>-153.11928726549246</v>
      </c>
      <c r="BI553" s="41" t="str">
        <f t="shared" si="460"/>
        <v>0,302673749252519+0,0281221402851253i</v>
      </c>
      <c r="BJ553" s="20">
        <f t="shared" si="508"/>
        <v>-10.34317438230141</v>
      </c>
      <c r="BK553" s="43">
        <f t="shared" si="461"/>
        <v>5.3082477424551859</v>
      </c>
      <c r="BL553">
        <f t="shared" si="509"/>
        <v>-36.768341794984437</v>
      </c>
      <c r="BM553" s="43">
        <f t="shared" si="510"/>
        <v>-153.11928726549246</v>
      </c>
    </row>
    <row r="554" spans="14:65" x14ac:dyDescent="0.25">
      <c r="N554" s="9">
        <v>36</v>
      </c>
      <c r="O554" s="34">
        <f t="shared" si="462"/>
        <v>2290867.6527677765</v>
      </c>
      <c r="P554" s="33" t="str">
        <f t="shared" si="463"/>
        <v>68,0243543984883</v>
      </c>
      <c r="Q554" s="4" t="str">
        <f t="shared" si="464"/>
        <v>1+158620,498932997i</v>
      </c>
      <c r="R554" s="4">
        <f t="shared" si="476"/>
        <v>158620.4989361492</v>
      </c>
      <c r="S554" s="4">
        <f t="shared" si="477"/>
        <v>1.5707900224394904</v>
      </c>
      <c r="T554" s="4" t="str">
        <f t="shared" si="465"/>
        <v>1+431,818379296905i</v>
      </c>
      <c r="U554" s="4">
        <f t="shared" si="478"/>
        <v>431.81953718955992</v>
      </c>
      <c r="V554" s="4">
        <f t="shared" si="479"/>
        <v>1.5684805425200155</v>
      </c>
      <c r="W554" t="str">
        <f t="shared" si="466"/>
        <v>1-31,0909233093772i</v>
      </c>
      <c r="X554" s="4">
        <f t="shared" si="480"/>
        <v>31.107001016323874</v>
      </c>
      <c r="Y554" s="4">
        <f t="shared" si="481"/>
        <v>-1.5386436831180779</v>
      </c>
      <c r="Z554" t="str">
        <f t="shared" si="467"/>
        <v>-19,9922984099911+8,79630031901101i</v>
      </c>
      <c r="AA554" s="4">
        <f t="shared" si="482"/>
        <v>21.841861070347594</v>
      </c>
      <c r="AB554" s="4">
        <f t="shared" si="483"/>
        <v>2.7270988111333434</v>
      </c>
      <c r="AC554" s="47" t="str">
        <f t="shared" si="484"/>
        <v>-0,113371083160969+0,238129701952287i</v>
      </c>
      <c r="AD554" s="20">
        <f t="shared" si="485"/>
        <v>-11.576481845455877</v>
      </c>
      <c r="AE554" s="43">
        <f t="shared" si="486"/>
        <v>115.45863513752876</v>
      </c>
      <c r="AF554" t="str">
        <f t="shared" si="468"/>
        <v>170,937204527894</v>
      </c>
      <c r="AG554" t="str">
        <f t="shared" si="469"/>
        <v>1+162976,614121735i</v>
      </c>
      <c r="AH554">
        <f t="shared" si="487"/>
        <v>162976.61412480293</v>
      </c>
      <c r="AI554">
        <f t="shared" si="488"/>
        <v>1.5707901909452511</v>
      </c>
      <c r="AJ554" t="str">
        <f t="shared" si="470"/>
        <v>1+431,818379296905i</v>
      </c>
      <c r="AK554">
        <f t="shared" si="489"/>
        <v>431.81953718955992</v>
      </c>
      <c r="AL554">
        <f t="shared" si="490"/>
        <v>1.5684805425200155</v>
      </c>
      <c r="AM554" t="str">
        <f t="shared" si="471"/>
        <v>1-12,712388878785i</v>
      </c>
      <c r="AN554">
        <f t="shared" si="491"/>
        <v>12.751659931375858</v>
      </c>
      <c r="AO554">
        <f t="shared" si="492"/>
        <v>-1.4922945605788049</v>
      </c>
      <c r="AP554" s="41" t="str">
        <f t="shared" si="493"/>
        <v>0,439612550611312-5,75862108366973i</v>
      </c>
      <c r="AQ554">
        <f t="shared" si="494"/>
        <v>15.231606322383984</v>
      </c>
      <c r="AR554" s="43">
        <f t="shared" si="495"/>
        <v>-85.634513218420324</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-0,0124448858159972-0,00614551244881985i</v>
      </c>
      <c r="BG554" s="20">
        <f t="shared" si="506"/>
        <v>-37.152478803207103</v>
      </c>
      <c r="BH554" s="43">
        <f t="shared" si="507"/>
        <v>-153.71899677972843</v>
      </c>
      <c r="BI554" s="41" t="str">
        <f t="shared" si="460"/>
        <v>0,302689785223446+0,0274822363072289i</v>
      </c>
      <c r="BJ554" s="20">
        <f t="shared" si="508"/>
        <v>-10.344390635367226</v>
      </c>
      <c r="BK554" s="43">
        <f t="shared" si="461"/>
        <v>5.1878548643224587</v>
      </c>
      <c r="BL554">
        <f t="shared" si="509"/>
        <v>-37.152478803207103</v>
      </c>
      <c r="BM554" s="43">
        <f t="shared" si="510"/>
        <v>-153.71899677972843</v>
      </c>
    </row>
    <row r="555" spans="14:65" x14ac:dyDescent="0.25">
      <c r="N555" s="9">
        <v>37</v>
      </c>
      <c r="O555" s="34">
        <f t="shared" si="462"/>
        <v>2344228.8153199251</v>
      </c>
      <c r="P555" s="33" t="str">
        <f t="shared" si="463"/>
        <v>68,0243543984883</v>
      </c>
      <c r="Q555" s="4" t="str">
        <f t="shared" si="464"/>
        <v>1+162315,244990213i</v>
      </c>
      <c r="R555" s="4">
        <f t="shared" si="476"/>
        <v>162315.24499329343</v>
      </c>
      <c r="S555" s="4">
        <f t="shared" si="477"/>
        <v>1.5707901659441394</v>
      </c>
      <c r="T555" s="4" t="str">
        <f t="shared" si="465"/>
        <v>1+441,876721472556i</v>
      </c>
      <c r="U555" s="4">
        <f t="shared" si="478"/>
        <v>441.87785300842455</v>
      </c>
      <c r="V555" s="4">
        <f t="shared" si="479"/>
        <v>1.5685332560237009</v>
      </c>
      <c r="W555" t="str">
        <f t="shared" si="466"/>
        <v>1-31,815123946024i</v>
      </c>
      <c r="X555" s="4">
        <f t="shared" si="480"/>
        <v>31.830835862428582</v>
      </c>
      <c r="Y555" s="4">
        <f t="shared" si="481"/>
        <v>-1.5393750794104633</v>
      </c>
      <c r="Z555" t="str">
        <f t="shared" si="467"/>
        <v>-20,9816349543052+9,00119247444094i</v>
      </c>
      <c r="AA555" s="4">
        <f t="shared" si="482"/>
        <v>22.830910435583903</v>
      </c>
      <c r="AB555" s="4">
        <f t="shared" si="483"/>
        <v>2.7363359934166258</v>
      </c>
      <c r="AC555" s="47" t="str">
        <f t="shared" si="484"/>
        <v>-0,108666548243093+0,234203823628845i</v>
      </c>
      <c r="AD555" s="20">
        <f t="shared" si="485"/>
        <v>-11.761356698299238</v>
      </c>
      <c r="AE555" s="43">
        <f t="shared" si="486"/>
        <v>114.89048969647212</v>
      </c>
      <c r="AF555" t="str">
        <f t="shared" si="468"/>
        <v>170,937204527894</v>
      </c>
      <c r="AG555" t="str">
        <f t="shared" si="469"/>
        <v>1+166772,827136416i</v>
      </c>
      <c r="AH555">
        <f t="shared" si="487"/>
        <v>166772.82713941409</v>
      </c>
      <c r="AI555">
        <f t="shared" si="488"/>
        <v>1.5707903306142408</v>
      </c>
      <c r="AJ555" t="str">
        <f t="shared" si="470"/>
        <v>1+441,876721472556i</v>
      </c>
      <c r="AK555">
        <f t="shared" si="489"/>
        <v>441.87785300842455</v>
      </c>
      <c r="AL555">
        <f t="shared" si="490"/>
        <v>1.5685332560237009</v>
      </c>
      <c r="AM555" t="str">
        <f t="shared" si="471"/>
        <v>1-13,0084984548085i</v>
      </c>
      <c r="AN555">
        <f t="shared" si="491"/>
        <v>13.046878249173444</v>
      </c>
      <c r="AO555">
        <f t="shared" si="492"/>
        <v>-1.4940743939686301</v>
      </c>
      <c r="AP555" s="41" t="str">
        <f t="shared" si="493"/>
        <v>0,43961255032241-5,89270841898531i</v>
      </c>
      <c r="AQ555">
        <f t="shared" si="494"/>
        <v>15.430403023445052</v>
      </c>
      <c r="AR555" s="43">
        <f t="shared" si="495"/>
        <v>-85.733477901052879</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-0,0119651369769473-0,00575692468594597i</v>
      </c>
      <c r="BG555" s="20">
        <f t="shared" si="506"/>
        <v>-37.537312209929802</v>
      </c>
      <c r="BH555" s="43">
        <f t="shared" si="507"/>
        <v>-154.30585900914474</v>
      </c>
      <c r="BI555" s="41" t="str">
        <f t="shared" si="460"/>
        <v>0,302705099756723+0,0268568827021153i</v>
      </c>
      <c r="BJ555" s="20">
        <f t="shared" si="508"/>
        <v>-10.345552488185515</v>
      </c>
      <c r="BK555" s="43">
        <f t="shared" si="461"/>
        <v>5.0701733933303412</v>
      </c>
      <c r="BL555">
        <f t="shared" si="509"/>
        <v>-37.537312209929802</v>
      </c>
      <c r="BM555" s="43">
        <f t="shared" si="510"/>
        <v>-154.30585900914474</v>
      </c>
    </row>
    <row r="556" spans="14:65" x14ac:dyDescent="0.25">
      <c r="N556" s="9">
        <v>38</v>
      </c>
      <c r="O556" s="34">
        <f t="shared" si="462"/>
        <v>2398832.9190194933</v>
      </c>
      <c r="P556" s="33" t="str">
        <f t="shared" si="463"/>
        <v>68,0243543984883</v>
      </c>
      <c r="Q556" s="4" t="str">
        <f t="shared" si="464"/>
        <v>1+166096,052738818i</v>
      </c>
      <c r="R556" s="4">
        <f t="shared" si="476"/>
        <v>166096.05274182826</v>
      </c>
      <c r="S556" s="4">
        <f t="shared" si="477"/>
        <v>1.5707903061822239</v>
      </c>
      <c r="T556" s="4" t="str">
        <f t="shared" si="465"/>
        <v>1+452,16935253486i</v>
      </c>
      <c r="U556" s="4">
        <f t="shared" si="478"/>
        <v>452.17045831389129</v>
      </c>
      <c r="V556" s="4">
        <f t="shared" si="479"/>
        <v>1.5685847696337023</v>
      </c>
      <c r="W556" t="str">
        <f t="shared" si="466"/>
        <v>1-32,5561933825099i</v>
      </c>
      <c r="X556" s="4">
        <f t="shared" si="480"/>
        <v>32.571547822591747</v>
      </c>
      <c r="Y556" s="4">
        <f t="shared" si="481"/>
        <v>-1.5400898595864345</v>
      </c>
      <c r="Z556" t="str">
        <f t="shared" si="467"/>
        <v>-22,0175974934864+9,21085718126565i</v>
      </c>
      <c r="AA556" s="4">
        <f t="shared" si="482"/>
        <v>23.86659777594728</v>
      </c>
      <c r="AB556" s="4">
        <f t="shared" si="483"/>
        <v>2.7453759855415578</v>
      </c>
      <c r="AC556" s="47" t="str">
        <f t="shared" si="484"/>
        <v>-0,104140418445953+0,230275382874083i</v>
      </c>
      <c r="AD556" s="20">
        <f t="shared" si="485"/>
        <v>-11.94689629476116</v>
      </c>
      <c r="AE556" s="43">
        <f t="shared" si="486"/>
        <v>114.3345258909093</v>
      </c>
      <c r="AF556" t="str">
        <f t="shared" si="468"/>
        <v>170,937204527894</v>
      </c>
      <c r="AG556" t="str">
        <f t="shared" si="469"/>
        <v>1+170657,465311544i</v>
      </c>
      <c r="AH556">
        <f t="shared" si="487"/>
        <v>170657.46531447384</v>
      </c>
      <c r="AI556">
        <f t="shared" si="488"/>
        <v>1.5707904671039763</v>
      </c>
      <c r="AJ556" t="str">
        <f t="shared" si="470"/>
        <v>1+452,16935253486i</v>
      </c>
      <c r="AK556">
        <f t="shared" si="489"/>
        <v>452.17045831389129</v>
      </c>
      <c r="AL556">
        <f t="shared" si="490"/>
        <v>1.5685847696337023</v>
      </c>
      <c r="AM556" t="str">
        <f t="shared" si="471"/>
        <v>1-13,3115053089005i</v>
      </c>
      <c r="AN556">
        <f t="shared" si="491"/>
        <v>13.349013955678007</v>
      </c>
      <c r="AO556">
        <f t="shared" si="492"/>
        <v>-1.4958141841470627</v>
      </c>
      <c r="AP556" s="41" t="str">
        <f t="shared" si="493"/>
        <v>0,439612550046508-6,02992014630379i</v>
      </c>
      <c r="AQ556">
        <f t="shared" si="494"/>
        <v>15.6292535711104</v>
      </c>
      <c r="AR556" s="43">
        <f t="shared" si="495"/>
        <v>-85.830216843360603</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-0,0115003272297391-0,00539201512880468i</v>
      </c>
      <c r="BG556" s="20">
        <f t="shared" si="506"/>
        <v>-37.922812225284474</v>
      </c>
      <c r="BH556" s="43">
        <f t="shared" si="507"/>
        <v>-154.88011373010059</v>
      </c>
      <c r="BI556" s="41" t="str">
        <f t="shared" si="460"/>
        <v>0,302719725296001+0,0262457493049717i</v>
      </c>
      <c r="BJ556" s="20">
        <f t="shared" si="508"/>
        <v>-10.34666235941293</v>
      </c>
      <c r="BK556" s="43">
        <f t="shared" si="461"/>
        <v>4.9551435356295386</v>
      </c>
      <c r="BL556">
        <f t="shared" si="509"/>
        <v>-37.922812225284474</v>
      </c>
      <c r="BM556" s="43">
        <f t="shared" si="510"/>
        <v>-154.88011373010059</v>
      </c>
    </row>
    <row r="557" spans="14:65" x14ac:dyDescent="0.25">
      <c r="N557" s="9">
        <v>39</v>
      </c>
      <c r="O557" s="34">
        <f t="shared" si="462"/>
        <v>2454708.915685033</v>
      </c>
      <c r="P557" s="33" t="str">
        <f t="shared" si="463"/>
        <v>68,0243543984883</v>
      </c>
      <c r="Q557" s="4" t="str">
        <f t="shared" si="464"/>
        <v>1+169964,926813127i</v>
      </c>
      <c r="R557" s="4">
        <f t="shared" si="476"/>
        <v>169964.92681606879</v>
      </c>
      <c r="S557" s="4">
        <f t="shared" si="477"/>
        <v>1.5707904432280999</v>
      </c>
      <c r="T557" s="4" t="str">
        <f t="shared" si="465"/>
        <v>1+462,701729773047i</v>
      </c>
      <c r="U557" s="4">
        <f t="shared" si="478"/>
        <v>462.70281038153399</v>
      </c>
      <c r="V557" s="4">
        <f t="shared" si="479"/>
        <v>1.568635110662123</v>
      </c>
      <c r="W557" t="str">
        <f t="shared" si="466"/>
        <v>1-33,3145245436594i</v>
      </c>
      <c r="X557" s="4">
        <f t="shared" si="480"/>
        <v>33.329529633195918</v>
      </c>
      <c r="Y557" s="4">
        <f t="shared" si="481"/>
        <v>-1.5407883997087206</v>
      </c>
      <c r="Z557" t="str">
        <f t="shared" si="467"/>
        <v>-23,1023834429743+9,42540560648797i</v>
      </c>
      <c r="AA557" s="4">
        <f t="shared" si="482"/>
        <v>24.951120046864187</v>
      </c>
      <c r="AB557" s="4">
        <f t="shared" si="483"/>
        <v>2.7542224186659614</v>
      </c>
      <c r="AC557" s="47" t="str">
        <f t="shared" si="484"/>
        <v>-0,0997873869622794+0,226349762909447i</v>
      </c>
      <c r="AD557" s="20">
        <f t="shared" si="485"/>
        <v>-12.133072132286721</v>
      </c>
      <c r="AE557" s="43">
        <f t="shared" si="486"/>
        <v>113.79051568462333</v>
      </c>
      <c r="AF557" t="str">
        <f t="shared" si="468"/>
        <v>170,937204527894</v>
      </c>
      <c r="AG557" t="str">
        <f t="shared" si="469"/>
        <v>1+174632,588333698i</v>
      </c>
      <c r="AH557">
        <f t="shared" si="487"/>
        <v>174632.58833656114</v>
      </c>
      <c r="AI557">
        <f t="shared" si="488"/>
        <v>1.5707906004868259</v>
      </c>
      <c r="AJ557" t="str">
        <f t="shared" si="470"/>
        <v>1+462,701729773047i</v>
      </c>
      <c r="AK557">
        <f t="shared" si="489"/>
        <v>462.70281038153399</v>
      </c>
      <c r="AL557">
        <f t="shared" si="490"/>
        <v>1.568635110662123</v>
      </c>
      <c r="AM557" t="str">
        <f t="shared" si="471"/>
        <v>1-13,6215700993059i</v>
      </c>
      <c r="AN557">
        <f t="shared" si="491"/>
        <v>13.658227263093281</v>
      </c>
      <c r="AO557">
        <f t="shared" si="492"/>
        <v>-1.4975148114213719</v>
      </c>
      <c r="AP557" s="41" t="str">
        <f t="shared" si="493"/>
        <v>0,439612549783027-6,17032901709934i</v>
      </c>
      <c r="AQ557">
        <f t="shared" si="494"/>
        <v>15.828155569078078</v>
      </c>
      <c r="AR557" s="43">
        <f t="shared" si="495"/>
        <v>-85.924778922512857</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-0,0110503178443283-0,0050494358711235i</v>
      </c>
      <c r="BG557" s="20">
        <f t="shared" si="506"/>
        <v>-38.308950262809191</v>
      </c>
      <c r="BH557" s="43">
        <f t="shared" si="507"/>
        <v>-155.44199866131115</v>
      </c>
      <c r="BI557" s="41" t="str">
        <f t="shared" si="460"/>
        <v>0,302733692827066+0,02564851339695i</v>
      </c>
      <c r="BJ557" s="20">
        <f t="shared" si="508"/>
        <v>-10.347722561444385</v>
      </c>
      <c r="BK557" s="43">
        <f t="shared" si="461"/>
        <v>4.8427067315526573</v>
      </c>
      <c r="BL557">
        <f t="shared" si="509"/>
        <v>-38.308950262809191</v>
      </c>
      <c r="BM557" s="43">
        <f t="shared" si="510"/>
        <v>-155.44199866131115</v>
      </c>
    </row>
    <row r="558" spans="14:65" x14ac:dyDescent="0.25">
      <c r="N558" s="9">
        <v>40</v>
      </c>
      <c r="O558" s="34">
        <f t="shared" si="462"/>
        <v>2511886.431509587</v>
      </c>
      <c r="P558" s="33" t="str">
        <f t="shared" si="463"/>
        <v>68,0243543984883</v>
      </c>
      <c r="Q558" s="4" t="str">
        <f t="shared" si="464"/>
        <v>1+173923,918541385i</v>
      </c>
      <c r="R558" s="4">
        <f t="shared" si="476"/>
        <v>173923.91854425982</v>
      </c>
      <c r="S558" s="4">
        <f t="shared" si="477"/>
        <v>1.570790577154431</v>
      </c>
      <c r="T558" s="4" t="str">
        <f t="shared" si="465"/>
        <v>1+473,479437592944i</v>
      </c>
      <c r="U558" s="4">
        <f t="shared" si="478"/>
        <v>473.48049360383425</v>
      </c>
      <c r="V558" s="4">
        <f t="shared" si="479"/>
        <v>1.5686843057994215</v>
      </c>
      <c r="W558" t="str">
        <f t="shared" si="466"/>
        <v>1-34,090519506692i</v>
      </c>
      <c r="X558" s="4">
        <f t="shared" si="480"/>
        <v>34.105183187253921</v>
      </c>
      <c r="Y558" s="4">
        <f t="shared" si="481"/>
        <v>-1.5414710674241132</v>
      </c>
      <c r="Z558" t="str">
        <f t="shared" si="467"/>
        <v>-24,2382937792079+9,64495150652291i</v>
      </c>
      <c r="AA558" s="4">
        <f t="shared" si="482"/>
        <v>26.086777778989241</v>
      </c>
      <c r="AB558" s="4">
        <f t="shared" si="483"/>
        <v>2.7628788967560323</v>
      </c>
      <c r="AC558" s="47" t="str">
        <f t="shared" si="484"/>
        <v>-0,0956021721842703+0,222431951261389i</v>
      </c>
      <c r="AD558" s="20">
        <f t="shared" si="485"/>
        <v>-12.319856865898892</v>
      </c>
      <c r="AE558" s="43">
        <f t="shared" si="486"/>
        <v>113.25823304603925</v>
      </c>
      <c r="AF558" t="str">
        <f t="shared" si="468"/>
        <v>170,937204527894</v>
      </c>
      <c r="AG558" t="str">
        <f t="shared" si="469"/>
        <v>1+178700,303865724i</v>
      </c>
      <c r="AH558">
        <f t="shared" si="487"/>
        <v>178700.30386852197</v>
      </c>
      <c r="AI558">
        <f t="shared" si="488"/>
        <v>1.5707907308335112</v>
      </c>
      <c r="AJ558" t="str">
        <f t="shared" si="470"/>
        <v>1+473,479437592944i</v>
      </c>
      <c r="AK558">
        <f t="shared" si="489"/>
        <v>473.48049360383425</v>
      </c>
      <c r="AL558">
        <f t="shared" si="490"/>
        <v>1.5686843057994215</v>
      </c>
      <c r="AM558" t="str">
        <f t="shared" si="471"/>
        <v>1-13,9388572264809i</v>
      </c>
      <c r="AN558">
        <f t="shared" si="491"/>
        <v>13.974682135212195</v>
      </c>
      <c r="AO558">
        <f t="shared" si="492"/>
        <v>-1.49917713811709</v>
      </c>
      <c r="AP558" s="41" t="str">
        <f t="shared" si="493"/>
        <v>0,439612549531402-6,31400947801371i</v>
      </c>
      <c r="AQ558">
        <f t="shared" si="494"/>
        <v>16.027106726523652</v>
      </c>
      <c r="AR558" s="43">
        <f t="shared" si="495"/>
        <v>-86.017212020924589</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-0,0106149357058373-0,00472790556411885i</v>
      </c>
      <c r="BG558" s="20">
        <f t="shared" si="506"/>
        <v>-38.695698897393491</v>
      </c>
      <c r="BH558" s="43">
        <f t="shared" si="507"/>
        <v>-155.9917492972198</v>
      </c>
      <c r="BI558" s="41" t="str">
        <f t="shared" si="460"/>
        <v>0,302747031943217+0,0250648595403064i</v>
      </c>
      <c r="BJ558" s="20">
        <f t="shared" si="508"/>
        <v>-10.348735304970948</v>
      </c>
      <c r="BK558" s="43">
        <f t="shared" si="461"/>
        <v>4.7328056358163266</v>
      </c>
      <c r="BL558">
        <f t="shared" si="509"/>
        <v>-38.695698897393491</v>
      </c>
      <c r="BM558" s="43">
        <f t="shared" si="510"/>
        <v>-155.9917492972198</v>
      </c>
    </row>
    <row r="559" spans="14:65" x14ac:dyDescent="0.25">
      <c r="N559" s="9">
        <v>41</v>
      </c>
      <c r="O559" s="34">
        <f t="shared" si="462"/>
        <v>2570395.782768866</v>
      </c>
      <c r="P559" s="33" t="str">
        <f t="shared" si="463"/>
        <v>68,0243543984883</v>
      </c>
      <c r="Q559" s="4" t="str">
        <f t="shared" si="464"/>
        <v>1+177975,127033407i</v>
      </c>
      <c r="R559" s="4">
        <f t="shared" si="476"/>
        <v>177975.12703621638</v>
      </c>
      <c r="S559" s="4">
        <f t="shared" si="477"/>
        <v>1.5707907080322265</v>
      </c>
      <c r="T559" s="4" t="str">
        <f t="shared" si="465"/>
        <v>1+484,508190477892i</v>
      </c>
      <c r="U559" s="4">
        <f t="shared" si="478"/>
        <v>484.50922245109155</v>
      </c>
      <c r="V559" s="4">
        <f t="shared" si="479"/>
        <v>1.5687323811285581</v>
      </c>
      <c r="W559" t="str">
        <f t="shared" si="466"/>
        <v>1-34,8845897144082i</v>
      </c>
      <c r="X559" s="4">
        <f t="shared" si="480"/>
        <v>34.898919747502134</v>
      </c>
      <c r="Y559" s="4">
        <f t="shared" si="481"/>
        <v>-1.5421382221454372</v>
      </c>
      <c r="Z559" t="str">
        <f t="shared" si="467"/>
        <v>-25,4277379203039+9,86961128751257i</v>
      </c>
      <c r="AA559" s="4">
        <f t="shared" si="482"/>
        <v>27.275979958752288</v>
      </c>
      <c r="AB559" s="4">
        <f t="shared" si="483"/>
        <v>2.7713489937109097</v>
      </c>
      <c r="AC559" s="47" t="str">
        <f t="shared" si="484"/>
        <v>-0,0915795322205328+0,218526558901274i</v>
      </c>
      <c r="AD559" s="20">
        <f t="shared" si="485"/>
        <v>-12.507224267148715</v>
      </c>
      <c r="AE559" s="43">
        <f t="shared" si="486"/>
        <v>112.73745410335697</v>
      </c>
      <c r="AF559" t="str">
        <f t="shared" si="468"/>
        <v>170,937204527894</v>
      </c>
      <c r="AG559" t="str">
        <f t="shared" si="469"/>
        <v>1+182862,768664236i</v>
      </c>
      <c r="AH559">
        <f t="shared" si="487"/>
        <v>182862.76866697031</v>
      </c>
      <c r="AI559">
        <f t="shared" si="488"/>
        <v>1.5707908582131438</v>
      </c>
      <c r="AJ559" t="str">
        <f t="shared" si="470"/>
        <v>1+484,508190477892i</v>
      </c>
      <c r="AK559">
        <f t="shared" si="489"/>
        <v>484.50922245109155</v>
      </c>
      <c r="AL559">
        <f t="shared" si="490"/>
        <v>1.5687323811285581</v>
      </c>
      <c r="AM559" t="str">
        <f t="shared" si="471"/>
        <v>1-14,2635349202598i</v>
      </c>
      <c r="AN559">
        <f t="shared" si="491"/>
        <v>14.298546374421099</v>
      </c>
      <c r="AO559">
        <f t="shared" si="492"/>
        <v>-1.5008020088527712</v>
      </c>
      <c r="AP559" s="41" t="str">
        <f t="shared" si="493"/>
        <v>0,439612549291105-6,46103771032907i</v>
      </c>
      <c r="AQ559">
        <f t="shared" si="494"/>
        <v>16.226104853559661</v>
      </c>
      <c r="AR559" s="43">
        <f t="shared" si="495"/>
        <v>-86.107563041190531</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-0,0101939776782889-0,00442620725362955i</v>
      </c>
      <c r="BG559" s="20">
        <f t="shared" si="506"/>
        <v>-39.08303182405912</v>
      </c>
      <c r="BH559" s="43">
        <f t="shared" si="507"/>
        <v>-156.52959875781332</v>
      </c>
      <c r="BI559" s="41" t="str">
        <f t="shared" si="460"/>
        <v>0,302759770907765+0,0244944794169905i</v>
      </c>
      <c r="BJ559" s="20">
        <f t="shared" si="508"/>
        <v>-10.349702703350747</v>
      </c>
      <c r="BK559" s="43">
        <f t="shared" si="461"/>
        <v>4.6253840976392055</v>
      </c>
      <c r="BL559">
        <f t="shared" si="509"/>
        <v>-39.08303182405912</v>
      </c>
      <c r="BM559" s="43">
        <f t="shared" si="510"/>
        <v>-156.52959875781332</v>
      </c>
    </row>
    <row r="560" spans="14:65" ht="15.75" thickBot="1" x14ac:dyDescent="0.3">
      <c r="N560" s="9">
        <v>42</v>
      </c>
      <c r="O560" s="34">
        <f t="shared" si="462"/>
        <v>2630267.9918953842</v>
      </c>
      <c r="P560" s="33" t="str">
        <f t="shared" si="463"/>
        <v>68,0243543984883</v>
      </c>
      <c r="Q560" s="4" t="str">
        <f t="shared" si="464"/>
        <v>1+182120,700293562i</v>
      </c>
      <c r="R560" s="4">
        <f t="shared" si="476"/>
        <v>182120.70029630745</v>
      </c>
      <c r="S560" s="4">
        <f t="shared" si="477"/>
        <v>1.5707908359308795</v>
      </c>
      <c r="T560" s="4" t="str">
        <f t="shared" si="465"/>
        <v>1+495,793836018655i</v>
      </c>
      <c r="U560" s="4">
        <f t="shared" si="478"/>
        <v>495.79484450132492</v>
      </c>
      <c r="V560" s="4">
        <f t="shared" si="479"/>
        <v>1.5687793621388189</v>
      </c>
      <c r="W560" t="str">
        <f t="shared" si="466"/>
        <v>1-35,6971561933431i</v>
      </c>
      <c r="X560" s="4">
        <f t="shared" si="480"/>
        <v>35.71116016446306</v>
      </c>
      <c r="Y560" s="4">
        <f t="shared" si="481"/>
        <v>-1.542790215230017</v>
      </c>
      <c r="Z560" t="str">
        <f t="shared" si="467"/>
        <v>-26,6732388367575+10,0995040670466i</v>
      </c>
      <c r="AA560" s="4">
        <f t="shared" si="482"/>
        <v>28.521249138896415</v>
      </c>
      <c r="AB560" s="4">
        <f t="shared" si="483"/>
        <v>2.7796362507614067</v>
      </c>
      <c r="AC560" s="42" t="str">
        <f t="shared" si="484"/>
        <v>-0,0877142777563963+0,214637839034598i</v>
      </c>
      <c r="AD560" s="46">
        <f t="shared" si="485"/>
        <v>-12.695149183946173</v>
      </c>
      <c r="AE560" s="45">
        <f t="shared" si="486"/>
        <v>112.22795728415748</v>
      </c>
      <c r="AF560" t="str">
        <f t="shared" si="468"/>
        <v>170,937204527894</v>
      </c>
      <c r="AG560" t="str">
        <f t="shared" si="469"/>
        <v>1+187122,189723169i</v>
      </c>
      <c r="AH560">
        <f t="shared" si="487"/>
        <v>187122.18972584105</v>
      </c>
      <c r="AI560">
        <f t="shared" si="488"/>
        <v>1.570790982693262</v>
      </c>
      <c r="AJ560" t="str">
        <f t="shared" si="470"/>
        <v>1+495,793836018655i</v>
      </c>
      <c r="AK560">
        <f t="shared" si="489"/>
        <v>495.79484450132492</v>
      </c>
      <c r="AL560">
        <f t="shared" si="490"/>
        <v>1.5687793621388189</v>
      </c>
      <c r="AM560" t="str">
        <f t="shared" si="471"/>
        <v>1-14,5957753290537i</v>
      </c>
      <c r="AN560">
        <f t="shared" si="491"/>
        <v>14.629991710736292</v>
      </c>
      <c r="AO560">
        <f t="shared" si="492"/>
        <v>-1.5023902508171907</v>
      </c>
      <c r="AP560" s="44" t="str">
        <f t="shared" si="493"/>
        <v>0,439612549061621-6,61149167036046i</v>
      </c>
      <c r="AQ560" s="39">
        <f t="shared" si="494"/>
        <v>16.425147856881392</v>
      </c>
      <c r="AR560" s="45">
        <f t="shared" si="495"/>
        <v>-86.195877921177569</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-0,00978721461277982-0,00414318615095785i</v>
      </c>
      <c r="BG560" s="46">
        <f t="shared" si="506"/>
        <v>-39.470923817628666</v>
      </c>
      <c r="BH560" s="45">
        <f t="shared" si="507"/>
        <v>-157.05577765385434</v>
      </c>
      <c r="BI560" s="44" t="str">
        <f t="shared" si="460"/>
        <v>0,302771936713734+0,0239370716706168i</v>
      </c>
      <c r="BJ560" s="46">
        <f t="shared" si="508"/>
        <v>-10.350626776801086</v>
      </c>
      <c r="BK560" s="45">
        <f t="shared" si="461"/>
        <v>4.5203871408106453</v>
      </c>
      <c r="BL560" s="39">
        <f t="shared" si="509"/>
        <v>-39.470923817628666</v>
      </c>
      <c r="BM560" s="45">
        <f t="shared" si="510"/>
        <v>-157.05577765385434</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15</v>
      </c>
      <c r="D4">
        <v>2.5</v>
      </c>
      <c r="F4" t="str">
        <f>"DEM"</f>
        <v>DEM</v>
      </c>
    </row>
    <row r="5" spans="1:6" x14ac:dyDescent="0.25">
      <c r="B5">
        <f>VIN_max</f>
        <v>24</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2024-09-17T21:49:04Z</dcterms:modified>
</cp:coreProperties>
</file>