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48" windowWidth="22056" windowHeight="9552" activeTab="3"/>
  </bookViews>
  <sheets>
    <sheet name="Flywheel model" sheetId="2" r:id="rId1"/>
    <sheet name="Estimated costs &amp; iniitial fund" sheetId="1" r:id="rId2"/>
    <sheet name="Revenue model" sheetId="7" r:id="rId3"/>
    <sheet name="Assumptions of tokenomy" sheetId="3" r:id="rId4"/>
    <sheet name="Tokenomy" sheetId="8" r:id="rId5"/>
    <sheet name="Risk and vulnerability" sheetId="6" r:id="rId6"/>
    <sheet name="Indicators and conclusion" sheetId="5" r:id="rId7"/>
  </sheets>
  <calcPr calcId="125725"/>
</workbook>
</file>

<file path=xl/calcChain.xml><?xml version="1.0" encoding="utf-8"?>
<calcChain xmlns="http://schemas.openxmlformats.org/spreadsheetml/2006/main">
  <c r="B25" i="1"/>
  <c r="G9" i="5"/>
  <c r="H9"/>
  <c r="I9"/>
  <c r="J9"/>
  <c r="K9"/>
  <c r="K7"/>
  <c r="J7"/>
  <c r="I7"/>
  <c r="H7"/>
  <c r="G7"/>
  <c r="F7"/>
  <c r="O6"/>
  <c r="G4" s="1"/>
  <c r="P6"/>
  <c r="H4" s="1"/>
  <c r="Q6"/>
  <c r="I4" s="1"/>
  <c r="R6"/>
  <c r="J4" s="1"/>
  <c r="S6"/>
  <c r="K4" s="1"/>
  <c r="N6"/>
  <c r="F4" s="1"/>
  <c r="F9" s="1"/>
  <c r="C15" s="1"/>
  <c r="G8" i="3"/>
  <c r="B9" i="1" l="1"/>
  <c r="G7"/>
  <c r="B30" i="3"/>
  <c r="G9"/>
  <c r="G10"/>
  <c r="G11"/>
  <c r="G12"/>
  <c r="G13"/>
  <c r="G14"/>
  <c r="E11"/>
  <c r="E12"/>
  <c r="E13" s="1"/>
  <c r="E14" s="1"/>
  <c r="E10"/>
  <c r="B35"/>
  <c r="B34"/>
  <c r="B32"/>
  <c r="B31"/>
  <c r="B15"/>
  <c r="B12"/>
  <c r="B14" i="1"/>
  <c r="C17" i="5" s="1"/>
  <c r="B21" i="1"/>
  <c r="C19" i="5" l="1"/>
  <c r="C13" s="1"/>
</calcChain>
</file>

<file path=xl/sharedStrings.xml><?xml version="1.0" encoding="utf-8"?>
<sst xmlns="http://schemas.openxmlformats.org/spreadsheetml/2006/main" count="158" uniqueCount="139">
  <si>
    <t xml:space="preserve">Flywheel model </t>
  </si>
  <si>
    <t>per year</t>
  </si>
  <si>
    <t>Technology costs:</t>
  </si>
  <si>
    <t xml:space="preserve">1. purchase of web domain (.com) </t>
  </si>
  <si>
    <t>2. purchase of a web server on AWS,including:</t>
  </si>
  <si>
    <t>3. hiring a specialist to operate the server</t>
  </si>
  <si>
    <t>- data transfer</t>
  </si>
  <si>
    <t>$</t>
  </si>
  <si>
    <t>once</t>
  </si>
  <si>
    <t>Marketing costs:</t>
  </si>
  <si>
    <t xml:space="preserve">1. online advertising and promotional campaigns </t>
  </si>
  <si>
    <t>2. meetings and promotional events</t>
  </si>
  <si>
    <t>Other costs (one-time):</t>
  </si>
  <si>
    <t>1. business registration</t>
  </si>
  <si>
    <t>- notarial costs</t>
  </si>
  <si>
    <t>- entry in the National Court Register</t>
  </si>
  <si>
    <t>- stamp duty</t>
  </si>
  <si>
    <t>sum</t>
  </si>
  <si>
    <t>(all values are estimates based on the average of the available ranges)</t>
  </si>
  <si>
    <t>comments</t>
  </si>
  <si>
    <t>legal form limited liability company</t>
  </si>
  <si>
    <t>Costs</t>
  </si>
  <si>
    <t>Value ($)</t>
  </si>
  <si>
    <t>Period</t>
  </si>
  <si>
    <t xml:space="preserve">- t3a.nano instance </t>
  </si>
  <si>
    <t>Funds</t>
  </si>
  <si>
    <t>1. equity</t>
  </si>
  <si>
    <t>Total costs</t>
  </si>
  <si>
    <t>Est. Week Revenue ($)</t>
  </si>
  <si>
    <t>c</t>
  </si>
  <si>
    <t>Risk</t>
  </si>
  <si>
    <t xml:space="preserve">Likelihood of occurrence </t>
  </si>
  <si>
    <t>Justification</t>
  </si>
  <si>
    <t>Tokenomy model</t>
  </si>
  <si>
    <t>1) Token as reward for going to the gym regularly: the app can reward users of its token when they go to the gym regularly</t>
  </si>
  <si>
    <t>2) Tokens as payment for in-house services: Tokens can be used as a means of payment inside the app - for example, to pay for access to special training, coaching, courses or gym-related services.</t>
  </si>
  <si>
    <t>*point two in a later stage of the application</t>
  </si>
  <si>
    <t>year 0</t>
  </si>
  <si>
    <t>Tokens</t>
  </si>
  <si>
    <t>Rewards (POOL)</t>
  </si>
  <si>
    <t>Rest</t>
  </si>
  <si>
    <t>Entry price</t>
  </si>
  <si>
    <t>Entry capitalization</t>
  </si>
  <si>
    <t>Target price</t>
  </si>
  <si>
    <t>Target capitalization</t>
  </si>
  <si>
    <t>A $512 million marketcap in a bull market would place the project around position 150</t>
  </si>
  <si>
    <t xml:space="preserve">Users to begin with </t>
  </si>
  <si>
    <t>Users after 6 months</t>
  </si>
  <si>
    <t>Users after one year</t>
  </si>
  <si>
    <t>Reward spent = POOL / 32,000,000</t>
  </si>
  <si>
    <t>5% of this for a separate pool</t>
  </si>
  <si>
    <t>2% on transactions (1% pool, 1% burn)</t>
  </si>
  <si>
    <t>Visits per week</t>
  </si>
  <si>
    <t>Expected number of visits per month</t>
  </si>
  <si>
    <t>after 1 month</t>
  </si>
  <si>
    <t>after 6 months</t>
  </si>
  <si>
    <t>after 1 year</t>
  </si>
  <si>
    <t>First year:</t>
  </si>
  <si>
    <t>Annual:</t>
  </si>
  <si>
    <t>Number of awards (in millions)</t>
  </si>
  <si>
    <t>Value of the award (CFT)</t>
  </si>
  <si>
    <t>Anticipated time</t>
  </si>
  <si>
    <t>start</t>
  </si>
  <si>
    <t>12 months</t>
  </si>
  <si>
    <t>2 years</t>
  </si>
  <si>
    <t>3 years</t>
  </si>
  <si>
    <t>4 years</t>
  </si>
  <si>
    <t>5 years</t>
  </si>
  <si>
    <t>6 years</t>
  </si>
  <si>
    <t>3. ICO</t>
  </si>
  <si>
    <t>2. crowdfunding</t>
  </si>
  <si>
    <t>4. venture capital</t>
  </si>
  <si>
    <t>Team remuneration:</t>
  </si>
  <si>
    <t>to be agreed</t>
  </si>
  <si>
    <t>low</t>
  </si>
  <si>
    <t>medium</t>
  </si>
  <si>
    <t>high</t>
  </si>
  <si>
    <t>The hosting environment can impact the performance of the application, with slow page load times, database connectivity issues, or other issues that can negatively impact user experience. This can lead to decreased engagement and user satisfaction.</t>
  </si>
  <si>
    <t>Actions against the occurrence of</t>
  </si>
  <si>
    <t>Impact on the project</t>
  </si>
  <si>
    <t>To mitigate the risks associated with hosting problems, it's important to carefully evaluate potential hosting providers and choose a provider that offers reliable performance, robust security measures, and scalable solutions that can accommodate the needs of the application. Additionally, it's important to have contingency plans in place for dealing with downtime and other hosting-related issues, such as backup and disaster recovery solutions. Finally, regular monitoring and testing can help identify potential hosting problems before they impact the application and its users.</t>
  </si>
  <si>
    <t>No.</t>
  </si>
  <si>
    <t>10% (quick ability to liquidate risk)</t>
  </si>
  <si>
    <t>Code errors can cause the application to behave in unexpected ways, leading to user frustration and confusion. This can lead to decreased engagement and user satisfaction.</t>
  </si>
  <si>
    <t>To mitigate the risks associated with errors in code, it's important to follow best practices in software development, such as using coding standards and guidelines, testing code thoroughly, and conducting code reviews. Additionally, implementing error handling and logging mechanisms can help identify and address errors before they impact users. Finally, regular maintenance and debugging can help ensure the application remains stable and reliable over time.</t>
  </si>
  <si>
    <t>hosting problem</t>
  </si>
  <si>
    <t>errors in the code</t>
  </si>
  <si>
    <t>incorrectly functioning smart contract</t>
  </si>
  <si>
    <t xml:space="preserve">lack of human resources </t>
  </si>
  <si>
    <t xml:space="preserve">lack of adequate security </t>
  </si>
  <si>
    <t>Smart contract errors can result in financial losses for users of the application. For example, a smart contract error in a decentralized finance (DeFi) application could result in funds being lost or stolen.</t>
  </si>
  <si>
    <t>To mitigate the risks associated with smart contract errors, it's important to follow best practices in smart contract development, such as using secure coding standards and guidelines, testing smart contracts thoroughly, and conducting audits and reviews. Additionally, implementing mechanisms for error handling and recovery can help mitigate the impact of smart contract errors. Finally, staying up to date with the latest developments in blockchain technology and regulations can help ensure the application remains compliant and secure over time.</t>
  </si>
  <si>
    <t>30% (causes time resources to find errors and correct them)</t>
  </si>
  <si>
    <t>60% (quick action needed)</t>
  </si>
  <si>
    <t>A lack of human resources, such as developers and designers, can lead to delays in development, as there may not be enough capacity to complete the necessary tasks on schedule. A lack of human resources can result also in increased costs, as additional resources may need to be hired or contractors may need to be brought in to fill the gap.</t>
  </si>
  <si>
    <t>To mitigate the risks associated with a lack of human resources, it's important to carefully plan and allocate resources for the project, including identifying any potential bottlenecks or areas of risk. Additionally, implementing agile development methodologies and project management tools can help ensure that development tasks are prioritized effectively and completed on schedule. Finally, outsourcing certain tasks or bringing in contractors or freelancers can help augment the available resources and provide additional expertise as needed.</t>
  </si>
  <si>
    <t>50% (the need to hire specialists)</t>
  </si>
  <si>
    <t>A lack of adequate security measures can make the application vulnerable to malware and hacking attacks, which can compromise the security of the application and lead to data loss, data corruption, or unauthorized access.</t>
  </si>
  <si>
    <t>To mitigate the risks associated with a lack of adequate security, it's important to implement robust security measures throughout the development process, including using secure coding practices, implementing data encryption, conducting security testing, and implementing user authentication and access controls. Additionally, implementing a comprehensive incident response plan can help ensure that security incidents are identified and addressed quickly and effectively. Finally, staying up to date with the latest developments in security best practices and regulatory requirements can help ensure the application remains compliant and secure over time.</t>
  </si>
  <si>
    <t>50% (constant security control)</t>
  </si>
  <si>
    <t>Main source of revenue</t>
  </si>
  <si>
    <t>Other sources of revenue</t>
  </si>
  <si>
    <t>- Licensing fees: Corporations can pay a licensing fee to use the application for their corporate wellness programs. This fee can be charged on a per-user or per-corporation basis.</t>
  </si>
  <si>
    <t>1. Collaboration with corporations: the application is used as a tool for corporate wellness programs</t>
  </si>
  <si>
    <t>- Sponsorship and advertising: Corporations can sponsor the application or advertise their products or services within the application. For example, a fitness equipment company could sponsor a challenge or competition within the application, or a healthy snack company could advertise their products as part of the application's meal planning feature.</t>
  </si>
  <si>
    <t>- Premium features: The application can offer premium features or content that are only available to corporate users. For example, the application could offer personalized coaching or training plans for corporate users at an additional cost.</t>
  </si>
  <si>
    <t>- Data analytics: The application can provide data analytics services to corporations to help them track the progress of their employees in the wellness program. Corporations can pay a fee for access to this data.</t>
  </si>
  <si>
    <t>- Customization and integration services: The application can offer customization and integration services to corporations to help them integrate the application into their existing wellness programs and systems. Corporations can pay a fee for these services.</t>
  </si>
  <si>
    <t>2. Advertising: Advertisers can pay to display targeted ads within the application, based on user demographics, interests, and behavior. Users can earn tokens by interacting with these ads, such as watching a video or completing a survey.</t>
  </si>
  <si>
    <t>3. Affiliate Marketing: The application can partner with fitness brands and earn a commission on products or services sold through the application. Users can earn tokens by making purchases through the application's affiliate links.</t>
  </si>
  <si>
    <t>4. Sponsorship: The application can partner with gyms, fitness studios, or other wellness businesses and receive sponsorship in exchange for promoting their products or services within the application. Users can earn tokens by participating in sponsored challenges or events.</t>
  </si>
  <si>
    <t>Future source of revenue</t>
  </si>
  <si>
    <t>5. Subscription Fees: Users can pay a monthly or annual subscription fee to access premium features of the application, such as personalized workout plans, nutrition tracking, and advanced analytics.</t>
  </si>
  <si>
    <t>Assumed number of cooperating corporations</t>
  </si>
  <si>
    <t>*approximately half of each value was taken for calculations</t>
  </si>
  <si>
    <t>No. of employees participating from one corporation</t>
  </si>
  <si>
    <t>According to the report "Study of the employee benefits market in Poland" conducted in 2020 by PwC, the cost of benefits per employee for companies with more than 50 employees is about 2,300 zlotys per year on average.</t>
  </si>
  <si>
    <t>Based on an analysis of CSO data from the end of 2019, which is the most current and available, it can be estimated that there are about 2,500 large enterprises with more than 250 employees.</t>
  </si>
  <si>
    <t>Cost of tool</t>
  </si>
  <si>
    <t>per one employee per year</t>
  </si>
  <si>
    <t>FORECAST (in $)</t>
  </si>
  <si>
    <t>Assuming that users use the app at least 3 times a week and are shown 2 ads per day, each user could see about 24 ads per month. For 50,000 users, this would mean about 1.2 million ad impressions per month, which could generate revenues in the range of $1,200 to $2,400, assuming a CPM of $1-2</t>
  </si>
  <si>
    <t>If the application cooperates with fitness brands and receives a commission of 10% on each order, and the average order value is $50</t>
  </si>
  <si>
    <t>notes regarding values for the forecast:</t>
  </si>
  <si>
    <t>Assuming that the app works with 10 wellness companies, and that each company is able to offer at least $1,000 in sponsorship per month, the total revenue from this source can be estimated at $2,500 per month.</t>
  </si>
  <si>
    <t>Let's assume that the price of a monthly subscription is $3, and the price of an annual subscription is $30. Let's assume that half of the users decide to take out a subscription, and the average length of time users stay in the app is 6 months.</t>
  </si>
  <si>
    <t>ROI</t>
  </si>
  <si>
    <t>Net profit</t>
  </si>
  <si>
    <t>Gross profit</t>
  </si>
  <si>
    <t>Break-even point</t>
  </si>
  <si>
    <t>%</t>
  </si>
  <si>
    <t>not all costs are included</t>
  </si>
  <si>
    <t>The company must achieve a revenue of at least $10,116to cover all costs. If the revenue is less than the break-even point, the company will operate at a loss.</t>
  </si>
  <si>
    <t>First-year calculations</t>
  </si>
  <si>
    <t>5. Subscription Fees</t>
  </si>
  <si>
    <t>4. Sponsorship</t>
  </si>
  <si>
    <t>3. Affiliate Marketing</t>
  </si>
  <si>
    <t>2. Advertising</t>
  </si>
  <si>
    <t>1. Collaboration with corporations</t>
  </si>
</sst>
</file>

<file path=xl/styles.xml><?xml version="1.0" encoding="utf-8"?>
<styleSheet xmlns="http://schemas.openxmlformats.org/spreadsheetml/2006/main">
  <numFmts count="2">
    <numFmt numFmtId="44" formatCode="_-* #,##0.00\ &quot;zł&quot;_-;\-* #,##0.00\ &quot;zł&quot;_-;_-* &quot;-&quot;??\ &quot;zł&quot;_-;_-@_-"/>
    <numFmt numFmtId="43" formatCode="_-* #,##0.00\ _z_ł_-;\-* #,##0.00\ _z_ł_-;_-* &quot;-&quot;??\ _z_ł_-;_-@_-"/>
  </numFmts>
  <fonts count="28">
    <font>
      <sz val="11"/>
      <color theme="1"/>
      <name val="Czcionka tekstu podstawowego"/>
      <family val="2"/>
      <charset val="238"/>
    </font>
    <font>
      <sz val="11"/>
      <color rgb="FFFF0000"/>
      <name val="Czcionka tekstu podstawowego"/>
      <family val="2"/>
      <charset val="238"/>
    </font>
    <font>
      <b/>
      <sz val="11"/>
      <color theme="1"/>
      <name val="Czcionka tekstu podstawowego"/>
      <charset val="238"/>
    </font>
    <font>
      <sz val="9"/>
      <color theme="1"/>
      <name val="Czcionka tekstu podstawowego"/>
      <family val="2"/>
      <charset val="238"/>
    </font>
    <font>
      <sz val="8"/>
      <color theme="1"/>
      <name val="Czcionka tekstu podstawowego"/>
      <family val="2"/>
      <charset val="238"/>
    </font>
    <font>
      <b/>
      <sz val="20"/>
      <color theme="1"/>
      <name val="Czcionka tekstu podstawowego"/>
      <charset val="238"/>
    </font>
    <font>
      <b/>
      <sz val="9"/>
      <color theme="1"/>
      <name val="Czcionka tekstu podstawowego"/>
      <charset val="238"/>
    </font>
    <font>
      <sz val="11"/>
      <color theme="1"/>
      <name val="Calibri"/>
      <family val="2"/>
      <charset val="238"/>
      <scheme val="minor"/>
    </font>
    <font>
      <sz val="10"/>
      <name val="Times New Roman CE"/>
      <family val="1"/>
      <charset val="238"/>
    </font>
    <font>
      <sz val="10"/>
      <name val="Arial"/>
      <family val="2"/>
      <charset val="238"/>
    </font>
    <font>
      <sz val="10"/>
      <color indexed="22"/>
      <name val="Arial"/>
      <family val="2"/>
      <charset val="238"/>
    </font>
    <font>
      <u/>
      <sz val="10"/>
      <color indexed="12"/>
      <name val="Arial"/>
      <family val="2"/>
      <charset val="238"/>
    </font>
    <font>
      <b/>
      <sz val="11"/>
      <color theme="1"/>
      <name val="Calibri"/>
      <family val="2"/>
      <charset val="238"/>
      <scheme val="minor"/>
    </font>
    <font>
      <b/>
      <i/>
      <sz val="9"/>
      <name val="Times New Roman CE"/>
    </font>
    <font>
      <sz val="10"/>
      <color theme="1"/>
      <name val="Czcionka tekstu podstawowego"/>
      <charset val="238"/>
    </font>
    <font>
      <sz val="16"/>
      <color theme="1"/>
      <name val="Czcionka tekstu podstawowego"/>
      <family val="2"/>
      <charset val="238"/>
    </font>
    <font>
      <sz val="8"/>
      <color theme="1"/>
      <name val="Calibri"/>
      <family val="2"/>
      <charset val="238"/>
      <scheme val="minor"/>
    </font>
    <font>
      <sz val="11"/>
      <color rgb="FFFF0000"/>
      <name val="Calibri"/>
      <family val="2"/>
      <charset val="238"/>
      <scheme val="minor"/>
    </font>
    <font>
      <sz val="11"/>
      <color theme="1"/>
      <name val="Czcionka tekstu podstawowego"/>
      <family val="2"/>
      <charset val="238"/>
    </font>
    <font>
      <b/>
      <sz val="11"/>
      <color rgb="FF3F3F3F"/>
      <name val="Czcionka tekstu podstawowego"/>
      <family val="2"/>
      <charset val="238"/>
    </font>
    <font>
      <b/>
      <sz val="11"/>
      <color theme="0"/>
      <name val="Czcionka tekstu podstawowego"/>
      <family val="2"/>
      <charset val="238"/>
    </font>
    <font>
      <sz val="8"/>
      <color theme="1"/>
      <name val="Czcionka tekstu podstawowego"/>
    </font>
    <font>
      <b/>
      <sz val="14"/>
      <color theme="0"/>
      <name val="Czcionka tekstu podstawowego"/>
      <charset val="238"/>
    </font>
    <font>
      <b/>
      <sz val="11"/>
      <color rgb="FF3F3F3F"/>
      <name val="Czcionka tekstu podstawowego"/>
      <charset val="238"/>
    </font>
    <font>
      <b/>
      <sz val="8"/>
      <color rgb="FF3F3F3F"/>
      <name val="Czcionka tekstu podstawowego"/>
      <charset val="238"/>
    </font>
    <font>
      <b/>
      <i/>
      <sz val="8"/>
      <name val="Times New Roman CE"/>
    </font>
    <font>
      <b/>
      <sz val="8"/>
      <color theme="1"/>
      <name val="Czcionka tekstu podstawowego"/>
      <charset val="238"/>
    </font>
    <font>
      <sz val="12"/>
      <color rgb="FF1B1E25"/>
      <name val="Segoe UI"/>
      <family val="2"/>
      <charset val="238"/>
    </font>
  </fonts>
  <fills count="10">
    <fill>
      <patternFill patternType="none"/>
    </fill>
    <fill>
      <patternFill patternType="gray125"/>
    </fill>
    <fill>
      <patternFill patternType="solid">
        <fgColor theme="0" tint="-0.14999847407452621"/>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2F2F2"/>
      </patternFill>
    </fill>
    <fill>
      <patternFill patternType="solid">
        <fgColor rgb="FFA5A5A5"/>
      </patternFill>
    </fill>
    <fill>
      <patternFill patternType="solid">
        <fgColor theme="0" tint="-0.34998626667073579"/>
        <bgColor indexed="64"/>
      </patternFill>
    </fill>
    <fill>
      <patternFill patternType="solid">
        <fgColor theme="0" tint="-0.249977111117893"/>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style="thin">
        <color indexed="64"/>
      </right>
      <top/>
      <bottom/>
      <diagonal/>
    </border>
    <border>
      <left style="thin">
        <color indexed="64"/>
      </left>
      <right style="thin">
        <color indexed="64"/>
      </right>
      <top style="thin">
        <color indexed="64"/>
      </top>
      <bottom/>
      <diagonal/>
    </border>
    <border>
      <left/>
      <right/>
      <top style="double">
        <color rgb="FF3F3F3F"/>
      </top>
      <bottom style="double">
        <color rgb="FF3F3F3F"/>
      </bottom>
      <diagonal/>
    </border>
    <border>
      <left/>
      <right/>
      <top style="double">
        <color rgb="FF3F3F3F"/>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double">
        <color rgb="FF3F3F3F"/>
      </top>
      <bottom style="thin">
        <color indexed="64"/>
      </bottom>
      <diagonal/>
    </border>
    <border>
      <left style="thin">
        <color indexed="64"/>
      </left>
      <right/>
      <top style="thin">
        <color indexed="64"/>
      </top>
      <bottom style="double">
        <color rgb="FF3F3F3F"/>
      </bottom>
      <diagonal/>
    </border>
    <border>
      <left/>
      <right/>
      <top style="thin">
        <color indexed="64"/>
      </top>
      <bottom style="double">
        <color rgb="FF3F3F3F"/>
      </bottom>
      <diagonal/>
    </border>
    <border>
      <left/>
      <right style="thin">
        <color indexed="64"/>
      </right>
      <top style="thin">
        <color indexed="64"/>
      </top>
      <bottom style="double">
        <color rgb="FF3F3F3F"/>
      </bottom>
      <diagonal/>
    </border>
    <border>
      <left style="thin">
        <color indexed="64"/>
      </left>
      <right/>
      <top style="double">
        <color rgb="FF3F3F3F"/>
      </top>
      <bottom/>
      <diagonal/>
    </border>
    <border>
      <left/>
      <right style="thin">
        <color indexed="64"/>
      </right>
      <top style="double">
        <color rgb="FF3F3F3F"/>
      </top>
      <bottom/>
      <diagonal/>
    </border>
    <border>
      <left style="thin">
        <color indexed="64"/>
      </left>
      <right/>
      <top style="double">
        <color rgb="FF3F3F3F"/>
      </top>
      <bottom style="double">
        <color rgb="FF3F3F3F"/>
      </bottom>
      <diagonal/>
    </border>
    <border>
      <left/>
      <right style="thin">
        <color indexed="64"/>
      </right>
      <top style="double">
        <color rgb="FF3F3F3F"/>
      </top>
      <bottom style="double">
        <color rgb="FF3F3F3F"/>
      </bottom>
      <diagonal/>
    </border>
    <border>
      <left style="thin">
        <color indexed="64"/>
      </left>
      <right/>
      <top style="double">
        <color rgb="FF3F3F3F"/>
      </top>
      <bottom style="thin">
        <color indexed="64"/>
      </bottom>
      <diagonal/>
    </border>
    <border>
      <left/>
      <right style="thin">
        <color indexed="64"/>
      </right>
      <top style="double">
        <color rgb="FF3F3F3F"/>
      </top>
      <bottom style="thin">
        <color indexed="64"/>
      </bottom>
      <diagonal/>
    </border>
  </borders>
  <cellStyleXfs count="12">
    <xf numFmtId="0" fontId="0" fillId="0" borderId="0"/>
    <xf numFmtId="0" fontId="7" fillId="0" borderId="0"/>
    <xf numFmtId="0" fontId="8" fillId="0" borderId="0"/>
    <xf numFmtId="49" fontId="10" fillId="0" borderId="0" applyFont="0" applyFill="0" applyAlignment="0" applyProtection="0"/>
    <xf numFmtId="0" fontId="9" fillId="0" borderId="0"/>
    <xf numFmtId="0" fontId="9" fillId="0" borderId="0"/>
    <xf numFmtId="0" fontId="11" fillId="0" borderId="0" applyNumberFormat="0" applyFill="0" applyBorder="0" applyAlignment="0" applyProtection="0">
      <alignment vertical="top"/>
      <protection locked="0"/>
    </xf>
    <xf numFmtId="43" fontId="7" fillId="0" borderId="0" applyFont="0" applyFill="0" applyBorder="0" applyAlignment="0" applyProtection="0"/>
    <xf numFmtId="44" fontId="7" fillId="0" borderId="0" applyFont="0" applyFill="0" applyBorder="0" applyAlignment="0" applyProtection="0"/>
    <xf numFmtId="9" fontId="18" fillId="0" borderId="0" applyFont="0" applyFill="0" applyBorder="0" applyAlignment="0" applyProtection="0"/>
    <xf numFmtId="0" fontId="19" fillId="6" borderId="3" applyNumberFormat="0" applyAlignment="0" applyProtection="0"/>
    <xf numFmtId="0" fontId="20" fillId="7" borderId="4" applyNumberFormat="0" applyAlignment="0" applyProtection="0"/>
  </cellStyleXfs>
  <cellXfs count="92">
    <xf numFmtId="0" fontId="0" fillId="0" borderId="0" xfId="0"/>
    <xf numFmtId="0" fontId="0" fillId="0" borderId="0" xfId="0" applyAlignment="1">
      <alignment horizontal="center"/>
    </xf>
    <xf numFmtId="0" fontId="0" fillId="0" borderId="0" xfId="0" quotePrefix="1"/>
    <xf numFmtId="3" fontId="0" fillId="0" borderId="0" xfId="0" applyNumberFormat="1"/>
    <xf numFmtId="0" fontId="0" fillId="0" borderId="0" xfId="0" applyNumberFormat="1"/>
    <xf numFmtId="3" fontId="2" fillId="0" borderId="0" xfId="0" applyNumberFormat="1" applyFont="1"/>
    <xf numFmtId="0" fontId="3" fillId="0" borderId="0" xfId="0" applyFont="1"/>
    <xf numFmtId="0" fontId="4" fillId="0" borderId="0" xfId="0" applyFont="1"/>
    <xf numFmtId="0" fontId="2" fillId="0" borderId="0" xfId="0" applyFont="1"/>
    <xf numFmtId="0" fontId="3" fillId="0" borderId="0" xfId="0" applyFont="1" applyAlignment="1">
      <alignment horizontal="right"/>
    </xf>
    <xf numFmtId="0" fontId="14" fillId="0" borderId="0" xfId="0" applyFont="1" applyAlignment="1">
      <alignment horizontal="center"/>
    </xf>
    <xf numFmtId="0" fontId="6" fillId="0" borderId="0" xfId="0" applyFont="1" applyAlignment="1">
      <alignment horizontal="right"/>
    </xf>
    <xf numFmtId="0" fontId="7" fillId="0" borderId="0" xfId="1" applyAlignment="1">
      <alignment horizontal="center" vertical="center"/>
    </xf>
    <xf numFmtId="3" fontId="7" fillId="0" borderId="0" xfId="1" applyNumberFormat="1" applyAlignment="1">
      <alignment horizontal="right" vertical="center"/>
    </xf>
    <xf numFmtId="0" fontId="7" fillId="0" borderId="0" xfId="1" applyAlignment="1">
      <alignment horizontal="center" vertical="center" wrapText="1"/>
    </xf>
    <xf numFmtId="0" fontId="15" fillId="0" borderId="0" xfId="0" applyFont="1"/>
    <xf numFmtId="0" fontId="12" fillId="2" borderId="1" xfId="1" applyFont="1" applyFill="1" applyBorder="1" applyAlignment="1">
      <alignment horizontal="center" vertical="center"/>
    </xf>
    <xf numFmtId="0" fontId="7" fillId="0" borderId="0" xfId="1"/>
    <xf numFmtId="0" fontId="7" fillId="0" borderId="0" xfId="1" applyAlignment="1">
      <alignment vertical="center"/>
    </xf>
    <xf numFmtId="0" fontId="7" fillId="0" borderId="0" xfId="1"/>
    <xf numFmtId="0" fontId="7" fillId="0" borderId="0" xfId="1" applyAlignment="1">
      <alignment horizontal="center" vertical="center"/>
    </xf>
    <xf numFmtId="0" fontId="7" fillId="0" borderId="0" xfId="1" applyAlignment="1">
      <alignment vertical="center" wrapText="1"/>
    </xf>
    <xf numFmtId="0" fontId="7" fillId="0" borderId="0" xfId="1" applyAlignment="1">
      <alignment vertical="center"/>
    </xf>
    <xf numFmtId="0" fontId="4" fillId="0" borderId="0" xfId="0" applyFont="1" applyAlignment="1">
      <alignment horizontal="center"/>
    </xf>
    <xf numFmtId="0" fontId="12" fillId="0" borderId="0" xfId="1" applyFont="1" applyAlignment="1">
      <alignment horizontal="center" vertical="center"/>
    </xf>
    <xf numFmtId="0" fontId="16" fillId="0" borderId="0" xfId="1" applyFont="1" applyAlignment="1">
      <alignment vertical="center" wrapText="1"/>
    </xf>
    <xf numFmtId="0" fontId="13" fillId="5" borderId="1" xfId="2" applyFont="1" applyFill="1" applyBorder="1" applyAlignment="1">
      <alignment horizontal="center" vertical="center" wrapText="1"/>
    </xf>
    <xf numFmtId="0" fontId="13" fillId="3" borderId="1" xfId="7" applyNumberFormat="1" applyFont="1" applyFill="1" applyBorder="1" applyAlignment="1">
      <alignment horizontal="center" vertical="center" wrapText="1"/>
    </xf>
    <xf numFmtId="0" fontId="13" fillId="4" borderId="1" xfId="7" applyNumberFormat="1" applyFont="1" applyFill="1" applyBorder="1" applyAlignment="1">
      <alignment horizontal="center" vertical="center" wrapText="1"/>
    </xf>
    <xf numFmtId="0" fontId="7" fillId="0" borderId="0" xfId="1" applyAlignment="1">
      <alignment horizontal="center" vertical="center"/>
    </xf>
    <xf numFmtId="0" fontId="17" fillId="0" borderId="0" xfId="1" applyFont="1" applyAlignment="1">
      <alignment horizontal="center" vertical="center"/>
    </xf>
    <xf numFmtId="0" fontId="16" fillId="0" borderId="0" xfId="1" applyFont="1" applyAlignment="1">
      <alignment vertical="center"/>
    </xf>
    <xf numFmtId="0" fontId="1" fillId="0" borderId="0" xfId="0" applyFont="1"/>
    <xf numFmtId="0" fontId="4" fillId="0" borderId="0" xfId="0" applyFont="1" applyBorder="1" applyAlignment="1">
      <alignment horizontal="right"/>
    </xf>
    <xf numFmtId="0" fontId="2" fillId="0" borderId="0" xfId="0" applyFont="1" applyBorder="1"/>
    <xf numFmtId="0" fontId="0" fillId="0" borderId="0" xfId="0" applyBorder="1"/>
    <xf numFmtId="0" fontId="21" fillId="0" borderId="0" xfId="0" applyFont="1"/>
    <xf numFmtId="3" fontId="2" fillId="0" borderId="0" xfId="0" applyNumberFormat="1" applyFont="1" applyAlignment="1">
      <alignment horizontal="right"/>
    </xf>
    <xf numFmtId="0" fontId="0" fillId="0" borderId="1" xfId="0" applyBorder="1" applyAlignment="1">
      <alignment horizontal="center" vertical="center"/>
    </xf>
    <xf numFmtId="0" fontId="0" fillId="0" borderId="1" xfId="0" applyBorder="1" applyAlignment="1">
      <alignment horizontal="center" vertical="center" wrapText="1"/>
    </xf>
    <xf numFmtId="0" fontId="12" fillId="2" borderId="6" xfId="1" applyFont="1" applyFill="1" applyBorder="1" applyAlignment="1">
      <alignment horizontal="center" vertical="center"/>
    </xf>
    <xf numFmtId="0" fontId="0" fillId="0" borderId="1" xfId="0" applyNumberFormat="1" applyBorder="1" applyAlignment="1">
      <alignment horizontal="center" vertical="center" wrapText="1"/>
    </xf>
    <xf numFmtId="0" fontId="0" fillId="0" borderId="0" xfId="0" applyAlignment="1">
      <alignment horizontal="center" vertical="center"/>
    </xf>
    <xf numFmtId="9" fontId="0" fillId="0" borderId="1" xfId="0" applyNumberFormat="1" applyBorder="1" applyAlignment="1">
      <alignment horizontal="center" vertical="center"/>
    </xf>
    <xf numFmtId="0" fontId="0" fillId="0" borderId="0" xfId="0" applyAlignment="1">
      <alignment horizontal="left"/>
    </xf>
    <xf numFmtId="0" fontId="12" fillId="0" borderId="1" xfId="1" applyFont="1" applyBorder="1" applyAlignment="1">
      <alignment horizontal="center" vertical="center"/>
    </xf>
    <xf numFmtId="0" fontId="7" fillId="0" borderId="1" xfId="1" applyBorder="1" applyAlignment="1">
      <alignment horizontal="center" vertical="center"/>
    </xf>
    <xf numFmtId="3" fontId="7" fillId="0" borderId="1" xfId="1" applyNumberFormat="1" applyBorder="1" applyAlignment="1">
      <alignment horizontal="right" vertical="center"/>
    </xf>
    <xf numFmtId="0" fontId="7" fillId="0" borderId="0" xfId="1" applyAlignment="1">
      <alignment horizontal="left" vertical="center"/>
    </xf>
    <xf numFmtId="0" fontId="12" fillId="0" borderId="1" xfId="1" applyFont="1" applyBorder="1" applyAlignment="1">
      <alignment vertical="center"/>
    </xf>
    <xf numFmtId="0" fontId="7" fillId="0" borderId="1" xfId="1" applyBorder="1" applyAlignment="1">
      <alignment vertical="center"/>
    </xf>
    <xf numFmtId="0" fontId="25" fillId="2" borderId="1" xfId="2" applyFont="1" applyFill="1" applyBorder="1" applyAlignment="1">
      <alignment horizontal="center" vertical="center" wrapText="1"/>
    </xf>
    <xf numFmtId="0" fontId="25" fillId="9" borderId="1" xfId="7" applyNumberFormat="1" applyFont="1" applyFill="1" applyBorder="1" applyAlignment="1">
      <alignment horizontal="center" vertical="center" wrapText="1"/>
    </xf>
    <xf numFmtId="0" fontId="25" fillId="8" borderId="1" xfId="7" applyNumberFormat="1" applyFont="1" applyFill="1" applyBorder="1" applyAlignment="1">
      <alignment horizontal="center" vertical="center" wrapText="1"/>
    </xf>
    <xf numFmtId="0" fontId="4" fillId="0" borderId="2" xfId="0" applyFont="1" applyBorder="1" applyAlignment="1"/>
    <xf numFmtId="0" fontId="4" fillId="0" borderId="0" xfId="0" applyFont="1" applyAlignment="1">
      <alignment horizontal="center" wrapText="1"/>
    </xf>
    <xf numFmtId="0" fontId="4" fillId="0" borderId="0" xfId="0" applyNumberFormat="1" applyFont="1"/>
    <xf numFmtId="0" fontId="26" fillId="0" borderId="0" xfId="0" applyFont="1" applyAlignment="1">
      <alignment horizontal="center"/>
    </xf>
    <xf numFmtId="2" fontId="0" fillId="0" borderId="0" xfId="9" applyNumberFormat="1" applyFont="1"/>
    <xf numFmtId="0" fontId="5" fillId="0" borderId="0" xfId="0" applyFont="1" applyAlignment="1">
      <alignment horizontal="center"/>
    </xf>
    <xf numFmtId="0" fontId="0" fillId="0" borderId="0" xfId="0" applyAlignment="1">
      <alignment horizontal="center"/>
    </xf>
    <xf numFmtId="0" fontId="23" fillId="6" borderId="19" xfId="10" applyFont="1" applyBorder="1" applyAlignment="1">
      <alignment horizontal="left" wrapText="1"/>
    </xf>
    <xf numFmtId="0" fontId="23" fillId="6" borderId="8" xfId="10" applyFont="1" applyBorder="1" applyAlignment="1">
      <alignment horizontal="left" wrapText="1"/>
    </xf>
    <xf numFmtId="0" fontId="23" fillId="6" borderId="20" xfId="10" applyFont="1" applyBorder="1" applyAlignment="1">
      <alignment horizontal="left" wrapText="1"/>
    </xf>
    <xf numFmtId="0" fontId="22" fillId="7" borderId="21" xfId="11" applyFont="1" applyBorder="1" applyAlignment="1">
      <alignment horizontal="left"/>
    </xf>
    <xf numFmtId="0" fontId="22" fillId="7" borderId="7" xfId="11" applyFont="1" applyBorder="1" applyAlignment="1">
      <alignment horizontal="left"/>
    </xf>
    <xf numFmtId="0" fontId="22" fillId="7" borderId="22" xfId="11" applyFont="1" applyBorder="1" applyAlignment="1">
      <alignment horizontal="left"/>
    </xf>
    <xf numFmtId="0" fontId="23" fillId="6" borderId="23" xfId="10" applyFont="1" applyBorder="1" applyAlignment="1">
      <alignment horizontal="left" wrapText="1"/>
    </xf>
    <xf numFmtId="0" fontId="23" fillId="6" borderId="15" xfId="10" applyFont="1" applyBorder="1" applyAlignment="1">
      <alignment horizontal="left" wrapText="1"/>
    </xf>
    <xf numFmtId="0" fontId="23" fillId="6" borderId="24" xfId="10" applyFont="1" applyBorder="1" applyAlignment="1">
      <alignment horizontal="left" wrapText="1"/>
    </xf>
    <xf numFmtId="0" fontId="0" fillId="0" borderId="12" xfId="0" quotePrefix="1" applyNumberFormat="1" applyBorder="1" applyAlignment="1">
      <alignment horizontal="justify" wrapText="1"/>
    </xf>
    <xf numFmtId="0" fontId="0" fillId="0" borderId="0" xfId="0" applyNumberFormat="1" applyBorder="1" applyAlignment="1">
      <alignment horizontal="justify" wrapText="1"/>
    </xf>
    <xf numFmtId="0" fontId="0" fillId="0" borderId="5" xfId="0" applyNumberFormat="1" applyBorder="1" applyAlignment="1">
      <alignment horizontal="justify" wrapText="1"/>
    </xf>
    <xf numFmtId="0" fontId="0" fillId="0" borderId="12" xfId="0" quotePrefix="1" applyBorder="1" applyAlignment="1">
      <alignment horizontal="justify" wrapText="1"/>
    </xf>
    <xf numFmtId="0" fontId="0" fillId="0" borderId="0" xfId="0" applyBorder="1" applyAlignment="1">
      <alignment horizontal="justify" wrapText="1"/>
    </xf>
    <xf numFmtId="0" fontId="0" fillId="0" borderId="5" xfId="0" applyBorder="1" applyAlignment="1">
      <alignment horizontal="justify" wrapText="1"/>
    </xf>
    <xf numFmtId="0" fontId="0" fillId="0" borderId="13" xfId="0" quotePrefix="1" applyBorder="1" applyAlignment="1">
      <alignment horizontal="justify" wrapText="1"/>
    </xf>
    <xf numFmtId="0" fontId="0" fillId="0" borderId="2" xfId="0" applyBorder="1" applyAlignment="1">
      <alignment horizontal="justify" wrapText="1"/>
    </xf>
    <xf numFmtId="0" fontId="0" fillId="0" borderId="14" xfId="0" applyBorder="1" applyAlignment="1">
      <alignment horizontal="justify" wrapText="1"/>
    </xf>
    <xf numFmtId="0" fontId="22" fillId="7" borderId="16" xfId="11" applyFont="1" applyBorder="1" applyAlignment="1">
      <alignment horizontal="left"/>
    </xf>
    <xf numFmtId="0" fontId="22" fillId="7" borderId="17" xfId="11" applyFont="1" applyBorder="1" applyAlignment="1">
      <alignment horizontal="left"/>
    </xf>
    <xf numFmtId="0" fontId="22" fillId="7" borderId="18" xfId="11" applyFont="1" applyBorder="1" applyAlignment="1">
      <alignment horizontal="left"/>
    </xf>
    <xf numFmtId="0" fontId="23" fillId="6" borderId="19" xfId="10" applyFont="1" applyBorder="1" applyAlignment="1">
      <alignment horizontal="left"/>
    </xf>
    <xf numFmtId="0" fontId="23" fillId="6" borderId="8" xfId="10" applyFont="1" applyBorder="1" applyAlignment="1">
      <alignment horizontal="left"/>
    </xf>
    <xf numFmtId="0" fontId="23" fillId="6" borderId="20" xfId="10" applyFont="1" applyBorder="1" applyAlignment="1">
      <alignment horizontal="left"/>
    </xf>
    <xf numFmtId="0" fontId="0" fillId="0" borderId="9" xfId="0" quotePrefix="1" applyBorder="1" applyAlignment="1">
      <alignment horizontal="justify"/>
    </xf>
    <xf numFmtId="0" fontId="0" fillId="0" borderId="10" xfId="0" applyBorder="1" applyAlignment="1">
      <alignment horizontal="justify"/>
    </xf>
    <xf numFmtId="0" fontId="0" fillId="0" borderId="11" xfId="0" applyBorder="1" applyAlignment="1">
      <alignment horizontal="justify"/>
    </xf>
    <xf numFmtId="0" fontId="14" fillId="0" borderId="0" xfId="0" applyFont="1" applyAlignment="1">
      <alignment horizontal="center"/>
    </xf>
    <xf numFmtId="0" fontId="27" fillId="0" borderId="0" xfId="0" applyFont="1" applyAlignment="1">
      <alignment horizontal="center"/>
    </xf>
    <xf numFmtId="0" fontId="24" fillId="6" borderId="1" xfId="10" applyFont="1" applyBorder="1" applyAlignment="1">
      <alignment horizontal="left" wrapText="1"/>
    </xf>
    <xf numFmtId="0" fontId="4" fillId="0" borderId="2" xfId="0" applyFont="1" applyBorder="1" applyAlignment="1">
      <alignment horizontal="center"/>
    </xf>
  </cellXfs>
  <cellStyles count="12">
    <cellStyle name="Comma0" xfId="3"/>
    <cellStyle name="Dane wyjściowe" xfId="10" builtinId="21"/>
    <cellStyle name="Dziesiętny 2" xfId="7"/>
    <cellStyle name="Hiperłącze 2" xfId="6"/>
    <cellStyle name="Komórka zaznaczona" xfId="11" builtinId="23"/>
    <cellStyle name="Normalny" xfId="0" builtinId="0"/>
    <cellStyle name="Normalny 2" xfId="2"/>
    <cellStyle name="Normalny 3" xfId="1"/>
    <cellStyle name="Normalny 6" xfId="5"/>
    <cellStyle name="Normalny 7" xfId="4"/>
    <cellStyle name="Procentowy" xfId="9" builtinId="5"/>
    <cellStyle name="Walutowy 2" xfId="8"/>
  </cellStyles>
  <dxfs count="2">
    <dxf>
      <font>
        <b val="0"/>
        <i val="0"/>
        <strike val="0"/>
        <condense val="0"/>
        <extend val="0"/>
        <outline val="0"/>
        <shadow val="0"/>
        <u val="none"/>
        <vertAlign val="baseline"/>
        <sz val="8"/>
        <color theme="1"/>
        <name val="Czcionka tekstu podstawowego"/>
        <scheme val="none"/>
      </font>
    </dxf>
    <dxf>
      <alignment horizontal="center" vertical="bottom" textRotation="0" wrapText="0" indent="0" relativeIndent="255" justifyLastLine="0" shrinkToFit="0" mergeCell="0" readingOrder="0"/>
    </dxf>
  </dxfs>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9</xdr:col>
      <xdr:colOff>176800</xdr:colOff>
      <xdr:row>5</xdr:row>
      <xdr:rowOff>106681</xdr:rowOff>
    </xdr:from>
    <xdr:to>
      <xdr:col>21</xdr:col>
      <xdr:colOff>226409</xdr:colOff>
      <xdr:row>32</xdr:row>
      <xdr:rowOff>60960</xdr:rowOff>
    </xdr:to>
    <xdr:pic>
      <xdr:nvPicPr>
        <xdr:cNvPr id="5" name="Obraz 4"/>
        <xdr:cNvPicPr>
          <a:picLocks noChangeAspect="1"/>
        </xdr:cNvPicPr>
      </xdr:nvPicPr>
      <xdr:blipFill>
        <a:blip xmlns:r="http://schemas.openxmlformats.org/officeDocument/2006/relationships" r:embed="rId1" cstate="print"/>
        <a:stretch>
          <a:fillRect/>
        </a:stretch>
      </xdr:blipFill>
      <xdr:spPr>
        <a:xfrm>
          <a:off x="7164340" y="982981"/>
          <a:ext cx="8096329" cy="4686299"/>
        </a:xfrm>
        <a:prstGeom prst="rect">
          <a:avLst/>
        </a:prstGeom>
      </xdr:spPr>
    </xdr:pic>
    <xdr:clientData/>
  </xdr:twoCellAnchor>
  <xdr:twoCellAnchor>
    <xdr:from>
      <xdr:col>0</xdr:col>
      <xdr:colOff>30480</xdr:colOff>
      <xdr:row>2</xdr:row>
      <xdr:rowOff>22860</xdr:rowOff>
    </xdr:from>
    <xdr:to>
      <xdr:col>9</xdr:col>
      <xdr:colOff>15240</xdr:colOff>
      <xdr:row>39</xdr:row>
      <xdr:rowOff>160020</xdr:rowOff>
    </xdr:to>
    <xdr:sp macro="" textlink="">
      <xdr:nvSpPr>
        <xdr:cNvPr id="6" name="pole tekstowe 5"/>
        <xdr:cNvSpPr txBox="1"/>
      </xdr:nvSpPr>
      <xdr:spPr>
        <a:xfrm>
          <a:off x="30480" y="373380"/>
          <a:ext cx="6972300" cy="66217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pl-PL" sz="1100" b="0" i="0" u="none" strike="noStrike">
            <a:solidFill>
              <a:schemeClr val="dk1"/>
            </a:solidFill>
            <a:latin typeface="+mn-lt"/>
            <a:ea typeface="+mn-ea"/>
            <a:cs typeface="+mn-cs"/>
          </a:endParaRPr>
        </a:p>
        <a:p>
          <a:endParaRPr lang="pl-PL" sz="1100" b="0" i="0" u="none" strike="noStrike">
            <a:solidFill>
              <a:schemeClr val="dk1"/>
            </a:solidFill>
            <a:latin typeface="+mn-lt"/>
            <a:ea typeface="+mn-ea"/>
            <a:cs typeface="+mn-cs"/>
          </a:endParaRPr>
        </a:p>
        <a:p>
          <a:r>
            <a:rPr lang="pl-PL" sz="1100" b="0" i="0" u="none" strike="noStrike">
              <a:solidFill>
                <a:schemeClr val="dk1"/>
              </a:solidFill>
              <a:latin typeface="+mn-lt"/>
              <a:ea typeface="+mn-ea"/>
              <a:cs typeface="+mn-cs"/>
            </a:rPr>
            <a:t>Blockchain as ecosystem:</a:t>
          </a:r>
        </a:p>
        <a:p>
          <a:r>
            <a:rPr lang="pl-PL"/>
            <a:t> </a:t>
          </a:r>
        </a:p>
        <a:p>
          <a:r>
            <a:rPr lang="pl-PL" sz="1100" b="0" i="0" u="none" strike="noStrike">
              <a:solidFill>
                <a:schemeClr val="dk1"/>
              </a:solidFill>
              <a:latin typeface="+mn-lt"/>
              <a:ea typeface="+mn-ea"/>
              <a:cs typeface="+mn-cs"/>
            </a:rPr>
            <a:t>1. Layer zero - Hardware &amp; Networking</a:t>
          </a:r>
          <a:r>
            <a:rPr lang="pl-PL"/>
            <a:t> </a:t>
          </a:r>
        </a:p>
        <a:p>
          <a:r>
            <a:rPr lang="pl-PL"/>
            <a:t>The blockchain protocol layer, is the foundation of the entire system. </a:t>
          </a:r>
        </a:p>
        <a:p>
          <a:r>
            <a:rPr lang="pl-PL"/>
            <a:t>This protocol defines the rules of the network, including how blocks are created, verified and linked. This layer is responsible for the security of the network, as well as maintaining data integrity and protecting against attacks. </a:t>
          </a:r>
        </a:p>
        <a:p>
          <a:r>
            <a:rPr lang="pl-PL"/>
            <a:t>As part of the flywheel model, this layer provides stability and security for higher layers, which is crucial for the long-term development of blockchain applications.</a:t>
          </a:r>
        </a:p>
        <a:p>
          <a:endParaRPr lang="pl-PL" sz="1100" b="0" i="0" u="none" strike="noStrike">
            <a:solidFill>
              <a:schemeClr val="dk1"/>
            </a:solidFill>
            <a:latin typeface="+mn-lt"/>
            <a:ea typeface="+mn-ea"/>
            <a:cs typeface="+mn-cs"/>
          </a:endParaRPr>
        </a:p>
        <a:p>
          <a:r>
            <a:rPr lang="pl-PL" sz="1100" b="0" i="0" u="none" strike="noStrike">
              <a:solidFill>
                <a:schemeClr val="dk1"/>
              </a:solidFill>
              <a:latin typeface="+mn-lt"/>
              <a:ea typeface="+mn-ea"/>
              <a:cs typeface="+mn-cs"/>
            </a:rPr>
            <a:t>2. Layer One - Consensus</a:t>
          </a:r>
          <a:r>
            <a:rPr lang="pl-PL"/>
            <a:t> </a:t>
          </a:r>
        </a:p>
        <a:p>
          <a:r>
            <a:rPr lang="pl-PL" sz="1100" b="0" i="0" u="none" strike="noStrike">
              <a:solidFill>
                <a:schemeClr val="dk1"/>
              </a:solidFill>
              <a:latin typeface="+mn-lt"/>
              <a:ea typeface="+mn-ea"/>
              <a:cs typeface="+mn-cs"/>
            </a:rPr>
            <a:t>Layer one is responsible for establishing consensus among network nodes on the validity of transactions and data verification. Within the flywheel model, layer one focuses on increasing value for users, developing applications for applications and increasing the number of users by ensuring the stability and security of the blockchain network. </a:t>
          </a:r>
        </a:p>
        <a:p>
          <a:endParaRPr lang="pl-PL" sz="1100" b="0" i="0" u="none" strike="noStrike">
            <a:solidFill>
              <a:schemeClr val="dk1"/>
            </a:solidFill>
            <a:latin typeface="+mn-lt"/>
            <a:ea typeface="+mn-ea"/>
            <a:cs typeface="+mn-cs"/>
          </a:endParaRPr>
        </a:p>
        <a:p>
          <a:r>
            <a:rPr lang="pl-PL" sz="1100" b="0" i="0" u="none" strike="noStrike">
              <a:solidFill>
                <a:schemeClr val="dk1"/>
              </a:solidFill>
              <a:latin typeface="+mn-lt"/>
              <a:ea typeface="+mn-ea"/>
              <a:cs typeface="+mn-cs"/>
            </a:rPr>
            <a:t>3. Layer One Point Five - Compute</a:t>
          </a:r>
          <a:r>
            <a:rPr lang="pl-PL"/>
            <a:t> </a:t>
          </a:r>
        </a:p>
        <a:p>
          <a:r>
            <a:rPr lang="pl-PL"/>
            <a:t>This is the scalability layer. In this layer, solutions are developed to increase the speed of transaction processing and improve network performance. This layer ensures the smoothness and stability of the network, which enables application development. Under the flywheel model, layer one point five focuses on increasing demand for tokens by increasing transaction processing speed and improving network performance.</a:t>
          </a:r>
        </a:p>
        <a:p>
          <a:endParaRPr lang="pl-PL" sz="1100" b="0" i="0" u="none" strike="noStrike">
            <a:solidFill>
              <a:schemeClr val="dk1"/>
            </a:solidFill>
            <a:latin typeface="+mn-lt"/>
            <a:ea typeface="+mn-ea"/>
            <a:cs typeface="+mn-cs"/>
          </a:endParaRPr>
        </a:p>
        <a:p>
          <a:r>
            <a:rPr lang="pl-PL" sz="1100" b="0" i="0" u="none" strike="noStrike">
              <a:solidFill>
                <a:schemeClr val="dk1"/>
              </a:solidFill>
              <a:latin typeface="+mn-lt"/>
              <a:ea typeface="+mn-ea"/>
              <a:cs typeface="+mn-cs"/>
            </a:rPr>
            <a:t>4. Layer Two - Smart Contracts</a:t>
          </a:r>
          <a:r>
            <a:rPr lang="pl-PL"/>
            <a:t> </a:t>
          </a:r>
        </a:p>
        <a:p>
          <a:r>
            <a:rPr lang="pl-PL"/>
            <a:t>This is where smart contracts and domain-specific solutions are created. The smart contract layer is important for the scalability and performance of the blockchain network. With most of the complex tasks being performed on the smart contract layer, the load on the network is distributed evenly, allowing faster transaction processing and increasing network performance. The smart contract layer in layer two can also provide users with greater privacy and anonymity. Users can conduct transactions without revealing their personal or financial information.</a:t>
          </a:r>
        </a:p>
        <a:p>
          <a:endParaRPr lang="pl-PL"/>
        </a:p>
        <a:p>
          <a:endParaRPr lang="pl-PL" sz="1100" b="0" i="0" u="none" strike="noStrike">
            <a:solidFill>
              <a:schemeClr val="dk1"/>
            </a:solidFill>
            <a:latin typeface="+mn-lt"/>
            <a:ea typeface="+mn-ea"/>
            <a:cs typeface="+mn-cs"/>
          </a:endParaRPr>
        </a:p>
        <a:p>
          <a:r>
            <a:rPr lang="pl-PL" sz="1100" b="0" i="0" u="none" strike="noStrike">
              <a:solidFill>
                <a:schemeClr val="dk1"/>
              </a:solidFill>
              <a:latin typeface="+mn-lt"/>
              <a:ea typeface="+mn-ea"/>
              <a:cs typeface="+mn-cs"/>
            </a:rPr>
            <a:t>5. Layer Three – Client &amp; User Interface</a:t>
          </a:r>
          <a:r>
            <a:rPr lang="pl-PL"/>
            <a:t> </a:t>
          </a:r>
        </a:p>
        <a:p>
          <a:r>
            <a:rPr lang="pl-PL" sz="1100"/>
            <a:t>This is the user interaction layer. In this layer, applications and tools are created that enable users to use blockchain applications in an easy and intuitive way. This layer provides convenience and enjoyment for users, which contributes to increasing the number of users and value.</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144780</xdr:colOff>
      <xdr:row>0</xdr:row>
      <xdr:rowOff>152400</xdr:rowOff>
    </xdr:from>
    <xdr:to>
      <xdr:col>14</xdr:col>
      <xdr:colOff>327660</xdr:colOff>
      <xdr:row>31</xdr:row>
      <xdr:rowOff>82519</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44780" y="152400"/>
          <a:ext cx="9570720" cy="5363179"/>
        </a:xfrm>
        <a:prstGeom prst="rect">
          <a:avLst/>
        </a:prstGeom>
        <a:noFill/>
      </xdr:spPr>
    </xdr:pic>
    <xdr:clientData/>
  </xdr:twoCellAnchor>
</xdr:wsDr>
</file>

<file path=xl/tables/table1.xml><?xml version="1.0" encoding="utf-8"?>
<table xmlns="http://schemas.openxmlformats.org/spreadsheetml/2006/main" id="1" name="Tabela1" displayName="Tabela1" ref="A2:D25" totalsRowShown="0" headerRowDxfId="1">
  <autoFilter ref="A2:D25"/>
  <tableColumns count="4">
    <tableColumn id="1" name="Costs"/>
    <tableColumn id="2" name="Value ($)"/>
    <tableColumn id="3" name="Period" dataDxfId="0"/>
    <tableColumn id="4" name="comments"/>
  </tableColumns>
  <tableStyleInfo name="TableStyleMedium1" showFirstColumn="0" showLastColumn="0" showRowStripes="1" showColumnStripes="0"/>
</table>
</file>

<file path=xl/tables/table2.xml><?xml version="1.0" encoding="utf-8"?>
<table xmlns="http://schemas.openxmlformats.org/spreadsheetml/2006/main" id="2" name="Tabela2" displayName="Tabela2" ref="F2:H7" totalsRowShown="0">
  <autoFilter ref="F2:H7">
    <filterColumn colId="2"/>
  </autoFilter>
  <tableColumns count="3">
    <tableColumn id="1" name="Funds"/>
    <tableColumn id="2" name="Value ($)"/>
    <tableColumn id="3" name="comments"/>
  </tableColumns>
  <tableStyleInfo name="TableStyleLight8"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40"/>
  <sheetViews>
    <sheetView workbookViewId="0">
      <selection activeCell="O2" sqref="O2"/>
    </sheetView>
  </sheetViews>
  <sheetFormatPr defaultRowHeight="13.8"/>
  <cols>
    <col min="1" max="1" width="21.296875" bestFit="1" customWidth="1"/>
  </cols>
  <sheetData>
    <row r="1" spans="1:9">
      <c r="A1" s="59" t="s">
        <v>0</v>
      </c>
      <c r="B1" s="59"/>
      <c r="C1" s="59"/>
    </row>
    <row r="2" spans="1:9">
      <c r="A2" s="59"/>
      <c r="B2" s="59"/>
      <c r="C2" s="59"/>
    </row>
    <row r="3" spans="1:9">
      <c r="A3" s="60"/>
      <c r="B3" s="60"/>
      <c r="C3" s="60"/>
      <c r="D3" s="60"/>
      <c r="E3" s="60"/>
      <c r="F3" s="60"/>
      <c r="G3" s="60"/>
      <c r="H3" s="60"/>
      <c r="I3" s="60"/>
    </row>
    <row r="4" spans="1:9">
      <c r="A4" s="60"/>
      <c r="B4" s="60"/>
      <c r="C4" s="60"/>
      <c r="D4" s="60"/>
      <c r="E4" s="60"/>
      <c r="F4" s="60"/>
      <c r="G4" s="60"/>
      <c r="H4" s="60"/>
      <c r="I4" s="60"/>
    </row>
    <row r="5" spans="1:9">
      <c r="A5" s="60"/>
      <c r="B5" s="60"/>
      <c r="C5" s="60"/>
      <c r="D5" s="60"/>
      <c r="E5" s="60"/>
      <c r="F5" s="60"/>
      <c r="G5" s="60"/>
      <c r="H5" s="60"/>
      <c r="I5" s="60"/>
    </row>
    <row r="6" spans="1:9">
      <c r="A6" s="60"/>
      <c r="B6" s="60"/>
      <c r="C6" s="60"/>
      <c r="D6" s="60"/>
      <c r="E6" s="60"/>
      <c r="F6" s="60"/>
      <c r="G6" s="60"/>
      <c r="H6" s="60"/>
      <c r="I6" s="60"/>
    </row>
    <row r="7" spans="1:9">
      <c r="A7" s="60"/>
      <c r="B7" s="60"/>
      <c r="C7" s="60"/>
      <c r="D7" s="60"/>
      <c r="E7" s="60"/>
      <c r="F7" s="60"/>
      <c r="G7" s="60"/>
      <c r="H7" s="60"/>
      <c r="I7" s="60"/>
    </row>
    <row r="8" spans="1:9">
      <c r="A8" s="60"/>
      <c r="B8" s="60"/>
      <c r="C8" s="60"/>
      <c r="D8" s="60"/>
      <c r="E8" s="60"/>
      <c r="F8" s="60"/>
      <c r="G8" s="60"/>
      <c r="H8" s="60"/>
      <c r="I8" s="60"/>
    </row>
    <row r="9" spans="1:9">
      <c r="A9" s="60"/>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60"/>
      <c r="B13" s="60"/>
      <c r="C13" s="60"/>
      <c r="D13" s="60"/>
      <c r="E13" s="60"/>
      <c r="F13" s="60"/>
      <c r="G13" s="60"/>
      <c r="H13" s="60"/>
      <c r="I13" s="60"/>
    </row>
    <row r="14" spans="1:9">
      <c r="A14" s="60"/>
      <c r="B14" s="60"/>
      <c r="C14" s="60"/>
      <c r="D14" s="60"/>
      <c r="E14" s="60"/>
      <c r="F14" s="60"/>
      <c r="G14" s="60"/>
      <c r="H14" s="60"/>
      <c r="I14" s="60"/>
    </row>
    <row r="15" spans="1:9">
      <c r="A15" s="60"/>
      <c r="B15" s="60"/>
      <c r="C15" s="60"/>
      <c r="D15" s="60"/>
      <c r="E15" s="60"/>
      <c r="F15" s="60"/>
      <c r="G15" s="60"/>
      <c r="H15" s="60"/>
      <c r="I15" s="60"/>
    </row>
    <row r="16" spans="1:9">
      <c r="A16" s="60"/>
      <c r="B16" s="60"/>
      <c r="C16" s="60"/>
      <c r="D16" s="60"/>
      <c r="E16" s="60"/>
      <c r="F16" s="60"/>
      <c r="G16" s="60"/>
      <c r="H16" s="60"/>
      <c r="I16" s="60"/>
    </row>
    <row r="17" spans="1:9">
      <c r="A17" s="60"/>
      <c r="B17" s="60"/>
      <c r="C17" s="60"/>
      <c r="D17" s="60"/>
      <c r="E17" s="60"/>
      <c r="F17" s="60"/>
      <c r="G17" s="60"/>
      <c r="H17" s="60"/>
      <c r="I17" s="60"/>
    </row>
    <row r="18" spans="1:9">
      <c r="A18" s="60"/>
      <c r="B18" s="60"/>
      <c r="C18" s="60"/>
      <c r="D18" s="60"/>
      <c r="E18" s="60"/>
      <c r="F18" s="60"/>
      <c r="G18" s="60"/>
      <c r="H18" s="60"/>
      <c r="I18" s="60"/>
    </row>
    <row r="19" spans="1:9">
      <c r="A19" s="60"/>
      <c r="B19" s="60"/>
      <c r="C19" s="60"/>
      <c r="D19" s="60"/>
      <c r="E19" s="60"/>
      <c r="F19" s="60"/>
      <c r="G19" s="60"/>
      <c r="H19" s="60"/>
      <c r="I19" s="60"/>
    </row>
    <row r="20" spans="1:9">
      <c r="A20" s="60"/>
      <c r="B20" s="60"/>
      <c r="C20" s="60"/>
      <c r="D20" s="60"/>
      <c r="E20" s="60"/>
      <c r="F20" s="60"/>
      <c r="G20" s="60"/>
      <c r="H20" s="60"/>
      <c r="I20" s="60"/>
    </row>
    <row r="21" spans="1:9">
      <c r="A21" s="60"/>
      <c r="B21" s="60"/>
      <c r="C21" s="60"/>
      <c r="D21" s="60"/>
      <c r="E21" s="60"/>
      <c r="F21" s="60"/>
      <c r="G21" s="60"/>
      <c r="H21" s="60"/>
      <c r="I21" s="60"/>
    </row>
    <row r="22" spans="1:9">
      <c r="A22" s="60"/>
      <c r="B22" s="60"/>
      <c r="C22" s="60"/>
      <c r="D22" s="60"/>
      <c r="E22" s="60"/>
      <c r="F22" s="60"/>
      <c r="G22" s="60"/>
      <c r="H22" s="60"/>
      <c r="I22" s="60"/>
    </row>
    <row r="23" spans="1:9">
      <c r="A23" s="60"/>
      <c r="B23" s="60"/>
      <c r="C23" s="60"/>
      <c r="D23" s="60"/>
      <c r="E23" s="60"/>
      <c r="F23" s="60"/>
      <c r="G23" s="60"/>
      <c r="H23" s="60"/>
      <c r="I23" s="60"/>
    </row>
    <row r="24" spans="1:9">
      <c r="A24" s="60"/>
      <c r="B24" s="60"/>
      <c r="C24" s="60"/>
      <c r="D24" s="60"/>
      <c r="E24" s="60"/>
      <c r="F24" s="60"/>
      <c r="G24" s="60"/>
      <c r="H24" s="60"/>
      <c r="I24" s="60"/>
    </row>
    <row r="25" spans="1:9">
      <c r="A25" s="60"/>
      <c r="B25" s="60"/>
      <c r="C25" s="60"/>
      <c r="D25" s="60"/>
      <c r="E25" s="60"/>
      <c r="F25" s="60"/>
      <c r="G25" s="60"/>
      <c r="H25" s="60"/>
      <c r="I25" s="60"/>
    </row>
    <row r="26" spans="1:9">
      <c r="A26" s="60"/>
      <c r="B26" s="60"/>
      <c r="C26" s="60"/>
      <c r="D26" s="60"/>
      <c r="E26" s="60"/>
      <c r="F26" s="60"/>
      <c r="G26" s="60"/>
      <c r="H26" s="60"/>
      <c r="I26" s="60"/>
    </row>
    <row r="27" spans="1:9">
      <c r="A27" s="60"/>
      <c r="B27" s="60"/>
      <c r="C27" s="60"/>
      <c r="D27" s="60"/>
      <c r="E27" s="60"/>
      <c r="F27" s="60"/>
      <c r="G27" s="60"/>
      <c r="H27" s="60"/>
      <c r="I27" s="60"/>
    </row>
    <row r="28" spans="1:9">
      <c r="A28" s="60"/>
      <c r="B28" s="60"/>
      <c r="C28" s="60"/>
      <c r="D28" s="60"/>
      <c r="E28" s="60"/>
      <c r="F28" s="60"/>
      <c r="G28" s="60"/>
      <c r="H28" s="60"/>
      <c r="I28" s="60"/>
    </row>
    <row r="29" spans="1:9">
      <c r="A29" s="60"/>
      <c r="B29" s="60"/>
      <c r="C29" s="60"/>
      <c r="D29" s="60"/>
      <c r="E29" s="60"/>
      <c r="F29" s="60"/>
      <c r="G29" s="60"/>
      <c r="H29" s="60"/>
      <c r="I29" s="60"/>
    </row>
    <row r="30" spans="1:9">
      <c r="A30" s="60"/>
      <c r="B30" s="60"/>
      <c r="C30" s="60"/>
      <c r="D30" s="60"/>
      <c r="E30" s="60"/>
      <c r="F30" s="60"/>
      <c r="G30" s="60"/>
      <c r="H30" s="60"/>
      <c r="I30" s="60"/>
    </row>
    <row r="31" spans="1:9">
      <c r="A31" s="60"/>
      <c r="B31" s="60"/>
      <c r="C31" s="60"/>
      <c r="D31" s="60"/>
      <c r="E31" s="60"/>
      <c r="F31" s="60"/>
      <c r="G31" s="60"/>
      <c r="H31" s="60"/>
      <c r="I31" s="60"/>
    </row>
    <row r="32" spans="1:9">
      <c r="A32" s="60"/>
      <c r="B32" s="60"/>
      <c r="C32" s="60"/>
      <c r="D32" s="60"/>
      <c r="E32" s="60"/>
      <c r="F32" s="60"/>
      <c r="G32" s="60"/>
      <c r="H32" s="60"/>
      <c r="I32" s="60"/>
    </row>
    <row r="33" spans="1:9">
      <c r="A33" s="60"/>
      <c r="B33" s="60"/>
      <c r="C33" s="60"/>
      <c r="D33" s="60"/>
      <c r="E33" s="60"/>
      <c r="F33" s="60"/>
      <c r="G33" s="60"/>
      <c r="H33" s="60"/>
      <c r="I33" s="60"/>
    </row>
    <row r="34" spans="1:9">
      <c r="A34" s="60"/>
      <c r="B34" s="60"/>
      <c r="C34" s="60"/>
      <c r="D34" s="60"/>
      <c r="E34" s="60"/>
      <c r="F34" s="60"/>
      <c r="G34" s="60"/>
      <c r="H34" s="60"/>
      <c r="I34" s="60"/>
    </row>
    <row r="35" spans="1:9">
      <c r="A35" s="60"/>
      <c r="B35" s="60"/>
      <c r="C35" s="60"/>
      <c r="D35" s="60"/>
      <c r="E35" s="60"/>
      <c r="F35" s="60"/>
      <c r="G35" s="60"/>
      <c r="H35" s="60"/>
      <c r="I35" s="60"/>
    </row>
    <row r="36" spans="1:9">
      <c r="A36" s="60"/>
      <c r="B36" s="60"/>
      <c r="C36" s="60"/>
      <c r="D36" s="60"/>
      <c r="E36" s="60"/>
      <c r="F36" s="60"/>
      <c r="G36" s="60"/>
      <c r="H36" s="60"/>
      <c r="I36" s="60"/>
    </row>
    <row r="37" spans="1:9">
      <c r="A37" s="60"/>
      <c r="B37" s="60"/>
      <c r="C37" s="60"/>
      <c r="D37" s="60"/>
      <c r="E37" s="60"/>
      <c r="F37" s="60"/>
      <c r="G37" s="60"/>
      <c r="H37" s="60"/>
      <c r="I37" s="60"/>
    </row>
    <row r="38" spans="1:9">
      <c r="A38" s="60"/>
      <c r="B38" s="60"/>
      <c r="C38" s="60"/>
      <c r="D38" s="60"/>
      <c r="E38" s="60"/>
      <c r="F38" s="60"/>
      <c r="G38" s="60"/>
      <c r="H38" s="60"/>
      <c r="I38" s="60"/>
    </row>
    <row r="39" spans="1:9">
      <c r="A39" s="60"/>
      <c r="B39" s="60"/>
      <c r="C39" s="60"/>
      <c r="D39" s="60"/>
      <c r="E39" s="60"/>
      <c r="F39" s="60"/>
      <c r="G39" s="60"/>
      <c r="H39" s="60"/>
      <c r="I39" s="60"/>
    </row>
    <row r="40" spans="1:9">
      <c r="A40" s="60"/>
      <c r="B40" s="60"/>
      <c r="C40" s="60"/>
      <c r="D40" s="60"/>
      <c r="E40" s="60"/>
      <c r="F40" s="60"/>
      <c r="G40" s="60"/>
      <c r="H40" s="60"/>
      <c r="I40" s="60"/>
    </row>
  </sheetData>
  <mergeCells count="2">
    <mergeCell ref="A1:C2"/>
    <mergeCell ref="A3:I4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H25"/>
  <sheetViews>
    <sheetView workbookViewId="0">
      <selection activeCell="D30" sqref="D30"/>
    </sheetView>
  </sheetViews>
  <sheetFormatPr defaultRowHeight="13.8"/>
  <cols>
    <col min="1" max="1" width="47.796875" customWidth="1"/>
    <col min="2" max="2" width="12.69921875" customWidth="1"/>
    <col min="3" max="3" width="10" bestFit="1" customWidth="1"/>
    <col min="4" max="4" width="21.296875" customWidth="1"/>
    <col min="5" max="5" width="10.5" bestFit="1" customWidth="1"/>
    <col min="6" max="6" width="14.5" customWidth="1"/>
    <col min="7" max="7" width="11.59765625" customWidth="1"/>
    <col min="8" max="8" width="12.3984375" customWidth="1"/>
    <col min="9" max="9" width="16.3984375" bestFit="1" customWidth="1"/>
    <col min="10" max="10" width="26.19921875" bestFit="1" customWidth="1"/>
  </cols>
  <sheetData>
    <row r="1" spans="1:8">
      <c r="A1" s="6" t="s">
        <v>18</v>
      </c>
      <c r="B1" s="7" t="s">
        <v>131</v>
      </c>
    </row>
    <row r="2" spans="1:8">
      <c r="A2" s="1" t="s">
        <v>21</v>
      </c>
      <c r="B2" s="10" t="s">
        <v>22</v>
      </c>
      <c r="C2" s="10" t="s">
        <v>23</v>
      </c>
      <c r="D2" s="1" t="s">
        <v>19</v>
      </c>
      <c r="F2" t="s">
        <v>25</v>
      </c>
      <c r="G2" s="10" t="s">
        <v>22</v>
      </c>
      <c r="H2" t="s">
        <v>19</v>
      </c>
    </row>
    <row r="3" spans="1:8">
      <c r="A3" s="8" t="s">
        <v>2</v>
      </c>
      <c r="F3" t="s">
        <v>26</v>
      </c>
      <c r="G3">
        <v>18000</v>
      </c>
    </row>
    <row r="4" spans="1:8">
      <c r="A4" t="s">
        <v>3</v>
      </c>
      <c r="B4">
        <v>10</v>
      </c>
      <c r="C4" s="7" t="s">
        <v>1</v>
      </c>
      <c r="F4" t="s">
        <v>70</v>
      </c>
      <c r="G4">
        <v>20000</v>
      </c>
      <c r="H4" s="7"/>
    </row>
    <row r="5" spans="1:8">
      <c r="A5" t="s">
        <v>4</v>
      </c>
      <c r="C5" s="7"/>
      <c r="F5" t="s">
        <v>69</v>
      </c>
      <c r="G5">
        <v>70000</v>
      </c>
    </row>
    <row r="6" spans="1:8">
      <c r="A6" s="2" t="s">
        <v>24</v>
      </c>
      <c r="B6">
        <v>35</v>
      </c>
      <c r="C6" s="7" t="s">
        <v>1</v>
      </c>
      <c r="F6" t="s">
        <v>71</v>
      </c>
      <c r="G6">
        <v>20000</v>
      </c>
    </row>
    <row r="7" spans="1:8">
      <c r="A7" s="2" t="s">
        <v>6</v>
      </c>
      <c r="B7">
        <v>5</v>
      </c>
      <c r="C7" s="7" t="s">
        <v>1</v>
      </c>
      <c r="F7" s="33" t="s">
        <v>17</v>
      </c>
      <c r="G7" s="34">
        <f>SUM(G3:G6)</f>
        <v>128000</v>
      </c>
      <c r="H7" s="35"/>
    </row>
    <row r="8" spans="1:8">
      <c r="A8" t="s">
        <v>5</v>
      </c>
      <c r="B8" s="3">
        <v>10000</v>
      </c>
      <c r="C8" s="7" t="s">
        <v>1</v>
      </c>
    </row>
    <row r="9" spans="1:8">
      <c r="A9" s="9" t="s">
        <v>17</v>
      </c>
      <c r="B9" s="8">
        <f>SUM(B4:B8)</f>
        <v>10050</v>
      </c>
      <c r="C9" s="7"/>
      <c r="E9" s="32"/>
    </row>
    <row r="10" spans="1:8">
      <c r="C10" s="7"/>
    </row>
    <row r="11" spans="1:8">
      <c r="A11" s="8" t="s">
        <v>9</v>
      </c>
      <c r="C11" s="7"/>
    </row>
    <row r="12" spans="1:8">
      <c r="A12" t="s">
        <v>10</v>
      </c>
      <c r="B12">
        <v>5000</v>
      </c>
      <c r="C12" s="7" t="s">
        <v>1</v>
      </c>
    </row>
    <row r="13" spans="1:8">
      <c r="A13" t="s">
        <v>11</v>
      </c>
      <c r="B13">
        <v>5000</v>
      </c>
      <c r="C13" s="7" t="s">
        <v>1</v>
      </c>
    </row>
    <row r="14" spans="1:8">
      <c r="A14" s="9" t="s">
        <v>17</v>
      </c>
      <c r="B14" s="8">
        <f>SUM(B12:B13)</f>
        <v>10000</v>
      </c>
      <c r="C14" s="7"/>
    </row>
    <row r="15" spans="1:8">
      <c r="C15" s="7"/>
    </row>
    <row r="16" spans="1:8">
      <c r="A16" s="8" t="s">
        <v>12</v>
      </c>
      <c r="C16" s="7"/>
    </row>
    <row r="17" spans="1:4">
      <c r="A17" t="s">
        <v>13</v>
      </c>
      <c r="C17" s="7"/>
      <c r="D17" s="7" t="s">
        <v>20</v>
      </c>
    </row>
    <row r="18" spans="1:4">
      <c r="A18" s="2" t="s">
        <v>14</v>
      </c>
      <c r="B18" s="3">
        <v>250</v>
      </c>
      <c r="C18" s="7"/>
    </row>
    <row r="19" spans="1:4">
      <c r="A19" s="2" t="s">
        <v>15</v>
      </c>
      <c r="B19">
        <v>140</v>
      </c>
      <c r="C19" s="7"/>
    </row>
    <row r="20" spans="1:4">
      <c r="A20" s="2" t="s">
        <v>16</v>
      </c>
      <c r="B20" s="4">
        <v>60</v>
      </c>
      <c r="C20" s="7"/>
    </row>
    <row r="21" spans="1:4">
      <c r="A21" s="9" t="s">
        <v>17</v>
      </c>
      <c r="B21" s="5">
        <f>SUM(B18:B20)</f>
        <v>450</v>
      </c>
      <c r="C21" s="7" t="s">
        <v>8</v>
      </c>
    </row>
    <row r="22" spans="1:4">
      <c r="A22" s="9"/>
      <c r="B22" s="5"/>
      <c r="C22" s="36"/>
    </row>
    <row r="23" spans="1:4">
      <c r="A23" s="8" t="s">
        <v>72</v>
      </c>
      <c r="B23" s="37">
        <v>45000</v>
      </c>
      <c r="C23" s="36"/>
      <c r="D23" s="7" t="s">
        <v>73</v>
      </c>
    </row>
    <row r="24" spans="1:4">
      <c r="A24" s="9"/>
      <c r="B24" s="5"/>
      <c r="C24" s="7"/>
    </row>
    <row r="25" spans="1:4">
      <c r="A25" s="11" t="s">
        <v>27</v>
      </c>
      <c r="B25" s="5">
        <f>B9+B14+B21</f>
        <v>20500</v>
      </c>
      <c r="C25" s="7"/>
    </row>
  </sheetData>
  <pageMargins left="0.7" right="0.7" top="0.75" bottom="0.75" header="0.3" footer="0.3"/>
  <pageSetup paperSize="9"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dimension ref="A1:M28"/>
  <sheetViews>
    <sheetView workbookViewId="0">
      <selection sqref="A1:M13"/>
    </sheetView>
  </sheetViews>
  <sheetFormatPr defaultRowHeight="13.8"/>
  <cols>
    <col min="1" max="1" width="30.296875" customWidth="1"/>
    <col min="7" max="7" width="12.796875" customWidth="1"/>
    <col min="13" max="13" width="12.8984375" customWidth="1"/>
  </cols>
  <sheetData>
    <row r="1" spans="1:13" ht="18" thickBot="1">
      <c r="A1" s="79" t="s">
        <v>100</v>
      </c>
      <c r="B1" s="80"/>
      <c r="C1" s="80"/>
      <c r="D1" s="80"/>
      <c r="E1" s="80"/>
      <c r="F1" s="80"/>
      <c r="G1" s="80"/>
      <c r="H1" s="80"/>
      <c r="I1" s="80"/>
      <c r="J1" s="80"/>
      <c r="K1" s="80"/>
      <c r="L1" s="80"/>
      <c r="M1" s="81"/>
    </row>
    <row r="2" spans="1:13" ht="14.4" thickTop="1">
      <c r="A2" s="82" t="s">
        <v>103</v>
      </c>
      <c r="B2" s="83"/>
      <c r="C2" s="83"/>
      <c r="D2" s="83"/>
      <c r="E2" s="83"/>
      <c r="F2" s="83"/>
      <c r="G2" s="83"/>
      <c r="H2" s="83"/>
      <c r="I2" s="83"/>
      <c r="J2" s="83"/>
      <c r="K2" s="83"/>
      <c r="L2" s="83"/>
      <c r="M2" s="84"/>
    </row>
    <row r="3" spans="1:13">
      <c r="A3" s="85" t="s">
        <v>102</v>
      </c>
      <c r="B3" s="86"/>
      <c r="C3" s="86"/>
      <c r="D3" s="86"/>
      <c r="E3" s="86"/>
      <c r="F3" s="86"/>
      <c r="G3" s="86"/>
      <c r="H3" s="86"/>
      <c r="I3" s="86"/>
      <c r="J3" s="86"/>
      <c r="K3" s="86"/>
      <c r="L3" s="86"/>
      <c r="M3" s="87"/>
    </row>
    <row r="4" spans="1:13" ht="32.4" customHeight="1">
      <c r="A4" s="70" t="s">
        <v>104</v>
      </c>
      <c r="B4" s="71"/>
      <c r="C4" s="71"/>
      <c r="D4" s="71"/>
      <c r="E4" s="71"/>
      <c r="F4" s="71"/>
      <c r="G4" s="71"/>
      <c r="H4" s="71"/>
      <c r="I4" s="71"/>
      <c r="J4" s="71"/>
      <c r="K4" s="71"/>
      <c r="L4" s="71"/>
      <c r="M4" s="72"/>
    </row>
    <row r="5" spans="1:13" ht="31.8" customHeight="1">
      <c r="A5" s="73" t="s">
        <v>105</v>
      </c>
      <c r="B5" s="74"/>
      <c r="C5" s="74"/>
      <c r="D5" s="74"/>
      <c r="E5" s="74"/>
      <c r="F5" s="74"/>
      <c r="G5" s="74"/>
      <c r="H5" s="74"/>
      <c r="I5" s="74"/>
      <c r="J5" s="74"/>
      <c r="K5" s="74"/>
      <c r="L5" s="74"/>
      <c r="M5" s="75"/>
    </row>
    <row r="6" spans="1:13" ht="30.6" customHeight="1">
      <c r="A6" s="73" t="s">
        <v>106</v>
      </c>
      <c r="B6" s="74"/>
      <c r="C6" s="74"/>
      <c r="D6" s="74"/>
      <c r="E6" s="74"/>
      <c r="F6" s="74"/>
      <c r="G6" s="74"/>
      <c r="H6" s="74"/>
      <c r="I6" s="74"/>
      <c r="J6" s="74"/>
      <c r="K6" s="74"/>
      <c r="L6" s="74"/>
      <c r="M6" s="75"/>
    </row>
    <row r="7" spans="1:13" s="44" customFormat="1" ht="28.8" customHeight="1" thickBot="1">
      <c r="A7" s="76" t="s">
        <v>107</v>
      </c>
      <c r="B7" s="77"/>
      <c r="C7" s="77"/>
      <c r="D7" s="77"/>
      <c r="E7" s="77"/>
      <c r="F7" s="77"/>
      <c r="G7" s="77"/>
      <c r="H7" s="77"/>
      <c r="I7" s="77"/>
      <c r="J7" s="77"/>
      <c r="K7" s="77"/>
      <c r="L7" s="77"/>
      <c r="M7" s="78"/>
    </row>
    <row r="8" spans="1:13" ht="18.600000000000001" thickTop="1" thickBot="1">
      <c r="A8" s="64" t="s">
        <v>101</v>
      </c>
      <c r="B8" s="65"/>
      <c r="C8" s="65"/>
      <c r="D8" s="65"/>
      <c r="E8" s="65"/>
      <c r="F8" s="65"/>
      <c r="G8" s="65"/>
      <c r="H8" s="65"/>
      <c r="I8" s="65"/>
      <c r="J8" s="65"/>
      <c r="K8" s="65"/>
      <c r="L8" s="65"/>
      <c r="M8" s="66"/>
    </row>
    <row r="9" spans="1:13" ht="33" customHeight="1" thickTop="1" thickBot="1">
      <c r="A9" s="61" t="s">
        <v>108</v>
      </c>
      <c r="B9" s="62"/>
      <c r="C9" s="62"/>
      <c r="D9" s="62"/>
      <c r="E9" s="62"/>
      <c r="F9" s="62"/>
      <c r="G9" s="62"/>
      <c r="H9" s="62"/>
      <c r="I9" s="62"/>
      <c r="J9" s="62"/>
      <c r="K9" s="62"/>
      <c r="L9" s="62"/>
      <c r="M9" s="63"/>
    </row>
    <row r="10" spans="1:13" ht="30" customHeight="1" thickTop="1" thickBot="1">
      <c r="A10" s="61" t="s">
        <v>109</v>
      </c>
      <c r="B10" s="62"/>
      <c r="C10" s="62"/>
      <c r="D10" s="62"/>
      <c r="E10" s="62"/>
      <c r="F10" s="62"/>
      <c r="G10" s="62"/>
      <c r="H10" s="62"/>
      <c r="I10" s="62"/>
      <c r="J10" s="62"/>
      <c r="K10" s="62"/>
      <c r="L10" s="62"/>
      <c r="M10" s="63"/>
    </row>
    <row r="11" spans="1:13" ht="30" customHeight="1" thickTop="1" thickBot="1">
      <c r="A11" s="61" t="s">
        <v>110</v>
      </c>
      <c r="B11" s="62"/>
      <c r="C11" s="62"/>
      <c r="D11" s="62"/>
      <c r="E11" s="62"/>
      <c r="F11" s="62"/>
      <c r="G11" s="62"/>
      <c r="H11" s="62"/>
      <c r="I11" s="62"/>
      <c r="J11" s="62"/>
      <c r="K11" s="62"/>
      <c r="L11" s="62"/>
      <c r="M11" s="63"/>
    </row>
    <row r="12" spans="1:13" ht="18.600000000000001" thickTop="1" thickBot="1">
      <c r="A12" s="64" t="s">
        <v>111</v>
      </c>
      <c r="B12" s="65"/>
      <c r="C12" s="65"/>
      <c r="D12" s="65"/>
      <c r="E12" s="65"/>
      <c r="F12" s="65"/>
      <c r="G12" s="65"/>
      <c r="H12" s="65"/>
      <c r="I12" s="65"/>
      <c r="J12" s="65"/>
      <c r="K12" s="65"/>
      <c r="L12" s="65"/>
      <c r="M12" s="66"/>
    </row>
    <row r="13" spans="1:13" ht="30.6" customHeight="1" thickTop="1">
      <c r="A13" s="67" t="s">
        <v>112</v>
      </c>
      <c r="B13" s="68"/>
      <c r="C13" s="68"/>
      <c r="D13" s="68"/>
      <c r="E13" s="68"/>
      <c r="F13" s="68"/>
      <c r="G13" s="68"/>
      <c r="H13" s="68"/>
      <c r="I13" s="68"/>
      <c r="J13" s="68"/>
      <c r="K13" s="68"/>
      <c r="L13" s="68"/>
      <c r="M13" s="69"/>
    </row>
    <row r="28" spans="2:2">
      <c r="B28" s="4"/>
    </row>
  </sheetData>
  <mergeCells count="13">
    <mergeCell ref="A1:M1"/>
    <mergeCell ref="A2:M2"/>
    <mergeCell ref="A3:M3"/>
    <mergeCell ref="A10:M10"/>
    <mergeCell ref="A11:M11"/>
    <mergeCell ref="A12:M12"/>
    <mergeCell ref="A13:M13"/>
    <mergeCell ref="A4:M4"/>
    <mergeCell ref="A5:M5"/>
    <mergeCell ref="A6:M6"/>
    <mergeCell ref="A7:M7"/>
    <mergeCell ref="A8:M8"/>
    <mergeCell ref="A9:M9"/>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O39"/>
  <sheetViews>
    <sheetView tabSelected="1" workbookViewId="0">
      <selection activeCell="E18" sqref="E18"/>
    </sheetView>
  </sheetViews>
  <sheetFormatPr defaultRowHeight="13.8"/>
  <cols>
    <col min="1" max="1" width="30.19921875" customWidth="1"/>
    <col min="2" max="2" width="15.19921875" bestFit="1" customWidth="1"/>
    <col min="5" max="5" width="25.796875" customWidth="1"/>
    <col min="6" max="6" width="20.59765625" customWidth="1"/>
    <col min="7" max="7" width="20.5" customWidth="1"/>
    <col min="8" max="8" width="29.19921875" bestFit="1" customWidth="1"/>
    <col min="9" max="9" width="9.796875" bestFit="1" customWidth="1"/>
  </cols>
  <sheetData>
    <row r="1" spans="1:15" ht="14.4">
      <c r="H1" s="12"/>
      <c r="I1" s="13"/>
      <c r="J1" s="17"/>
      <c r="K1" s="17"/>
      <c r="L1" s="12"/>
      <c r="M1" s="12"/>
      <c r="N1" s="12"/>
      <c r="O1" s="12"/>
    </row>
    <row r="2" spans="1:15" ht="20.399999999999999">
      <c r="A2" s="15" t="s">
        <v>33</v>
      </c>
      <c r="H2" s="12"/>
      <c r="I2" s="13"/>
      <c r="J2" s="17"/>
      <c r="K2" s="17"/>
      <c r="L2" s="12"/>
      <c r="M2" s="12"/>
      <c r="N2" s="12"/>
      <c r="O2" s="12"/>
    </row>
    <row r="3" spans="1:15" ht="14.4">
      <c r="A3" t="s">
        <v>34</v>
      </c>
      <c r="H3" s="12"/>
      <c r="I3" s="13"/>
      <c r="J3" s="17"/>
      <c r="K3" s="17"/>
      <c r="L3" s="12"/>
      <c r="M3" s="12"/>
      <c r="N3" s="12"/>
      <c r="O3" s="12"/>
    </row>
    <row r="4" spans="1:15" ht="14.4">
      <c r="A4" s="6" t="s">
        <v>35</v>
      </c>
      <c r="H4" s="17"/>
      <c r="I4" s="17"/>
      <c r="J4" s="17"/>
      <c r="K4" s="17"/>
      <c r="L4" s="12"/>
      <c r="M4" s="12"/>
      <c r="N4" s="12"/>
      <c r="O4" s="12"/>
    </row>
    <row r="5" spans="1:15" ht="14.4">
      <c r="A5" s="7" t="s">
        <v>36</v>
      </c>
      <c r="H5" s="12"/>
      <c r="I5" s="13"/>
      <c r="J5" s="12"/>
      <c r="K5" s="17"/>
      <c r="L5" s="12"/>
      <c r="M5" s="12"/>
      <c r="N5" s="12"/>
      <c r="O5" s="12"/>
    </row>
    <row r="6" spans="1:15" ht="14.4">
      <c r="H6" s="12"/>
      <c r="I6" s="13"/>
      <c r="J6" s="12"/>
      <c r="K6" s="17"/>
      <c r="L6" s="12"/>
      <c r="M6" s="12"/>
      <c r="N6" s="12"/>
      <c r="O6" s="12"/>
    </row>
    <row r="7" spans="1:15" ht="14.4">
      <c r="A7" s="45" t="s">
        <v>38</v>
      </c>
      <c r="B7" s="47">
        <v>256000000</v>
      </c>
      <c r="C7" s="20"/>
      <c r="D7" s="20"/>
      <c r="E7" s="45" t="s">
        <v>59</v>
      </c>
      <c r="F7" s="45" t="s">
        <v>60</v>
      </c>
      <c r="G7" s="45" t="s">
        <v>28</v>
      </c>
      <c r="H7" s="45" t="s">
        <v>61</v>
      </c>
      <c r="I7" s="17"/>
      <c r="J7" s="17"/>
      <c r="K7" s="17"/>
      <c r="L7" s="12"/>
      <c r="M7" s="12"/>
      <c r="N7" s="12"/>
      <c r="O7" s="12"/>
    </row>
    <row r="8" spans="1:15" ht="14.4">
      <c r="A8" s="45" t="s">
        <v>39</v>
      </c>
      <c r="B8" s="47">
        <v>128000000</v>
      </c>
      <c r="C8" s="20"/>
      <c r="D8" s="20"/>
      <c r="E8" s="46">
        <v>0</v>
      </c>
      <c r="F8" s="46">
        <v>4</v>
      </c>
      <c r="G8" s="46">
        <f>F8*B$14*3</f>
        <v>24</v>
      </c>
      <c r="H8" s="46" t="s">
        <v>62</v>
      </c>
      <c r="I8" s="13"/>
      <c r="J8" s="12"/>
      <c r="K8" s="17"/>
      <c r="L8" s="12"/>
      <c r="M8" s="12"/>
      <c r="N8" s="12"/>
      <c r="O8" s="12"/>
    </row>
    <row r="9" spans="1:15" ht="14.4">
      <c r="A9" s="45" t="s">
        <v>40</v>
      </c>
      <c r="B9" s="47">
        <v>128000000</v>
      </c>
      <c r="C9" s="20"/>
      <c r="D9" s="20"/>
      <c r="E9" s="46">
        <v>12</v>
      </c>
      <c r="F9" s="46">
        <v>2.75</v>
      </c>
      <c r="G9" s="46">
        <f>F9*B$14*3</f>
        <v>16.5</v>
      </c>
      <c r="H9" s="46" t="s">
        <v>63</v>
      </c>
      <c r="J9" s="12"/>
      <c r="K9" s="17"/>
      <c r="L9" s="17"/>
      <c r="M9" s="17"/>
      <c r="N9" s="17"/>
      <c r="O9" s="17"/>
    </row>
    <row r="10" spans="1:15" ht="14.4">
      <c r="A10" s="29"/>
      <c r="B10" s="29"/>
      <c r="C10" s="20"/>
      <c r="D10" s="20"/>
      <c r="E10" s="46">
        <f>E9+31</f>
        <v>43</v>
      </c>
      <c r="F10" s="46">
        <v>1.04</v>
      </c>
      <c r="G10" s="46">
        <f t="shared" ref="G10:G14" si="0">F10*B$14*3</f>
        <v>6.24</v>
      </c>
      <c r="H10" s="46" t="s">
        <v>64</v>
      </c>
      <c r="I10" s="14"/>
    </row>
    <row r="11" spans="1:15" ht="14.4">
      <c r="A11" s="45" t="s">
        <v>41</v>
      </c>
      <c r="B11" s="47">
        <v>1</v>
      </c>
      <c r="C11" s="48" t="s">
        <v>29</v>
      </c>
      <c r="D11" s="20"/>
      <c r="E11" s="46">
        <f t="shared" ref="E11:E14" si="1">E10+31</f>
        <v>74</v>
      </c>
      <c r="F11" s="46">
        <v>0.4</v>
      </c>
      <c r="G11" s="46">
        <f t="shared" si="0"/>
        <v>2.4000000000000004</v>
      </c>
      <c r="H11" s="46" t="s">
        <v>65</v>
      </c>
      <c r="I11" s="14"/>
      <c r="J11" s="17"/>
      <c r="K11" s="17"/>
      <c r="L11" s="17"/>
      <c r="M11" s="17"/>
      <c r="N11" s="17"/>
      <c r="O11" s="17"/>
    </row>
    <row r="12" spans="1:15" ht="14.4">
      <c r="A12" s="45" t="s">
        <v>42</v>
      </c>
      <c r="B12" s="47">
        <f>B9*B11/100</f>
        <v>1280000</v>
      </c>
      <c r="C12" s="48" t="s">
        <v>7</v>
      </c>
      <c r="D12" s="20"/>
      <c r="E12" s="46">
        <f t="shared" si="1"/>
        <v>105</v>
      </c>
      <c r="F12" s="46">
        <v>0.15</v>
      </c>
      <c r="G12" s="46">
        <f t="shared" si="0"/>
        <v>0.89999999999999991</v>
      </c>
      <c r="H12" s="46" t="s">
        <v>66</v>
      </c>
      <c r="J12" s="17"/>
      <c r="K12" s="17"/>
      <c r="L12" s="17"/>
      <c r="M12" s="17"/>
      <c r="N12" s="17"/>
      <c r="O12" s="17"/>
    </row>
    <row r="13" spans="1:15" ht="14.4">
      <c r="A13" s="48"/>
      <c r="B13" s="48"/>
      <c r="C13" s="48"/>
      <c r="D13" s="20"/>
      <c r="E13" s="46">
        <f t="shared" si="1"/>
        <v>136</v>
      </c>
      <c r="F13" s="46">
        <v>5.7000000000000002E-2</v>
      </c>
      <c r="G13" s="46">
        <f t="shared" si="0"/>
        <v>0.34200000000000003</v>
      </c>
      <c r="H13" s="46" t="s">
        <v>67</v>
      </c>
    </row>
    <row r="14" spans="1:15" ht="14.4">
      <c r="A14" s="45" t="s">
        <v>43</v>
      </c>
      <c r="B14" s="47">
        <v>2</v>
      </c>
      <c r="C14" s="48" t="s">
        <v>7</v>
      </c>
      <c r="D14" s="20"/>
      <c r="E14" s="46">
        <f t="shared" si="1"/>
        <v>167</v>
      </c>
      <c r="F14" s="46">
        <v>2.1999999999999999E-2</v>
      </c>
      <c r="G14" s="46">
        <f t="shared" si="0"/>
        <v>0.13200000000000001</v>
      </c>
      <c r="H14" s="46" t="s">
        <v>68</v>
      </c>
      <c r="I14" s="13"/>
    </row>
    <row r="15" spans="1:15" ht="14.4">
      <c r="A15" s="45" t="s">
        <v>44</v>
      </c>
      <c r="B15" s="47">
        <f>B7*B14</f>
        <v>512000000</v>
      </c>
      <c r="C15" s="48" t="s">
        <v>7</v>
      </c>
      <c r="D15" s="20"/>
      <c r="E15" s="30"/>
      <c r="F15" s="30"/>
      <c r="G15" s="30"/>
      <c r="H15" s="30"/>
      <c r="I15" s="13"/>
      <c r="J15" s="17"/>
      <c r="K15" s="17"/>
      <c r="L15" s="17"/>
      <c r="M15" s="17"/>
      <c r="N15" s="17"/>
      <c r="O15" s="17"/>
    </row>
    <row r="16" spans="1:15" ht="14.4">
      <c r="A16" s="20"/>
      <c r="B16" s="19"/>
      <c r="C16" s="20"/>
      <c r="D16" s="20"/>
      <c r="E16" s="30"/>
      <c r="F16" s="30"/>
      <c r="G16" s="30"/>
      <c r="H16" s="30"/>
      <c r="I16" s="13"/>
    </row>
    <row r="17" spans="1:9" ht="23.4" customHeight="1">
      <c r="A17" s="25" t="s">
        <v>45</v>
      </c>
      <c r="B17" s="21"/>
      <c r="C17" s="20"/>
      <c r="D17" s="29"/>
      <c r="E17" s="30"/>
      <c r="F17" s="30"/>
      <c r="G17" s="30"/>
      <c r="H17" s="30"/>
    </row>
    <row r="18" spans="1:9" ht="14.4">
      <c r="A18" s="21"/>
      <c r="B18" s="21"/>
      <c r="C18" s="20"/>
      <c r="D18" s="20"/>
      <c r="E18" s="20"/>
      <c r="F18" s="20"/>
      <c r="G18" s="20"/>
      <c r="H18" s="20"/>
    </row>
    <row r="19" spans="1:9" ht="14.4">
      <c r="A19" s="45" t="s">
        <v>46</v>
      </c>
      <c r="B19" s="47">
        <v>50000</v>
      </c>
      <c r="C19" s="20"/>
      <c r="D19" s="20"/>
      <c r="E19" s="20"/>
      <c r="F19" s="20"/>
      <c r="G19" s="20"/>
      <c r="H19" s="20"/>
    </row>
    <row r="20" spans="1:9" ht="14.4" customHeight="1">
      <c r="A20" s="45" t="s">
        <v>47</v>
      </c>
      <c r="B20" s="47">
        <v>100000</v>
      </c>
      <c r="C20" s="20"/>
      <c r="D20" s="20"/>
      <c r="E20" s="20"/>
      <c r="F20" s="20"/>
      <c r="G20" s="20"/>
      <c r="H20" s="20"/>
      <c r="I20" s="12"/>
    </row>
    <row r="21" spans="1:9" ht="14.4">
      <c r="A21" s="45" t="s">
        <v>48</v>
      </c>
      <c r="B21" s="47">
        <v>200000</v>
      </c>
      <c r="C21" s="20"/>
      <c r="D21" s="20"/>
      <c r="E21" s="20"/>
      <c r="F21" s="20"/>
      <c r="G21" s="20"/>
      <c r="H21" s="20"/>
      <c r="I21" s="12"/>
    </row>
    <row r="22" spans="1:9" ht="14.4">
      <c r="A22" s="20"/>
      <c r="B22" s="19"/>
      <c r="C22" s="20"/>
      <c r="D22" s="20"/>
      <c r="E22" s="20"/>
      <c r="F22" s="20"/>
      <c r="G22" s="20"/>
      <c r="H22" s="20"/>
      <c r="I22" s="12"/>
    </row>
    <row r="23" spans="1:9" ht="14.4">
      <c r="A23" s="31" t="s">
        <v>49</v>
      </c>
      <c r="B23" s="22"/>
      <c r="C23" s="20"/>
      <c r="D23" s="20"/>
      <c r="E23" s="20"/>
      <c r="F23" s="20"/>
      <c r="G23" s="20"/>
      <c r="H23" s="20"/>
    </row>
    <row r="24" spans="1:9" ht="14.4">
      <c r="A24" s="31" t="s">
        <v>50</v>
      </c>
      <c r="B24" s="22"/>
      <c r="C24" s="20"/>
      <c r="D24" s="20"/>
      <c r="E24" s="20"/>
      <c r="F24" s="20"/>
      <c r="G24" s="20"/>
      <c r="H24" s="20"/>
      <c r="I24" s="13"/>
    </row>
    <row r="25" spans="1:9" ht="14.4">
      <c r="A25" s="31" t="s">
        <v>51</v>
      </c>
      <c r="B25" s="22"/>
      <c r="C25" s="20"/>
      <c r="D25" s="20"/>
      <c r="E25" s="20"/>
      <c r="F25" s="20"/>
      <c r="G25" s="20"/>
      <c r="H25" s="20"/>
    </row>
    <row r="26" spans="1:9" ht="14.4">
      <c r="A26" s="20"/>
      <c r="B26" s="19"/>
      <c r="C26" s="20"/>
      <c r="D26" s="20"/>
      <c r="E26" s="20"/>
      <c r="F26" s="20"/>
      <c r="G26" s="20"/>
      <c r="H26" s="20"/>
      <c r="I26" s="18"/>
    </row>
    <row r="27" spans="1:9" ht="14.4">
      <c r="A27" s="45" t="s">
        <v>52</v>
      </c>
      <c r="B27" s="47">
        <v>3</v>
      </c>
      <c r="C27" s="20"/>
      <c r="D27" s="20"/>
      <c r="E27" s="20"/>
      <c r="F27" s="20"/>
      <c r="G27" s="20"/>
      <c r="H27" s="20"/>
      <c r="I27" s="13"/>
    </row>
    <row r="28" spans="1:9" ht="14.4">
      <c r="A28" s="20"/>
      <c r="B28" s="19"/>
      <c r="C28" s="20"/>
      <c r="D28" s="20"/>
      <c r="E28" s="20"/>
      <c r="F28" s="20"/>
      <c r="G28" s="20"/>
      <c r="H28" s="20"/>
      <c r="I28" s="13"/>
    </row>
    <row r="29" spans="1:9" ht="14.4">
      <c r="A29" s="49" t="s">
        <v>53</v>
      </c>
      <c r="B29" s="50"/>
      <c r="C29" s="20"/>
      <c r="D29" s="20"/>
      <c r="E29" s="20"/>
      <c r="F29" s="20"/>
      <c r="G29" s="20"/>
      <c r="H29" s="20"/>
      <c r="I29" s="13"/>
    </row>
    <row r="30" spans="1:9" ht="14.4">
      <c r="A30" s="45" t="s">
        <v>54</v>
      </c>
      <c r="B30" s="47">
        <f>B19*B27*4.5</f>
        <v>675000</v>
      </c>
      <c r="C30" s="20"/>
      <c r="D30" s="20"/>
      <c r="E30" s="20"/>
      <c r="F30" s="20"/>
      <c r="G30" s="20"/>
      <c r="H30" s="20"/>
    </row>
    <row r="31" spans="1:9" ht="14.4">
      <c r="A31" s="45" t="s">
        <v>55</v>
      </c>
      <c r="B31" s="47">
        <f>B20*B27*4.5</f>
        <v>1350000</v>
      </c>
      <c r="C31" s="20"/>
      <c r="D31" s="20"/>
      <c r="E31" s="20"/>
      <c r="F31" s="20"/>
      <c r="G31" s="20"/>
      <c r="H31" s="20"/>
      <c r="I31" s="13"/>
    </row>
    <row r="32" spans="1:9" ht="14.4">
      <c r="A32" s="45" t="s">
        <v>56</v>
      </c>
      <c r="B32" s="47">
        <f>B21*B27*4.5</f>
        <v>2700000</v>
      </c>
      <c r="C32" s="20"/>
      <c r="D32" s="20"/>
      <c r="E32" s="20"/>
      <c r="F32" s="20"/>
      <c r="G32" s="20"/>
      <c r="H32" s="20"/>
      <c r="I32" s="13"/>
    </row>
    <row r="33" spans="1:8" ht="14.4">
      <c r="A33" s="24"/>
      <c r="B33" s="19"/>
      <c r="C33" s="20"/>
      <c r="D33" s="20"/>
      <c r="E33" s="20"/>
      <c r="F33" s="20"/>
      <c r="G33" s="20"/>
      <c r="H33" s="20"/>
    </row>
    <row r="34" spans="1:8" ht="14.4">
      <c r="A34" s="45" t="s">
        <v>57</v>
      </c>
      <c r="B34" s="47">
        <f>B19*B27*26+B20*B27*26</f>
        <v>11700000</v>
      </c>
      <c r="C34" s="20"/>
      <c r="D34" s="20"/>
      <c r="E34" s="20"/>
      <c r="F34" s="20"/>
      <c r="G34" s="20"/>
      <c r="H34" s="20"/>
    </row>
    <row r="35" spans="1:8" ht="14.4">
      <c r="A35" s="45" t="s">
        <v>58</v>
      </c>
      <c r="B35" s="47">
        <f>B21*B27*52</f>
        <v>31200000</v>
      </c>
      <c r="C35" s="20"/>
      <c r="D35" s="20"/>
      <c r="E35" s="20"/>
      <c r="F35" s="20"/>
      <c r="G35" s="20"/>
      <c r="H35" s="20"/>
    </row>
    <row r="36" spans="1:8" ht="14.4">
      <c r="C36" s="20"/>
      <c r="D36" s="20"/>
      <c r="E36" s="20"/>
      <c r="F36" s="20"/>
      <c r="G36" s="20"/>
      <c r="H36" s="20"/>
    </row>
    <row r="37" spans="1:8" ht="14.4">
      <c r="C37" s="20"/>
      <c r="D37" s="20"/>
      <c r="E37" s="20"/>
      <c r="F37" s="20"/>
      <c r="G37" s="20"/>
      <c r="H37" s="20"/>
    </row>
    <row r="38" spans="1:8" ht="14.4">
      <c r="C38" s="20"/>
      <c r="D38" s="20"/>
      <c r="E38" s="20"/>
      <c r="F38" s="20"/>
      <c r="G38" s="20"/>
      <c r="H38" s="20"/>
    </row>
    <row r="39" spans="1:8" ht="14.4">
      <c r="C39" s="20"/>
      <c r="D39" s="20"/>
      <c r="E39" s="20"/>
      <c r="F39" s="20"/>
      <c r="G39" s="20"/>
      <c r="H39" s="2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election activeCell="P29" sqref="P29"/>
    </sheetView>
  </sheetViews>
  <sheetFormatPr defaultRowHeight="13.8"/>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3:F8"/>
  <sheetViews>
    <sheetView workbookViewId="0">
      <selection activeCell="D5" sqref="D5"/>
    </sheetView>
  </sheetViews>
  <sheetFormatPr defaultRowHeight="13.8"/>
  <cols>
    <col min="1" max="1" width="6.69921875" bestFit="1" customWidth="1"/>
    <col min="2" max="2" width="41.796875" bestFit="1" customWidth="1"/>
    <col min="3" max="3" width="19.796875" bestFit="1" customWidth="1"/>
    <col min="4" max="4" width="32.69921875" bestFit="1" customWidth="1"/>
    <col min="5" max="5" width="30.5" customWidth="1"/>
    <col min="6" max="6" width="28.19921875" customWidth="1"/>
    <col min="7" max="7" width="31" customWidth="1"/>
    <col min="8" max="8" width="17" customWidth="1"/>
  </cols>
  <sheetData>
    <row r="3" spans="1:6" ht="14.4">
      <c r="A3" s="16" t="s">
        <v>81</v>
      </c>
      <c r="B3" s="16" t="s">
        <v>30</v>
      </c>
      <c r="C3" s="16" t="s">
        <v>31</v>
      </c>
      <c r="D3" s="16" t="s">
        <v>32</v>
      </c>
      <c r="E3" s="40" t="s">
        <v>78</v>
      </c>
      <c r="F3" s="16" t="s">
        <v>79</v>
      </c>
    </row>
    <row r="4" spans="1:6" ht="247.8" customHeight="1">
      <c r="A4" s="42">
        <v>1</v>
      </c>
      <c r="B4" s="38" t="s">
        <v>85</v>
      </c>
      <c r="C4" s="38" t="s">
        <v>74</v>
      </c>
      <c r="D4" s="39" t="s">
        <v>77</v>
      </c>
      <c r="E4" s="41" t="s">
        <v>80</v>
      </c>
      <c r="F4" s="43" t="s">
        <v>82</v>
      </c>
    </row>
    <row r="5" spans="1:6" ht="193.2">
      <c r="A5" s="42">
        <v>2</v>
      </c>
      <c r="B5" s="38" t="s">
        <v>86</v>
      </c>
      <c r="C5" s="38" t="s">
        <v>75</v>
      </c>
      <c r="D5" s="39" t="s">
        <v>83</v>
      </c>
      <c r="E5" s="41" t="s">
        <v>84</v>
      </c>
      <c r="F5" s="39" t="s">
        <v>92</v>
      </c>
    </row>
    <row r="6" spans="1:6" ht="234.6">
      <c r="A6" s="42">
        <v>3</v>
      </c>
      <c r="B6" s="38" t="s">
        <v>87</v>
      </c>
      <c r="C6" s="38" t="s">
        <v>75</v>
      </c>
      <c r="D6" s="39" t="s">
        <v>90</v>
      </c>
      <c r="E6" s="41" t="s">
        <v>91</v>
      </c>
      <c r="F6" s="43" t="s">
        <v>93</v>
      </c>
    </row>
    <row r="7" spans="1:6" ht="234.6">
      <c r="A7" s="42">
        <v>4</v>
      </c>
      <c r="B7" s="38" t="s">
        <v>88</v>
      </c>
      <c r="C7" s="38" t="s">
        <v>76</v>
      </c>
      <c r="D7" s="39" t="s">
        <v>94</v>
      </c>
      <c r="E7" s="41" t="s">
        <v>95</v>
      </c>
      <c r="F7" s="38" t="s">
        <v>96</v>
      </c>
    </row>
    <row r="8" spans="1:6" ht="276">
      <c r="A8" s="42">
        <v>5</v>
      </c>
      <c r="B8" s="38" t="s">
        <v>89</v>
      </c>
      <c r="C8" s="38" t="s">
        <v>76</v>
      </c>
      <c r="D8" s="39" t="s">
        <v>97</v>
      </c>
      <c r="E8" s="41" t="s">
        <v>98</v>
      </c>
      <c r="F8" s="38" t="s">
        <v>99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V19"/>
  <sheetViews>
    <sheetView topLeftCell="B1" workbookViewId="0">
      <selection activeCell="I20" sqref="I20"/>
    </sheetView>
  </sheetViews>
  <sheetFormatPr defaultRowHeight="13.8"/>
  <cols>
    <col min="2" max="2" width="15.296875" customWidth="1"/>
    <col min="3" max="3" width="15" customWidth="1"/>
    <col min="4" max="4" width="12.5" customWidth="1"/>
    <col min="5" max="5" width="13.3984375" customWidth="1"/>
    <col min="6" max="6" width="11.5" customWidth="1"/>
    <col min="7" max="7" width="12.09765625" customWidth="1"/>
    <col min="8" max="8" width="11.09765625" customWidth="1"/>
    <col min="9" max="9" width="9.69921875" customWidth="1"/>
    <col min="10" max="10" width="10.3984375" customWidth="1"/>
    <col min="11" max="11" width="11.09765625" customWidth="1"/>
  </cols>
  <sheetData>
    <row r="1" spans="1:22">
      <c r="F1" s="88" t="s">
        <v>120</v>
      </c>
      <c r="G1" s="88"/>
      <c r="H1" s="88"/>
      <c r="I1" s="88"/>
      <c r="J1" s="88"/>
      <c r="K1" s="88"/>
    </row>
    <row r="2" spans="1:22">
      <c r="F2" s="23" t="s">
        <v>37</v>
      </c>
      <c r="G2" s="91" t="s">
        <v>65</v>
      </c>
      <c r="H2" s="91"/>
      <c r="I2" s="91"/>
      <c r="J2" s="91" t="s">
        <v>67</v>
      </c>
      <c r="K2" s="91"/>
      <c r="N2" s="54" t="s">
        <v>114</v>
      </c>
      <c r="O2" s="54"/>
      <c r="P2" s="54"/>
      <c r="Q2" s="54"/>
      <c r="R2" s="54"/>
      <c r="S2" s="54"/>
    </row>
    <row r="3" spans="1:22">
      <c r="F3" s="26">
        <v>2024</v>
      </c>
      <c r="G3" s="28">
        <v>2025</v>
      </c>
      <c r="H3" s="28">
        <v>2026</v>
      </c>
      <c r="I3" s="28">
        <v>2027</v>
      </c>
      <c r="J3" s="27">
        <v>2028</v>
      </c>
      <c r="K3" s="27">
        <v>2029</v>
      </c>
      <c r="N3" s="51">
        <v>2024</v>
      </c>
      <c r="O3" s="52">
        <v>2025</v>
      </c>
      <c r="P3" s="52">
        <v>2026</v>
      </c>
      <c r="Q3" s="52">
        <v>2027</v>
      </c>
      <c r="R3" s="53">
        <v>2028</v>
      </c>
      <c r="S3" s="53">
        <v>2029</v>
      </c>
      <c r="U3" s="7" t="s">
        <v>118</v>
      </c>
      <c r="V3" s="7"/>
    </row>
    <row r="4" spans="1:22" ht="51.6">
      <c r="A4" s="90" t="s">
        <v>138</v>
      </c>
      <c r="B4" s="90"/>
      <c r="C4" s="90"/>
      <c r="D4" s="90"/>
      <c r="E4" s="90"/>
      <c r="F4">
        <f>N6*$U$4</f>
        <v>625000</v>
      </c>
      <c r="G4">
        <f t="shared" ref="G4:K4" si="0">O6*$U$4</f>
        <v>12500000</v>
      </c>
      <c r="H4">
        <f t="shared" si="0"/>
        <v>50000000</v>
      </c>
      <c r="I4">
        <f t="shared" si="0"/>
        <v>67500000</v>
      </c>
      <c r="J4">
        <f>R6*$U$4</f>
        <v>74375000</v>
      </c>
      <c r="K4">
        <f t="shared" si="0"/>
        <v>95000000</v>
      </c>
      <c r="M4" s="55" t="s">
        <v>115</v>
      </c>
      <c r="N4" s="23">
        <v>50</v>
      </c>
      <c r="O4" s="23">
        <v>100</v>
      </c>
      <c r="P4" s="23">
        <v>200</v>
      </c>
      <c r="Q4" s="23">
        <v>180</v>
      </c>
      <c r="R4" s="23">
        <v>170</v>
      </c>
      <c r="S4" s="23">
        <v>190</v>
      </c>
      <c r="U4" s="23">
        <v>250</v>
      </c>
      <c r="V4" s="7" t="s">
        <v>119</v>
      </c>
    </row>
    <row r="5" spans="1:22" ht="41.4">
      <c r="A5" s="90" t="s">
        <v>137</v>
      </c>
      <c r="B5" s="90"/>
      <c r="C5" s="90"/>
      <c r="D5" s="90"/>
      <c r="E5" s="90"/>
      <c r="F5">
        <v>1500</v>
      </c>
      <c r="G5">
        <v>2500</v>
      </c>
      <c r="H5">
        <v>4000</v>
      </c>
      <c r="I5">
        <v>5000</v>
      </c>
      <c r="J5">
        <v>5500</v>
      </c>
      <c r="K5">
        <v>6000</v>
      </c>
      <c r="M5" s="55" t="s">
        <v>113</v>
      </c>
      <c r="N5" s="23">
        <v>50</v>
      </c>
      <c r="O5" s="23">
        <v>500</v>
      </c>
      <c r="P5" s="23">
        <v>1000</v>
      </c>
      <c r="Q5" s="23">
        <v>1500</v>
      </c>
      <c r="R5" s="23">
        <v>1750</v>
      </c>
      <c r="S5" s="23">
        <v>2000</v>
      </c>
    </row>
    <row r="6" spans="1:22" ht="37.200000000000003" customHeight="1">
      <c r="A6" s="90" t="s">
        <v>136</v>
      </c>
      <c r="B6" s="90"/>
      <c r="C6" s="90"/>
      <c r="D6" s="90"/>
      <c r="E6" s="90"/>
      <c r="F6">
        <v>250000</v>
      </c>
      <c r="G6">
        <v>500000</v>
      </c>
      <c r="H6">
        <v>1000000</v>
      </c>
      <c r="I6">
        <v>1500000</v>
      </c>
      <c r="J6">
        <v>2000000</v>
      </c>
      <c r="K6">
        <v>2500000</v>
      </c>
      <c r="M6" s="55" t="s">
        <v>17</v>
      </c>
      <c r="N6" s="23">
        <f>N4*N5</f>
        <v>2500</v>
      </c>
      <c r="O6" s="23">
        <f t="shared" ref="O6:S6" si="1">O4*O5</f>
        <v>50000</v>
      </c>
      <c r="P6" s="23">
        <f t="shared" si="1"/>
        <v>200000</v>
      </c>
      <c r="Q6" s="23">
        <f t="shared" si="1"/>
        <v>270000</v>
      </c>
      <c r="R6" s="23">
        <f t="shared" si="1"/>
        <v>297500</v>
      </c>
      <c r="S6" s="23">
        <f t="shared" si="1"/>
        <v>380000</v>
      </c>
    </row>
    <row r="7" spans="1:22" ht="25.2" customHeight="1">
      <c r="A7" s="90" t="s">
        <v>135</v>
      </c>
      <c r="B7" s="90"/>
      <c r="C7" s="90"/>
      <c r="D7" s="90"/>
      <c r="E7" s="90"/>
      <c r="F7">
        <f>2500*10</f>
        <v>25000</v>
      </c>
      <c r="G7">
        <f>2500*20</f>
        <v>50000</v>
      </c>
      <c r="H7">
        <f>2500*30</f>
        <v>75000</v>
      </c>
      <c r="I7">
        <f>2500*40</f>
        <v>100000</v>
      </c>
      <c r="J7">
        <f>2500*50</f>
        <v>125000</v>
      </c>
      <c r="K7">
        <f>2500*60</f>
        <v>150000</v>
      </c>
    </row>
    <row r="8" spans="1:22" ht="27" customHeight="1">
      <c r="A8" s="90" t="s">
        <v>134</v>
      </c>
      <c r="B8" s="90"/>
      <c r="C8" s="90"/>
      <c r="D8" s="90"/>
      <c r="E8" s="90"/>
      <c r="F8">
        <v>0</v>
      </c>
      <c r="G8">
        <v>1000000</v>
      </c>
      <c r="H8">
        <v>1500000</v>
      </c>
      <c r="I8">
        <v>1800000</v>
      </c>
      <c r="J8">
        <v>2000000</v>
      </c>
      <c r="K8">
        <v>2344000</v>
      </c>
    </row>
    <row r="9" spans="1:22">
      <c r="F9">
        <f>SUM(F4:F8)</f>
        <v>901500</v>
      </c>
      <c r="G9">
        <f t="shared" ref="G9:K9" si="2">SUM(G4:G8)</f>
        <v>14052500</v>
      </c>
      <c r="H9">
        <f t="shared" si="2"/>
        <v>52579000</v>
      </c>
      <c r="I9">
        <f t="shared" si="2"/>
        <v>70905000</v>
      </c>
      <c r="J9">
        <f t="shared" si="2"/>
        <v>78505500</v>
      </c>
      <c r="K9">
        <f t="shared" si="2"/>
        <v>100000000</v>
      </c>
      <c r="L9" s="8"/>
      <c r="N9" s="57" t="s">
        <v>123</v>
      </c>
    </row>
    <row r="10" spans="1:22">
      <c r="M10" s="7" t="s">
        <v>116</v>
      </c>
    </row>
    <row r="11" spans="1:22">
      <c r="M11" s="7" t="s">
        <v>117</v>
      </c>
    </row>
    <row r="12" spans="1:22" ht="16.8" customHeight="1">
      <c r="B12" s="89" t="s">
        <v>133</v>
      </c>
      <c r="C12" s="89"/>
      <c r="M12" s="56" t="s">
        <v>121</v>
      </c>
    </row>
    <row r="13" spans="1:22">
      <c r="B13" t="s">
        <v>126</v>
      </c>
      <c r="C13" s="58">
        <f>(C19/'Estimated costs &amp; iniitial fund'!G3)</f>
        <v>41.833333333333336</v>
      </c>
      <c r="D13" t="s">
        <v>130</v>
      </c>
      <c r="M13" s="7" t="s">
        <v>122</v>
      </c>
    </row>
    <row r="14" spans="1:22">
      <c r="M14" s="7" t="s">
        <v>124</v>
      </c>
    </row>
    <row r="15" spans="1:22">
      <c r="B15" t="s">
        <v>129</v>
      </c>
      <c r="C15" s="3">
        <f>'Estimated costs &amp; iniitial fund'!B9/(1-('Estimated costs &amp; iniitial fund'!B14/'Indicators and conclusion'!F9))</f>
        <v>10162.731351654515</v>
      </c>
      <c r="D15" s="7" t="s">
        <v>132</v>
      </c>
      <c r="M15" s="56" t="s">
        <v>125</v>
      </c>
    </row>
    <row r="17" spans="2:4">
      <c r="B17" t="s">
        <v>128</v>
      </c>
      <c r="C17" s="3">
        <f>F9-'Estimated costs &amp; iniitial fund'!B9-'Estimated costs &amp; iniitial fund'!B14</f>
        <v>881450</v>
      </c>
      <c r="D17" t="s">
        <v>7</v>
      </c>
    </row>
    <row r="19" spans="2:4">
      <c r="B19" t="s">
        <v>127</v>
      </c>
      <c r="C19" s="3">
        <f>(F9-'Estimated costs &amp; iniitial fund'!B25-'Estimated costs &amp; iniitial fund'!G7)</f>
        <v>753000</v>
      </c>
      <c r="D19" t="s">
        <v>7</v>
      </c>
    </row>
  </sheetData>
  <mergeCells count="9">
    <mergeCell ref="F1:K1"/>
    <mergeCell ref="B12:C12"/>
    <mergeCell ref="A5:E5"/>
    <mergeCell ref="A4:E4"/>
    <mergeCell ref="A6:E6"/>
    <mergeCell ref="A7:E7"/>
    <mergeCell ref="A8:E8"/>
    <mergeCell ref="G2:I2"/>
    <mergeCell ref="J2:K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7</vt:i4>
      </vt:variant>
    </vt:vector>
  </HeadingPairs>
  <TitlesOfParts>
    <vt:vector size="7" baseType="lpstr">
      <vt:lpstr>Flywheel model</vt:lpstr>
      <vt:lpstr>Estimated costs &amp; iniitial fund</vt:lpstr>
      <vt:lpstr>Revenue model</vt:lpstr>
      <vt:lpstr>Assumptions of tokenomy</vt:lpstr>
      <vt:lpstr>Tokenomy</vt:lpstr>
      <vt:lpstr>Risk and vulnerability</vt:lpstr>
      <vt:lpstr>Indicators and conclusion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2023-04-02T15:33:42Z</dcterms:created>
  <dcterms:modified xsi:type="dcterms:W3CDTF">2023-05-17T20:13:45Z</dcterms:modified>
</cp:coreProperties>
</file>