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4440" tabRatio="798"/>
  </bookViews>
  <sheets>
    <sheet name="Question 2a" sheetId="1" r:id="rId1"/>
    <sheet name="Sensitivity Report 1" sheetId="2" r:id="rId2"/>
    <sheet name="Question 2b" sheetId="10" r:id="rId3"/>
    <sheet name="Sensitivity Report 4" sheetId="11" r:id="rId4"/>
    <sheet name="Question 2c" sheetId="4" r:id="rId5"/>
    <sheet name="Sensitivity Report 2" sheetId="5" r:id="rId6"/>
    <sheet name="Question 3" sheetId="6" r:id="rId7"/>
    <sheet name="Sensitivity Report 3" sheetId="9" r:id="rId8"/>
    <sheet name="Question 3 (2)" sheetId="12" r:id="rId9"/>
  </sheets>
  <definedNames>
    <definedName name="solver_adj" localSheetId="0" hidden="1">'Question 2a'!$C$16:$C$17</definedName>
    <definedName name="solver_adj" localSheetId="2" hidden="1">'Question 2b'!$D$28</definedName>
    <definedName name="solver_adj" localSheetId="4" hidden="1">'Question 2c'!$C$16:$C$17</definedName>
    <definedName name="solver_adj" localSheetId="6" hidden="1">'Question 3'!$C$16:$C$17</definedName>
    <definedName name="solver_adj" localSheetId="8" hidden="1">'Question 3 (2)'!$C$17:$C$18,'Question 3 (2)'!$E$4:$E$5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8" hidden="1">1</definedName>
    <definedName name="solver_eng" localSheetId="0" hidden="1">1</definedName>
    <definedName name="solver_eng" localSheetId="2" hidden="1">1</definedName>
    <definedName name="solver_eng" localSheetId="4" hidden="1">1</definedName>
    <definedName name="solver_eng" localSheetId="6" hidden="1">1</definedName>
    <definedName name="solver_eng" localSheetId="8" hidden="1">1</definedName>
    <definedName name="solver_est" localSheetId="2" hidden="1">1</definedName>
    <definedName name="solver_est" localSheetId="8" hidden="1">1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lhs1" localSheetId="0" hidden="1">'Question 2a'!$C$21</definedName>
    <definedName name="solver_lhs1" localSheetId="2" hidden="1">'Question 2b'!$D$30</definedName>
    <definedName name="solver_lhs1" localSheetId="4" hidden="1">'Question 2c'!$C$16</definedName>
    <definedName name="solver_lhs1" localSheetId="6" hidden="1">'Question 3'!$E$18</definedName>
    <definedName name="solver_lhs1" localSheetId="8" hidden="1">'Question 3 (2)'!$C$20</definedName>
    <definedName name="solver_lhs2" localSheetId="0" hidden="1">'Question 2a'!$C$21</definedName>
    <definedName name="solver_lhs2" localSheetId="4" hidden="1">'Question 2c'!$C$21</definedName>
    <definedName name="solver_lhs2" localSheetId="6" hidden="1">'Question 3'!$C$20</definedName>
    <definedName name="solver_lhs2" localSheetId="8" hidden="1">'Question 3 (2)'!$C$21</definedName>
    <definedName name="solver_lhs3" localSheetId="8" hidden="1">'Question 3 (2)'!$E$6</definedName>
    <definedName name="solver_lin" localSheetId="0" hidden="1">2</definedName>
    <definedName name="solver_lin" localSheetId="2" hidden="1">2</definedName>
    <definedName name="solver_lin" localSheetId="4" hidden="1">2</definedName>
    <definedName name="solver_lin" localSheetId="6" hidden="1">2</definedName>
    <definedName name="solver_lin" localSheetId="8" hidden="1">2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um" localSheetId="0" hidden="1">1</definedName>
    <definedName name="solver_num" localSheetId="2" hidden="1">1</definedName>
    <definedName name="solver_num" localSheetId="4" hidden="1">2</definedName>
    <definedName name="solver_num" localSheetId="6" hidden="1">1</definedName>
    <definedName name="solver_num" localSheetId="8" hidden="1">3</definedName>
    <definedName name="solver_nwt" localSheetId="2" hidden="1">1</definedName>
    <definedName name="solver_nwt" localSheetId="8" hidden="1">1</definedName>
    <definedName name="solver_opt" localSheetId="0" hidden="1">'Question 2a'!$C$22</definedName>
    <definedName name="solver_opt" localSheetId="2" hidden="1">'Question 2b'!$D$31</definedName>
    <definedName name="solver_opt" localSheetId="4" hidden="1">'Question 2c'!$C$22</definedName>
    <definedName name="solver_opt" localSheetId="6" hidden="1">'Question 3'!$C$22</definedName>
    <definedName name="solver_opt" localSheetId="8" hidden="1">'Question 3 (2)'!$D$23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8" hidden="1">1</definedName>
    <definedName name="solver_rel1" localSheetId="0" hidden="1">1</definedName>
    <definedName name="solver_rel1" localSheetId="2" hidden="1">1</definedName>
    <definedName name="solver_rel1" localSheetId="4" hidden="1">3</definedName>
    <definedName name="solver_rel1" localSheetId="6" hidden="1">1</definedName>
    <definedName name="solver_rel1" localSheetId="8" hidden="1">1</definedName>
    <definedName name="solver_rel2" localSheetId="0" hidden="1">1</definedName>
    <definedName name="solver_rel2" localSheetId="4" hidden="1">1</definedName>
    <definedName name="solver_rel2" localSheetId="6" hidden="1">1</definedName>
    <definedName name="solver_rel2" localSheetId="8" hidden="1">1</definedName>
    <definedName name="solver_rel3" localSheetId="8" hidden="1">2</definedName>
    <definedName name="solver_rhs1" localSheetId="0" hidden="1">'Question 2a'!$C$13</definedName>
    <definedName name="solver_rhs1" localSheetId="2" hidden="1">'Question 2b'!$D$25</definedName>
    <definedName name="solver_rhs1" localSheetId="4" hidden="1">'Question 2c'!$D$17</definedName>
    <definedName name="solver_rhs1" localSheetId="6" hidden="1">'Question 3'!$C$13</definedName>
    <definedName name="solver_rhs1" localSheetId="8" hidden="1">'Question 3 (2)'!$C$14</definedName>
    <definedName name="solver_rhs2" localSheetId="0" hidden="1">'Question 2a'!$C$13</definedName>
    <definedName name="solver_rhs2" localSheetId="4" hidden="1">'Question 2c'!$C$13</definedName>
    <definedName name="solver_rhs2" localSheetId="6" hidden="1">'Question 3'!$D$20</definedName>
    <definedName name="solver_rhs2" localSheetId="8" hidden="1">'Question 3 (2)'!$C$13</definedName>
    <definedName name="solver_rhs3" localSheetId="8" hidden="1">1</definedName>
    <definedName name="solver_rlx" localSheetId="0" hidden="1">1</definedName>
    <definedName name="solver_rlx" localSheetId="2" hidden="1">1</definedName>
    <definedName name="solver_rlx" localSheetId="4" hidden="1">1</definedName>
    <definedName name="solver_rlx" localSheetId="6" hidden="1">2</definedName>
    <definedName name="solver_rlx" localSheetId="8" hidden="1">2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scl" localSheetId="0" hidden="1">2</definedName>
    <definedName name="solver_scl" localSheetId="2" hidden="1">2</definedName>
    <definedName name="solver_scl" localSheetId="4" hidden="1">2</definedName>
    <definedName name="solver_scl" localSheetId="6" hidden="1">1</definedName>
    <definedName name="solver_scl" localSheetId="8" hidden="1">1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yp" localSheetId="0" hidden="1">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typ" localSheetId="8" hidden="1">1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er" localSheetId="0" hidden="1">2</definedName>
    <definedName name="solver_ver" localSheetId="2" hidden="1">2</definedName>
    <definedName name="solver_ver" localSheetId="4" hidden="1">2</definedName>
    <definedName name="solver_ver" localSheetId="6" hidden="1">2</definedName>
    <definedName name="solver_ver" localSheetId="8" hidden="1">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2" l="1"/>
  <c r="F5" i="12"/>
  <c r="E6" i="12"/>
  <c r="C13" i="12"/>
  <c r="C14" i="12"/>
  <c r="C20" i="12"/>
  <c r="C21" i="12"/>
  <c r="C22" i="12"/>
  <c r="C23" i="12"/>
  <c r="D30" i="10"/>
  <c r="D31" i="10"/>
  <c r="T80" i="10"/>
  <c r="T81" i="10"/>
  <c r="C20" i="6"/>
  <c r="E18" i="6"/>
  <c r="E17" i="6"/>
  <c r="C19" i="6"/>
  <c r="E16" i="6"/>
  <c r="C22" i="6"/>
  <c r="C21" i="6"/>
  <c r="C19" i="4"/>
  <c r="C20" i="4"/>
  <c r="C22" i="4"/>
  <c r="C21" i="4"/>
  <c r="D17" i="4"/>
  <c r="C19" i="1"/>
  <c r="C20" i="1"/>
  <c r="C22" i="1"/>
  <c r="C21" i="1"/>
</calcChain>
</file>

<file path=xl/sharedStrings.xml><?xml version="1.0" encoding="utf-8"?>
<sst xmlns="http://schemas.openxmlformats.org/spreadsheetml/2006/main" count="195" uniqueCount="81">
  <si>
    <t>members</t>
  </si>
  <si>
    <t>general public</t>
  </si>
  <si>
    <t>subject to</t>
  </si>
  <si>
    <t>Max</t>
  </si>
  <si>
    <t>Data</t>
  </si>
  <si>
    <t>Capacity Constraint (C):</t>
  </si>
  <si>
    <t>Decision Variable</t>
  </si>
  <si>
    <t>Total Revenue (R):</t>
  </si>
  <si>
    <t>Total Quantity QE+QW:</t>
  </si>
  <si>
    <t>Demand Intercept Members</t>
  </si>
  <si>
    <t>Slope Members</t>
  </si>
  <si>
    <t>Demand Intercept GenAdmin</t>
  </si>
  <si>
    <t>Slope GenAdmin</t>
  </si>
  <si>
    <t>Quantity Members Qm(Pm):</t>
  </si>
  <si>
    <t>Quantity GenAdmin Qg(Pg):</t>
  </si>
  <si>
    <t>Dm=10,000-100Pm</t>
  </si>
  <si>
    <t>Dg=40,000-200Pg</t>
  </si>
  <si>
    <t>R = Pm(10000-100Pm)+Pg(40000-200Pg)</t>
  </si>
  <si>
    <t>(10,000-100Pm)+(40,000-200Pg)&lt;=20,000</t>
  </si>
  <si>
    <t>Price Members (Pm):</t>
  </si>
  <si>
    <t>Price GenAdmin (Pg):</t>
  </si>
  <si>
    <t>Microsoft Excel 14.4 Sensitivity Report</t>
  </si>
  <si>
    <t>Worksheet: [Assignment 1 - LEAF v1.xlsx]Sheet1</t>
  </si>
  <si>
    <t>Report Created: 2/3/2015 9:35:00 PM</t>
  </si>
  <si>
    <t xml:space="preserve"> Variable Cells 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</si>
  <si>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</si>
  <si>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</si>
  <si>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</si>
  <si>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</si>
  <si>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</si>
  <si>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</si>
  <si>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</si>
  <si>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</si>
  <si>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</si>
  <si>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$C$16</t>
  </si>
  <si>
    <t>$C$17</t>
  </si>
  <si>
    <t>$C$21</t>
  </si>
  <si>
    <t>Total Quantity Qm+Qg:</t>
  </si>
  <si>
    <t>Worksheet: [Assignment 1 - LEAF v1.xlsx]Sheet3</t>
  </si>
  <si>
    <t>Report Created: 2/3/2015 9:57:37 PM</t>
  </si>
  <si>
    <t>Seated</t>
  </si>
  <si>
    <t>Non-seated</t>
  </si>
  <si>
    <t>Ds=9,000-100Ps</t>
  </si>
  <si>
    <t>Dn=40,000-200Pn</t>
  </si>
  <si>
    <t>R = Ps(9,000-100Ps)+Pn(40,000-200Pn)</t>
  </si>
  <si>
    <t>Pm&gt;=Pg-40</t>
  </si>
  <si>
    <t>(40,000-200Pn)&lt;=20,000</t>
  </si>
  <si>
    <t>Demand Intercept Seated</t>
  </si>
  <si>
    <t>Slope seated</t>
  </si>
  <si>
    <t>Demand Intercept non-seated</t>
  </si>
  <si>
    <t>Slope non-seated</t>
  </si>
  <si>
    <t>Capacity Constraint (C) Non-seated:</t>
  </si>
  <si>
    <t>Price seated (Ps):</t>
  </si>
  <si>
    <t>Price non-seated (Pn):</t>
  </si>
  <si>
    <t>Quantity seated Qs(Ps):</t>
  </si>
  <si>
    <t>Quantity non-seated Qn(Pn):</t>
  </si>
  <si>
    <t>Total Quantity Qs+Qn:</t>
  </si>
  <si>
    <t>Worksheet: [Assignment 1 - LEAF v1.xlsx]Question 3</t>
  </si>
  <si>
    <t xml:space="preserve">Twice Seat capacity </t>
  </si>
  <si>
    <t>Thrice Non-seat</t>
  </si>
  <si>
    <t>Total capacity</t>
  </si>
  <si>
    <t>Report Created: 2/8/2015 7:47:13 PM</t>
  </si>
  <si>
    <t>Variable Cells</t>
  </si>
  <si>
    <t>$E$18</t>
  </si>
  <si>
    <t>Revenue (R):</t>
  </si>
  <si>
    <t>Quantity Q(P):</t>
  </si>
  <si>
    <t>Price (P):</t>
  </si>
  <si>
    <t>Slope:</t>
  </si>
  <si>
    <t>Demand Intercept:</t>
  </si>
  <si>
    <t xml:space="preserve">Constrained Pricing Example: Linear Demand </t>
  </si>
  <si>
    <t>Worksheet: [Assignment 1 - LEAF v1.xlsx]Question 2b</t>
  </si>
  <si>
    <t>Report Created: 2/8/2015 9:17:02 PM</t>
  </si>
  <si>
    <t>$D$28</t>
  </si>
  <si>
    <t>$D$30</t>
  </si>
  <si>
    <t>Capacity Constraint (C) Seated:</t>
  </si>
  <si>
    <t>(9,000-100Ps) &lt;= 4000</t>
  </si>
  <si>
    <t>seating</t>
  </si>
  <si>
    <t>(40,000-200Pn)&lt;=14,000</t>
  </si>
  <si>
    <t>standing</t>
  </si>
  <si>
    <t>assumption</t>
  </si>
  <si>
    <t>max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</si>
</sst>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31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2" borderId="0" xfId="0" applyFont="1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0" fontId="0" fillId="0" borderId="3" xfId="0" applyFill="1" applyBorder="1" applyAlignment="1"/>
    <xf numFmtId="0" fontId="0" fillId="0" borderId="4" xfId="0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165" fontId="0" fillId="0" borderId="0" xfId="0" applyNumberFormat="1"/>
    <xf numFmtId="43" fontId="0" fillId="0" borderId="0" xfId="0" applyNumberFormat="1"/>
    <xf numFmtId="0" fontId="0" fillId="0" borderId="0" xfId="0" applyNumberForma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right"/>
    </xf>
    <xf numFmtId="43" fontId="0" fillId="0" borderId="0" xfId="10" applyFont="1" applyAlignment="1">
      <alignment horizontal="center"/>
    </xf>
    <xf numFmtId="166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3" borderId="0" xfId="0" applyFont="1" applyFill="1" applyAlignment="1">
      <alignment horizontal="right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31">
    <cellStyle name="Comma" xfId="1" builtinId="3"/>
    <cellStyle name="Comma 2" xfId="1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235656</xdr:colOff>
      <xdr:row>3</xdr:row>
      <xdr:rowOff>8467</xdr:rowOff>
    </xdr:from>
    <xdr:to>
      <xdr:col>8</xdr:col>
      <xdr:colOff>805609</xdr:colOff>
      <xdr:row>19</xdr:row>
      <xdr:rowOff>46567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5656" y="681567"/>
          <a:ext cx="7402553" cy="3086100"/>
        </a:xfrm>
        <a:prstGeom prst="rect">
          <a:avLst/>
        </a:prstGeom>
        <a:solidFill>
          <a:schemeClr val="bg1"/>
        </a:solidFill>
        <a:ln>
          <a:solidFill>
            <a:srgbClr val="4F81BD"/>
          </a:solidFill>
        </a:ln>
      </xdr:spPr>
    </xdr:pic>
    <xdr:clientData/>
  </xdr:twoCellAnchor>
  <xdr:twoCellAnchor editAs="oneCell">
    <xdr:from>
      <xdr:col>9</xdr:col>
      <xdr:colOff>215900</xdr:colOff>
      <xdr:row>9</xdr:row>
      <xdr:rowOff>88899</xdr:rowOff>
    </xdr:from>
    <xdr:to>
      <xdr:col>14</xdr:col>
      <xdr:colOff>660400</xdr:colOff>
      <xdr:row>24</xdr:row>
      <xdr:rowOff>178994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700" y="1904999"/>
          <a:ext cx="4635500" cy="2947595"/>
        </a:xfrm>
        <a:prstGeom prst="rect">
          <a:avLst/>
        </a:prstGeom>
        <a:ln>
          <a:solidFill>
            <a:srgbClr val="4F81BD"/>
          </a:solidFill>
        </a:ln>
      </xdr:spPr>
    </xdr:pic>
    <xdr:clientData/>
  </xdr:twoCellAnchor>
  <xdr:twoCellAnchor editAs="oneCell">
    <xdr:from>
      <xdr:col>9</xdr:col>
      <xdr:colOff>203199</xdr:colOff>
      <xdr:row>3</xdr:row>
      <xdr:rowOff>14111</xdr:rowOff>
    </xdr:from>
    <xdr:to>
      <xdr:col>14</xdr:col>
      <xdr:colOff>666134</xdr:colOff>
      <xdr:row>9</xdr:row>
      <xdr:rowOff>14111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73999" y="687211"/>
          <a:ext cx="4653935" cy="1143000"/>
        </a:xfrm>
        <a:prstGeom prst="rect">
          <a:avLst/>
        </a:prstGeom>
        <a:solidFill>
          <a:srgbClr val="FFFFFF"/>
        </a:solidFill>
        <a:ln>
          <a:solidFill>
            <a:srgbClr val="4F81BD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8" sqref="D18"/>
    </sheetView>
  </sheetViews>
  <sheetFormatPr baseColWidth="10" defaultRowHeight="15" x14ac:dyDescent="0"/>
  <cols>
    <col min="1" max="1" width="12.6640625" bestFit="1" customWidth="1"/>
    <col min="2" max="2" width="35.6640625" bestFit="1" customWidth="1"/>
    <col min="3" max="3" width="14.1640625" bestFit="1" customWidth="1"/>
  </cols>
  <sheetData>
    <row r="1" spans="1:3">
      <c r="A1" t="s">
        <v>0</v>
      </c>
      <c r="B1" t="s">
        <v>15</v>
      </c>
    </row>
    <row r="2" spans="1:3">
      <c r="A2" t="s">
        <v>1</v>
      </c>
      <c r="B2" t="s">
        <v>16</v>
      </c>
    </row>
    <row r="4" spans="1:3">
      <c r="A4" t="s">
        <v>3</v>
      </c>
      <c r="B4" t="s">
        <v>17</v>
      </c>
    </row>
    <row r="5" spans="1:3">
      <c r="A5" t="s">
        <v>2</v>
      </c>
      <c r="B5" t="s">
        <v>18</v>
      </c>
    </row>
    <row r="8" spans="1:3">
      <c r="B8" s="1" t="s">
        <v>4</v>
      </c>
    </row>
    <row r="9" spans="1:3">
      <c r="B9" s="3" t="s">
        <v>9</v>
      </c>
      <c r="C9" s="2">
        <v>10000</v>
      </c>
    </row>
    <row r="10" spans="1:3">
      <c r="B10" s="3" t="s">
        <v>10</v>
      </c>
      <c r="C10" s="2">
        <v>-100</v>
      </c>
    </row>
    <row r="11" spans="1:3">
      <c r="B11" s="3" t="s">
        <v>11</v>
      </c>
      <c r="C11" s="2">
        <v>40000</v>
      </c>
    </row>
    <row r="12" spans="1:3">
      <c r="B12" s="3" t="s">
        <v>12</v>
      </c>
      <c r="C12" s="2">
        <v>-200</v>
      </c>
    </row>
    <row r="13" spans="1:3">
      <c r="B13" s="8" t="s">
        <v>5</v>
      </c>
      <c r="C13" s="2">
        <v>20000</v>
      </c>
    </row>
    <row r="14" spans="1:3">
      <c r="C14" s="2"/>
    </row>
    <row r="15" spans="1:3">
      <c r="B15" s="4" t="s">
        <v>6</v>
      </c>
    </row>
    <row r="16" spans="1:3">
      <c r="A16" s="1"/>
      <c r="B16" s="5" t="s">
        <v>19</v>
      </c>
      <c r="C16" s="6">
        <v>66.666666791666771</v>
      </c>
    </row>
    <row r="17" spans="1:4">
      <c r="A17" s="1"/>
      <c r="B17" s="5" t="s">
        <v>20</v>
      </c>
      <c r="C17" s="6">
        <v>116.66666660416661</v>
      </c>
      <c r="D17" s="14"/>
    </row>
    <row r="18" spans="1:4">
      <c r="A18" s="1"/>
      <c r="B18" s="7"/>
      <c r="C18" s="7"/>
    </row>
    <row r="19" spans="1:4">
      <c r="B19" s="8" t="s">
        <v>13</v>
      </c>
      <c r="C19" s="13">
        <f>+C9+C10*C16</f>
        <v>3333.3333208333233</v>
      </c>
    </row>
    <row r="20" spans="1:4">
      <c r="B20" s="8" t="s">
        <v>14</v>
      </c>
      <c r="C20" s="13">
        <f>+C11+C12*C17</f>
        <v>16666.666679166679</v>
      </c>
    </row>
    <row r="21" spans="1:4">
      <c r="B21" s="3" t="s">
        <v>37</v>
      </c>
      <c r="C21" s="13">
        <f>+C19+C20</f>
        <v>20000.000000000004</v>
      </c>
    </row>
    <row r="22" spans="1:4">
      <c r="B22" s="8" t="s">
        <v>7</v>
      </c>
      <c r="C22" s="7">
        <f>+C19*C16+C20*C17</f>
        <v>2166666.666666667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6.33203125" bestFit="1" customWidth="1"/>
    <col min="3" max="3" width="20.33203125" bestFit="1" customWidth="1"/>
    <col min="4" max="5" width="12.1640625" bestFit="1" customWidth="1"/>
  </cols>
  <sheetData>
    <row r="1" spans="1:5">
      <c r="A1" s="1" t="s">
        <v>21</v>
      </c>
    </row>
    <row r="2" spans="1:5">
      <c r="A2" s="1" t="s">
        <v>22</v>
      </c>
    </row>
    <row r="3" spans="1:5">
      <c r="A3" s="1" t="s">
        <v>23</v>
      </c>
    </row>
    <row r="6" spans="1:5" ht="16" thickBot="1">
      <c r="A6" t="s">
        <v>24</v>
      </c>
    </row>
    <row r="7" spans="1:5">
      <c r="B7" s="11"/>
      <c r="C7" s="11"/>
      <c r="D7" s="11" t="s">
        <v>27</v>
      </c>
      <c r="E7" s="11" t="s">
        <v>29</v>
      </c>
    </row>
    <row r="8" spans="1:5" ht="16" thickBot="1">
      <c r="B8" s="12" t="s">
        <v>25</v>
      </c>
      <c r="C8" s="12" t="s">
        <v>26</v>
      </c>
      <c r="D8" s="12" t="s">
        <v>28</v>
      </c>
      <c r="E8" s="12" t="s">
        <v>30</v>
      </c>
    </row>
    <row r="9" spans="1:5">
      <c r="B9" s="9" t="s">
        <v>34</v>
      </c>
      <c r="C9" s="9" t="s">
        <v>19</v>
      </c>
      <c r="D9" s="9">
        <v>66.666666916667538</v>
      </c>
      <c r="E9" s="9">
        <v>0</v>
      </c>
    </row>
    <row r="10" spans="1:5" ht="16" thickBot="1">
      <c r="B10" s="10" t="s">
        <v>35</v>
      </c>
      <c r="C10" s="10" t="s">
        <v>20</v>
      </c>
      <c r="D10" s="10">
        <v>116.66666654166625</v>
      </c>
      <c r="E10" s="10">
        <v>0</v>
      </c>
    </row>
    <row r="12" spans="1:5" ht="16" thickBot="1">
      <c r="A12" t="s">
        <v>31</v>
      </c>
    </row>
    <row r="13" spans="1:5">
      <c r="B13" s="11"/>
      <c r="C13" s="11"/>
      <c r="D13" s="11" t="s">
        <v>27</v>
      </c>
      <c r="E13" s="11" t="s">
        <v>32</v>
      </c>
    </row>
    <row r="14" spans="1:5" ht="16" thickBot="1">
      <c r="B14" s="12" t="s">
        <v>25</v>
      </c>
      <c r="C14" s="12" t="s">
        <v>26</v>
      </c>
      <c r="D14" s="12" t="s">
        <v>28</v>
      </c>
      <c r="E14" s="12" t="s">
        <v>33</v>
      </c>
    </row>
    <row r="15" spans="1:5" ht="16" thickBot="1">
      <c r="B15" s="10" t="s">
        <v>36</v>
      </c>
      <c r="C15" s="10" t="s">
        <v>8</v>
      </c>
      <c r="D15" s="10">
        <v>20000</v>
      </c>
      <c r="E15" s="10">
        <v>33.333449707031249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81"/>
  <sheetViews>
    <sheetView topLeftCell="A9" workbookViewId="0">
      <selection activeCell="D31" sqref="D31"/>
    </sheetView>
  </sheetViews>
  <sheetFormatPr baseColWidth="10" defaultColWidth="11" defaultRowHeight="15" x14ac:dyDescent="0"/>
  <cols>
    <col min="4" max="4" width="12.6640625" customWidth="1"/>
  </cols>
  <sheetData>
    <row r="2" spans="2:9" ht="23">
      <c r="B2" s="29" t="s">
        <v>69</v>
      </c>
      <c r="C2" s="29"/>
      <c r="D2" s="29"/>
      <c r="E2" s="29"/>
      <c r="F2" s="29"/>
      <c r="G2" s="29"/>
      <c r="H2" s="29"/>
      <c r="I2" s="29"/>
    </row>
    <row r="22" spans="2:4">
      <c r="B22" s="1" t="s">
        <v>4</v>
      </c>
    </row>
    <row r="23" spans="2:4">
      <c r="B23" s="30" t="s">
        <v>68</v>
      </c>
      <c r="C23" s="30"/>
      <c r="D23" s="2">
        <v>50000</v>
      </c>
    </row>
    <row r="24" spans="2:4">
      <c r="C24" s="3" t="s">
        <v>67</v>
      </c>
      <c r="D24" s="2">
        <v>-300</v>
      </c>
    </row>
    <row r="25" spans="2:4">
      <c r="B25" s="31" t="s">
        <v>5</v>
      </c>
      <c r="C25" s="31"/>
      <c r="D25" s="2">
        <v>20000</v>
      </c>
    </row>
    <row r="26" spans="2:4">
      <c r="D26" s="2"/>
    </row>
    <row r="27" spans="2:4">
      <c r="B27" s="4" t="s">
        <v>6</v>
      </c>
      <c r="C27" s="21"/>
    </row>
    <row r="28" spans="2:4">
      <c r="B28" s="1"/>
      <c r="C28" s="21" t="s">
        <v>66</v>
      </c>
      <c r="D28" s="6">
        <v>100</v>
      </c>
    </row>
    <row r="29" spans="2:4">
      <c r="B29" s="1"/>
      <c r="D29" s="7"/>
    </row>
    <row r="30" spans="2:4">
      <c r="B30" s="31" t="s">
        <v>65</v>
      </c>
      <c r="C30" s="31"/>
      <c r="D30" s="2">
        <f>+D23+D24*D28</f>
        <v>20000</v>
      </c>
    </row>
    <row r="31" spans="2:4">
      <c r="B31" s="31" t="s">
        <v>64</v>
      </c>
      <c r="C31" s="31"/>
      <c r="D31" s="19">
        <f>+D28*D30</f>
        <v>2000000</v>
      </c>
    </row>
    <row r="80" spans="20:20">
      <c r="T80">
        <f>30*35</f>
        <v>1050</v>
      </c>
    </row>
    <row r="81" spans="20:20">
      <c r="T81">
        <f>+T80/1250</f>
        <v>0.84</v>
      </c>
    </row>
  </sheetData>
  <mergeCells count="5">
    <mergeCell ref="B2:I2"/>
    <mergeCell ref="B23:C23"/>
    <mergeCell ref="B25:C25"/>
    <mergeCell ref="B30:C30"/>
    <mergeCell ref="B31:C3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J28" sqref="J28"/>
    </sheetView>
  </sheetViews>
  <sheetFormatPr baseColWidth="10" defaultRowHeight="15" x14ac:dyDescent="0"/>
  <cols>
    <col min="1" max="1" width="2.33203125" customWidth="1"/>
    <col min="2" max="2" width="6.5" bestFit="1" customWidth="1"/>
    <col min="3" max="3" width="13" bestFit="1" customWidth="1"/>
    <col min="4" max="4" width="6.1640625" bestFit="1" customWidth="1"/>
    <col min="5" max="5" width="12.1640625" bestFit="1" customWidth="1"/>
  </cols>
  <sheetData>
    <row r="1" spans="1:5">
      <c r="A1" s="1" t="s">
        <v>21</v>
      </c>
    </row>
    <row r="2" spans="1:5">
      <c r="A2" s="1" t="s">
        <v>70</v>
      </c>
    </row>
    <row r="3" spans="1:5">
      <c r="A3" s="1" t="s">
        <v>71</v>
      </c>
    </row>
    <row r="6" spans="1:5" ht="16" thickBot="1">
      <c r="A6" t="s">
        <v>62</v>
      </c>
    </row>
    <row r="7" spans="1:5">
      <c r="B7" s="17"/>
      <c r="C7" s="17"/>
      <c r="D7" s="17" t="s">
        <v>27</v>
      </c>
      <c r="E7" s="17" t="s">
        <v>29</v>
      </c>
    </row>
    <row r="8" spans="1:5" ht="16" thickBot="1">
      <c r="B8" s="18" t="s">
        <v>25</v>
      </c>
      <c r="C8" s="18" t="s">
        <v>26</v>
      </c>
      <c r="D8" s="18" t="s">
        <v>28</v>
      </c>
      <c r="E8" s="18" t="s">
        <v>30</v>
      </c>
    </row>
    <row r="9" spans="1:5" ht="16" thickBot="1">
      <c r="B9" s="10" t="s">
        <v>72</v>
      </c>
      <c r="C9" s="10" t="s">
        <v>66</v>
      </c>
      <c r="D9" s="10">
        <v>100</v>
      </c>
      <c r="E9" s="10">
        <v>0</v>
      </c>
    </row>
    <row r="11" spans="1:5" ht="16" thickBot="1">
      <c r="A11" t="s">
        <v>31</v>
      </c>
    </row>
    <row r="12" spans="1:5">
      <c r="B12" s="17"/>
      <c r="C12" s="17"/>
      <c r="D12" s="17" t="s">
        <v>27</v>
      </c>
      <c r="E12" s="17" t="s">
        <v>32</v>
      </c>
    </row>
    <row r="13" spans="1:5" ht="16" thickBot="1">
      <c r="B13" s="18" t="s">
        <v>25</v>
      </c>
      <c r="C13" s="18" t="s">
        <v>26</v>
      </c>
      <c r="D13" s="18" t="s">
        <v>28</v>
      </c>
      <c r="E13" s="18" t="s">
        <v>33</v>
      </c>
    </row>
    <row r="14" spans="1:5" ht="16" thickBot="1">
      <c r="B14" s="10" t="s">
        <v>73</v>
      </c>
      <c r="C14" s="10" t="s">
        <v>65</v>
      </c>
      <c r="D14" s="10">
        <v>20000</v>
      </c>
      <c r="E14" s="10">
        <v>33.333434244791668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7" sqref="D17"/>
    </sheetView>
  </sheetViews>
  <sheetFormatPr baseColWidth="10" defaultRowHeight="15" x14ac:dyDescent="0"/>
  <cols>
    <col min="1" max="1" width="12.6640625" bestFit="1" customWidth="1"/>
    <col min="2" max="2" width="35.6640625" bestFit="1" customWidth="1"/>
    <col min="3" max="3" width="14.1640625" bestFit="1" customWidth="1"/>
  </cols>
  <sheetData>
    <row r="1" spans="1:3">
      <c r="A1" t="s">
        <v>0</v>
      </c>
      <c r="B1" t="s">
        <v>15</v>
      </c>
    </row>
    <row r="2" spans="1:3">
      <c r="A2" t="s">
        <v>1</v>
      </c>
      <c r="B2" t="s">
        <v>16</v>
      </c>
    </row>
    <row r="4" spans="1:3">
      <c r="A4" t="s">
        <v>3</v>
      </c>
      <c r="B4" t="s">
        <v>17</v>
      </c>
    </row>
    <row r="5" spans="1:3">
      <c r="A5" t="s">
        <v>2</v>
      </c>
      <c r="B5" t="s">
        <v>18</v>
      </c>
    </row>
    <row r="6" spans="1:3">
      <c r="B6" t="s">
        <v>45</v>
      </c>
    </row>
    <row r="8" spans="1:3">
      <c r="B8" s="1" t="s">
        <v>4</v>
      </c>
    </row>
    <row r="9" spans="1:3">
      <c r="B9" s="3" t="s">
        <v>9</v>
      </c>
      <c r="C9" s="2">
        <v>10000</v>
      </c>
    </row>
    <row r="10" spans="1:3">
      <c r="B10" s="3" t="s">
        <v>10</v>
      </c>
      <c r="C10" s="2">
        <v>-100</v>
      </c>
    </row>
    <row r="11" spans="1:3">
      <c r="B11" s="3" t="s">
        <v>11</v>
      </c>
      <c r="C11" s="2">
        <v>40000</v>
      </c>
    </row>
    <row r="12" spans="1:3">
      <c r="B12" s="3" t="s">
        <v>12</v>
      </c>
      <c r="C12" s="2">
        <v>-200</v>
      </c>
    </row>
    <row r="13" spans="1:3">
      <c r="B13" s="8" t="s">
        <v>5</v>
      </c>
      <c r="C13" s="2">
        <v>20000</v>
      </c>
    </row>
    <row r="14" spans="1:3">
      <c r="C14" s="2"/>
    </row>
    <row r="15" spans="1:3">
      <c r="B15" s="4" t="s">
        <v>6</v>
      </c>
    </row>
    <row r="16" spans="1:3">
      <c r="A16" s="1"/>
      <c r="B16" s="5" t="s">
        <v>19</v>
      </c>
      <c r="C16" s="6">
        <v>73.333333608334286</v>
      </c>
    </row>
    <row r="17" spans="1:4">
      <c r="A17" s="1"/>
      <c r="B17" s="5" t="s">
        <v>20</v>
      </c>
      <c r="C17" s="6">
        <v>113.33333319583286</v>
      </c>
      <c r="D17" s="14">
        <f>C17-40</f>
        <v>73.333333195832864</v>
      </c>
    </row>
    <row r="18" spans="1:4">
      <c r="A18" s="1"/>
      <c r="B18" s="7"/>
      <c r="C18" s="7"/>
    </row>
    <row r="19" spans="1:4">
      <c r="B19" s="8" t="s">
        <v>13</v>
      </c>
      <c r="C19" s="13">
        <f>+C9+C10*C16</f>
        <v>2666.6666391665713</v>
      </c>
    </row>
    <row r="20" spans="1:4">
      <c r="B20" s="8" t="s">
        <v>14</v>
      </c>
      <c r="C20" s="13">
        <f>+C11+C12*C17</f>
        <v>17333.333360833429</v>
      </c>
    </row>
    <row r="21" spans="1:4">
      <c r="B21" s="3" t="s">
        <v>37</v>
      </c>
      <c r="C21" s="13">
        <f>+C19+C20</f>
        <v>20000</v>
      </c>
    </row>
    <row r="22" spans="1:4">
      <c r="B22" s="8" t="s">
        <v>7</v>
      </c>
      <c r="C22" s="7">
        <f>+C19*C16+C20*C17</f>
        <v>2159999.9994499981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showGridLines="0" workbookViewId="0">
      <selection sqref="A1:A3"/>
    </sheetView>
  </sheetViews>
  <sheetFormatPr baseColWidth="10" defaultRowHeight="15" x14ac:dyDescent="0"/>
  <cols>
    <col min="1" max="1" width="2.33203125" customWidth="1"/>
    <col min="2" max="2" width="6.33203125" bestFit="1" customWidth="1"/>
    <col min="3" max="3" width="20.1640625" bestFit="1" customWidth="1"/>
    <col min="4" max="4" width="12.1640625" bestFit="1" customWidth="1"/>
    <col min="5" max="5" width="12.83203125" bestFit="1" customWidth="1"/>
  </cols>
  <sheetData>
    <row r="1" spans="1:5">
      <c r="A1" s="1" t="s">
        <v>21</v>
      </c>
    </row>
    <row r="2" spans="1:5">
      <c r="A2" s="1" t="s">
        <v>38</v>
      </c>
    </row>
    <row r="3" spans="1:5">
      <c r="A3" s="1" t="s">
        <v>39</v>
      </c>
    </row>
    <row r="6" spans="1:5" ht="16" thickBot="1">
      <c r="A6" t="s">
        <v>24</v>
      </c>
    </row>
    <row r="7" spans="1:5">
      <c r="B7" s="11"/>
      <c r="C7" s="11"/>
      <c r="D7" s="11" t="s">
        <v>27</v>
      </c>
      <c r="E7" s="11" t="s">
        <v>29</v>
      </c>
    </row>
    <row r="8" spans="1:5" ht="16" thickBot="1">
      <c r="B8" s="12" t="s">
        <v>25</v>
      </c>
      <c r="C8" s="12" t="s">
        <v>26</v>
      </c>
      <c r="D8" s="12" t="s">
        <v>28</v>
      </c>
      <c r="E8" s="12" t="s">
        <v>30</v>
      </c>
    </row>
    <row r="9" spans="1:5">
      <c r="B9" s="9" t="s">
        <v>34</v>
      </c>
      <c r="C9" s="9" t="s">
        <v>19</v>
      </c>
      <c r="D9" s="9">
        <v>73.333333608334286</v>
      </c>
      <c r="E9" s="9">
        <v>0</v>
      </c>
    </row>
    <row r="10" spans="1:5" ht="16" thickBot="1">
      <c r="B10" s="10" t="s">
        <v>35</v>
      </c>
      <c r="C10" s="10" t="s">
        <v>20</v>
      </c>
      <c r="D10" s="10">
        <v>113.33333319583286</v>
      </c>
      <c r="E10" s="10">
        <v>0</v>
      </c>
    </row>
    <row r="12" spans="1:5" ht="16" thickBot="1">
      <c r="A12" t="s">
        <v>31</v>
      </c>
    </row>
    <row r="13" spans="1:5">
      <c r="B13" s="11"/>
      <c r="C13" s="11"/>
      <c r="D13" s="11" t="s">
        <v>27</v>
      </c>
      <c r="E13" s="11" t="s">
        <v>32</v>
      </c>
    </row>
    <row r="14" spans="1:5" ht="16" thickBot="1">
      <c r="B14" s="12" t="s">
        <v>25</v>
      </c>
      <c r="C14" s="12" t="s">
        <v>26</v>
      </c>
      <c r="D14" s="12" t="s">
        <v>28</v>
      </c>
      <c r="E14" s="12" t="s">
        <v>33</v>
      </c>
    </row>
    <row r="15" spans="1:5">
      <c r="B15" s="9" t="s">
        <v>34</v>
      </c>
      <c r="C15" s="9" t="s">
        <v>19</v>
      </c>
      <c r="D15" s="9">
        <v>73.333333608334286</v>
      </c>
      <c r="E15" s="9">
        <v>-1333.3308919270835</v>
      </c>
    </row>
    <row r="16" spans="1:5" ht="16" thickBot="1">
      <c r="B16" s="10" t="s">
        <v>36</v>
      </c>
      <c r="C16" s="10" t="s">
        <v>37</v>
      </c>
      <c r="D16" s="10">
        <v>20000</v>
      </c>
      <c r="E16" s="10">
        <v>33.333434244791661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22" sqref="C22"/>
    </sheetView>
  </sheetViews>
  <sheetFormatPr baseColWidth="10" defaultRowHeight="15" x14ac:dyDescent="0"/>
  <cols>
    <col min="1" max="1" width="12.6640625" bestFit="1" customWidth="1"/>
    <col min="2" max="2" width="35.6640625" bestFit="1" customWidth="1"/>
    <col min="3" max="3" width="14.1640625" bestFit="1" customWidth="1"/>
    <col min="4" max="4" width="17.5" bestFit="1" customWidth="1"/>
  </cols>
  <sheetData>
    <row r="1" spans="1:5">
      <c r="A1" t="s">
        <v>40</v>
      </c>
      <c r="B1" t="s">
        <v>42</v>
      </c>
    </row>
    <row r="2" spans="1:5">
      <c r="A2" t="s">
        <v>41</v>
      </c>
      <c r="B2" t="s">
        <v>43</v>
      </c>
    </row>
    <row r="4" spans="1:5">
      <c r="A4" t="s">
        <v>3</v>
      </c>
      <c r="B4" t="s">
        <v>44</v>
      </c>
    </row>
    <row r="5" spans="1:5">
      <c r="A5" t="s">
        <v>2</v>
      </c>
      <c r="B5" t="s">
        <v>46</v>
      </c>
    </row>
    <row r="8" spans="1:5">
      <c r="B8" s="1" t="s">
        <v>4</v>
      </c>
    </row>
    <row r="9" spans="1:5">
      <c r="B9" s="3" t="s">
        <v>47</v>
      </c>
      <c r="C9" s="2">
        <v>9000</v>
      </c>
    </row>
    <row r="10" spans="1:5">
      <c r="B10" s="3" t="s">
        <v>48</v>
      </c>
      <c r="C10" s="2">
        <v>-100</v>
      </c>
    </row>
    <row r="11" spans="1:5">
      <c r="B11" s="3" t="s">
        <v>49</v>
      </c>
      <c r="C11" s="2">
        <v>40000</v>
      </c>
    </row>
    <row r="12" spans="1:5">
      <c r="B12" s="3" t="s">
        <v>50</v>
      </c>
      <c r="C12" s="2">
        <v>-200</v>
      </c>
    </row>
    <row r="13" spans="1:5">
      <c r="B13" s="8" t="s">
        <v>51</v>
      </c>
      <c r="C13" s="19">
        <v>20000</v>
      </c>
    </row>
    <row r="14" spans="1:5">
      <c r="C14" s="2"/>
    </row>
    <row r="15" spans="1:5">
      <c r="B15" s="4" t="s">
        <v>6</v>
      </c>
    </row>
    <row r="16" spans="1:5">
      <c r="A16" s="1"/>
      <c r="B16" s="5" t="s">
        <v>52</v>
      </c>
      <c r="C16" s="6">
        <v>44.999998860947144</v>
      </c>
      <c r="D16" t="s">
        <v>58</v>
      </c>
      <c r="E16" s="16">
        <f>(2*C19)</f>
        <v>9000.0002278105712</v>
      </c>
    </row>
    <row r="17" spans="1:5">
      <c r="A17" s="1"/>
      <c r="B17" s="5" t="s">
        <v>53</v>
      </c>
      <c r="C17" s="6">
        <v>160</v>
      </c>
      <c r="D17" t="s">
        <v>59</v>
      </c>
      <c r="E17">
        <f>(3*C20)</f>
        <v>24000</v>
      </c>
    </row>
    <row r="18" spans="1:5">
      <c r="A18" s="1"/>
      <c r="B18" s="7"/>
      <c r="C18" s="7"/>
      <c r="D18" t="s">
        <v>60</v>
      </c>
      <c r="E18">
        <f>(C20+1.5*C20)</f>
        <v>20000</v>
      </c>
    </row>
    <row r="19" spans="1:5">
      <c r="B19" s="8" t="s">
        <v>54</v>
      </c>
      <c r="C19" s="13">
        <f>+C9+C10*C16</f>
        <v>4500.0001139052856</v>
      </c>
      <c r="D19" s="15"/>
    </row>
    <row r="20" spans="1:5">
      <c r="B20" s="8" t="s">
        <v>55</v>
      </c>
      <c r="C20" s="13">
        <f>+C11+C12*C17</f>
        <v>8000</v>
      </c>
      <c r="D20" s="15"/>
    </row>
    <row r="21" spans="1:5">
      <c r="B21" s="3" t="s">
        <v>56</v>
      </c>
      <c r="C21" s="13">
        <f>+C19+C20</f>
        <v>12500.000113905286</v>
      </c>
    </row>
    <row r="22" spans="1:5">
      <c r="B22" s="8" t="s">
        <v>7</v>
      </c>
      <c r="C22" s="7">
        <f>+C19*C16+C20*C17</f>
        <v>1482500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workbookViewId="0">
      <selection activeCell="G28" sqref="G28"/>
    </sheetView>
  </sheetViews>
  <sheetFormatPr baseColWidth="10" defaultRowHeight="15" x14ac:dyDescent="0"/>
  <cols>
    <col min="1" max="1" width="2.33203125" customWidth="1"/>
    <col min="2" max="2" width="6.33203125" bestFit="1" customWidth="1"/>
    <col min="3" max="3" width="19.1640625" bestFit="1" customWidth="1"/>
    <col min="4" max="5" width="12.1640625" bestFit="1" customWidth="1"/>
  </cols>
  <sheetData>
    <row r="1" spans="1:5">
      <c r="A1" s="1" t="s">
        <v>21</v>
      </c>
    </row>
    <row r="2" spans="1:5">
      <c r="A2" s="1" t="s">
        <v>57</v>
      </c>
    </row>
    <row r="3" spans="1:5">
      <c r="A3" s="1" t="s">
        <v>61</v>
      </c>
    </row>
    <row r="6" spans="1:5" ht="16" thickBot="1">
      <c r="A6" t="s">
        <v>62</v>
      </c>
    </row>
    <row r="7" spans="1:5">
      <c r="B7" s="17"/>
      <c r="C7" s="17"/>
      <c r="D7" s="17" t="s">
        <v>27</v>
      </c>
      <c r="E7" s="17" t="s">
        <v>29</v>
      </c>
    </row>
    <row r="8" spans="1:5" ht="16" thickBot="1">
      <c r="B8" s="18" t="s">
        <v>25</v>
      </c>
      <c r="C8" s="18" t="s">
        <v>26</v>
      </c>
      <c r="D8" s="18" t="s">
        <v>28</v>
      </c>
      <c r="E8" s="18" t="s">
        <v>30</v>
      </c>
    </row>
    <row r="9" spans="1:5">
      <c r="B9" s="9" t="s">
        <v>34</v>
      </c>
      <c r="C9" s="9" t="s">
        <v>52</v>
      </c>
      <c r="D9" s="9">
        <v>44.999998860947144</v>
      </c>
      <c r="E9" s="9">
        <v>0</v>
      </c>
    </row>
    <row r="10" spans="1:5" ht="16" thickBot="1">
      <c r="B10" s="10" t="s">
        <v>35</v>
      </c>
      <c r="C10" s="10" t="s">
        <v>53</v>
      </c>
      <c r="D10" s="10">
        <v>160</v>
      </c>
      <c r="E10" s="10">
        <v>0</v>
      </c>
    </row>
    <row r="12" spans="1:5" ht="16" thickBot="1">
      <c r="A12" t="s">
        <v>31</v>
      </c>
    </row>
    <row r="13" spans="1:5">
      <c r="B13" s="17"/>
      <c r="C13" s="17"/>
      <c r="D13" s="17" t="s">
        <v>27</v>
      </c>
      <c r="E13" s="17" t="s">
        <v>32</v>
      </c>
    </row>
    <row r="14" spans="1:5" ht="16" thickBot="1">
      <c r="B14" s="18" t="s">
        <v>25</v>
      </c>
      <c r="C14" s="18" t="s">
        <v>26</v>
      </c>
      <c r="D14" s="18" t="s">
        <v>28</v>
      </c>
      <c r="E14" s="18" t="s">
        <v>33</v>
      </c>
    </row>
    <row r="15" spans="1:5" ht="16" thickBot="1">
      <c r="B15" s="10" t="s">
        <v>63</v>
      </c>
      <c r="C15" s="10" t="s">
        <v>60</v>
      </c>
      <c r="D15" s="10">
        <v>20000</v>
      </c>
      <c r="E15" s="10">
        <v>48.000128775835037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3"/>
  <sheetViews>
    <sheetView workbookViewId="0">
      <selection activeCell="C23" sqref="C23"/>
    </sheetView>
  </sheetViews>
  <sheetFormatPr baseColWidth="10" defaultColWidth="11" defaultRowHeight="15" x14ac:dyDescent="0"/>
  <cols>
    <col min="1" max="1" width="12.6640625" bestFit="1" customWidth="1"/>
    <col min="2" max="2" width="35.6640625" bestFit="1" customWidth="1"/>
    <col min="3" max="3" width="14.1640625" bestFit="1" customWidth="1"/>
    <col min="4" max="4" width="16.5" customWidth="1"/>
  </cols>
  <sheetData>
    <row r="1" spans="1:9">
      <c r="A1" t="s">
        <v>40</v>
      </c>
      <c r="B1" t="s">
        <v>42</v>
      </c>
    </row>
    <row r="2" spans="1:9">
      <c r="A2" t="s">
        <v>41</v>
      </c>
      <c r="B2" t="s">
        <v>43</v>
      </c>
      <c r="D2" s="2" t="s">
        <v>80</v>
      </c>
      <c r="E2" s="2">
        <v>20000</v>
      </c>
    </row>
    <row r="3" spans="1:9">
      <c r="D3" s="2" t="s">
        <v>79</v>
      </c>
      <c r="E3" s="2"/>
    </row>
    <row r="4" spans="1:9">
      <c r="A4" t="s">
        <v>3</v>
      </c>
      <c r="B4" t="s">
        <v>44</v>
      </c>
      <c r="D4" s="2" t="s">
        <v>78</v>
      </c>
      <c r="E4" s="28">
        <v>0.84117647058823508</v>
      </c>
      <c r="F4">
        <f>E4*$E$2</f>
        <v>16823.529411764703</v>
      </c>
    </row>
    <row r="5" spans="1:9">
      <c r="A5" t="s">
        <v>2</v>
      </c>
      <c r="B5" t="s">
        <v>77</v>
      </c>
      <c r="D5" s="2" t="s">
        <v>76</v>
      </c>
      <c r="E5" s="28">
        <v>0.15882352941176486</v>
      </c>
      <c r="F5">
        <f>E5*$E$2</f>
        <v>3176.4705882352973</v>
      </c>
    </row>
    <row r="6" spans="1:9">
      <c r="B6" t="s">
        <v>75</v>
      </c>
      <c r="E6">
        <f>SUM(E4:E5)</f>
        <v>1</v>
      </c>
    </row>
    <row r="8" spans="1:9">
      <c r="B8" s="1" t="s">
        <v>4</v>
      </c>
    </row>
    <row r="9" spans="1:9">
      <c r="B9" s="22" t="s">
        <v>47</v>
      </c>
      <c r="C9" s="2">
        <v>9000</v>
      </c>
    </row>
    <row r="10" spans="1:9">
      <c r="B10" s="22" t="s">
        <v>48</v>
      </c>
      <c r="C10" s="2">
        <v>-100</v>
      </c>
    </row>
    <row r="11" spans="1:9">
      <c r="B11" s="22" t="s">
        <v>49</v>
      </c>
      <c r="C11" s="2">
        <v>40000</v>
      </c>
    </row>
    <row r="12" spans="1:9">
      <c r="B12" s="22" t="s">
        <v>50</v>
      </c>
      <c r="C12" s="2">
        <v>-200</v>
      </c>
    </row>
    <row r="13" spans="1:9">
      <c r="B13" s="20" t="s">
        <v>51</v>
      </c>
      <c r="C13" s="19">
        <f>F4</f>
        <v>16823.529411764703</v>
      </c>
    </row>
    <row r="14" spans="1:9">
      <c r="B14" s="27" t="s">
        <v>74</v>
      </c>
      <c r="C14" s="19">
        <f>F5*2/3</f>
        <v>2117.6470588235316</v>
      </c>
      <c r="E14" s="26"/>
      <c r="F14" s="25"/>
      <c r="G14" s="25"/>
      <c r="H14" s="25"/>
      <c r="I14" s="25"/>
    </row>
    <row r="15" spans="1:9">
      <c r="C15" s="2"/>
      <c r="E15" s="25"/>
      <c r="F15" s="25"/>
      <c r="G15" s="25"/>
      <c r="H15" s="25"/>
      <c r="I15" s="25"/>
    </row>
    <row r="16" spans="1:9">
      <c r="B16" s="4" t="s">
        <v>6</v>
      </c>
      <c r="E16" s="25"/>
      <c r="F16" s="25"/>
      <c r="G16" s="25"/>
      <c r="H16" s="25"/>
      <c r="I16" s="25"/>
    </row>
    <row r="17" spans="1:9">
      <c r="A17" s="1"/>
      <c r="B17" s="5" t="s">
        <v>52</v>
      </c>
      <c r="C17" s="6">
        <v>68.823529411764682</v>
      </c>
      <c r="E17" s="25"/>
      <c r="F17" s="25"/>
      <c r="G17" s="25"/>
      <c r="H17" s="25"/>
      <c r="I17" s="25"/>
    </row>
    <row r="18" spans="1:9">
      <c r="A18" s="1"/>
      <c r="B18" s="5" t="s">
        <v>53</v>
      </c>
      <c r="C18" s="6">
        <v>115.88235294117649</v>
      </c>
      <c r="E18" s="25"/>
      <c r="F18" s="25"/>
      <c r="G18" s="25"/>
      <c r="H18" s="25"/>
      <c r="I18" s="25"/>
    </row>
    <row r="19" spans="1:9">
      <c r="A19" s="1"/>
      <c r="B19" s="7"/>
      <c r="C19" s="7"/>
      <c r="E19" s="25"/>
      <c r="F19" s="25"/>
      <c r="G19" s="25"/>
      <c r="H19" s="25"/>
      <c r="I19" s="25"/>
    </row>
    <row r="20" spans="1:9">
      <c r="B20" s="20" t="s">
        <v>54</v>
      </c>
      <c r="C20" s="23">
        <f>+C9+C10*C17</f>
        <v>2117.6470588235316</v>
      </c>
      <c r="E20" s="25"/>
      <c r="F20" s="25"/>
      <c r="G20" s="25"/>
      <c r="H20" s="25"/>
      <c r="I20" s="25"/>
    </row>
    <row r="21" spans="1:9">
      <c r="B21" s="20" t="s">
        <v>55</v>
      </c>
      <c r="C21" s="23">
        <f>+C11+C12*C18</f>
        <v>16823.529411764703</v>
      </c>
      <c r="D21" s="24"/>
    </row>
    <row r="22" spans="1:9">
      <c r="B22" s="22" t="s">
        <v>56</v>
      </c>
      <c r="C22" s="23">
        <f>+C20+C21</f>
        <v>18941.176470588234</v>
      </c>
    </row>
    <row r="23" spans="1:9">
      <c r="B23" s="20" t="s">
        <v>7</v>
      </c>
      <c r="C23" s="7">
        <f>+C20*C17+C21*C18</f>
        <v>2095294.117647059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Question 2a</vt:lpstr>
      <vt:lpstr>Sensitivity Report 1</vt:lpstr>
      <vt:lpstr>Question 2b</vt:lpstr>
      <vt:lpstr>Sensitivity Report 4</vt:lpstr>
      <vt:lpstr>Question 2c</vt:lpstr>
      <vt:lpstr>Sensitivity Report 2</vt:lpstr>
      <vt:lpstr>Question 3</vt:lpstr>
      <vt:lpstr>Sensitivity Report 3</vt:lpstr>
      <vt:lpstr>Question 3 (2)</vt:lpstr>
    </vt:vector>
  </TitlesOfParts>
  <Company>Bank of America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Wilson</dc:creator>
  <cp:lastModifiedBy>Danielle Wilson</cp:lastModifiedBy>
  <dcterms:created xsi:type="dcterms:W3CDTF">2015-02-04T02:08:52Z</dcterms:created>
  <dcterms:modified xsi:type="dcterms:W3CDTF">2015-02-13T02:42:59Z</dcterms:modified>
</cp:coreProperties>
</file>