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Trabalhos\Faculdade\SEM3PI\sem3pi2023-24-g072\docs\Sprint3\FSIAP\"/>
    </mc:Choice>
  </mc:AlternateContent>
  <bookViews>
    <workbookView xWindow="0" yWindow="0" windowWidth="28800" windowHeight="12330"/>
  </bookViews>
  <sheets>
    <sheet name="Dados Globais" sheetId="1" r:id="rId1"/>
    <sheet name="Zona A" sheetId="2" r:id="rId2"/>
    <sheet name="Zona B" sheetId="3" r:id="rId3"/>
    <sheet name="Zona C" sheetId="4" r:id="rId4"/>
    <sheet name="Zona D" sheetId="5" r:id="rId5"/>
    <sheet name="Zona E" sheetId="6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6" l="1"/>
  <c r="J33" i="5"/>
  <c r="J34" i="4"/>
  <c r="J36" i="3"/>
  <c r="J47" i="2"/>
  <c r="J26" i="6"/>
  <c r="J31" i="5"/>
  <c r="J32" i="4"/>
  <c r="J34" i="3"/>
  <c r="J45" i="2"/>
  <c r="J46" i="2" l="1"/>
  <c r="C43" i="2" s="1"/>
  <c r="J27" i="6"/>
  <c r="C24" i="6" s="1"/>
  <c r="D26" i="6" l="1"/>
  <c r="D30" i="6"/>
  <c r="C32" i="6" s="1"/>
  <c r="D27" i="6"/>
  <c r="D28" i="6"/>
  <c r="D29" i="6"/>
  <c r="U12" i="6"/>
  <c r="U11" i="6"/>
  <c r="U10" i="6"/>
  <c r="U9" i="6"/>
  <c r="U5" i="6"/>
  <c r="U12" i="5"/>
  <c r="U11" i="5"/>
  <c r="U10" i="5"/>
  <c r="U9" i="5"/>
  <c r="U5" i="5" s="1"/>
  <c r="U5" i="4"/>
  <c r="U12" i="4"/>
  <c r="U11" i="4"/>
  <c r="U10" i="4"/>
  <c r="U9" i="4"/>
  <c r="U5" i="3"/>
  <c r="U12" i="3"/>
  <c r="U11" i="3"/>
  <c r="U10" i="3"/>
  <c r="U9" i="3"/>
  <c r="P11" i="6"/>
  <c r="P10" i="6"/>
  <c r="P7" i="6"/>
  <c r="P8" i="6"/>
  <c r="P9" i="6"/>
  <c r="P6" i="6"/>
  <c r="P5" i="6"/>
  <c r="I17" i="6"/>
  <c r="I16" i="6"/>
  <c r="I18" i="6"/>
  <c r="I19" i="6"/>
  <c r="I20" i="6"/>
  <c r="K15" i="6" s="1"/>
  <c r="I21" i="6"/>
  <c r="I15" i="6"/>
  <c r="P18" i="5"/>
  <c r="P19" i="4"/>
  <c r="P20" i="3"/>
  <c r="G32" i="6" l="1"/>
  <c r="E48" i="1"/>
  <c r="K16" i="6"/>
  <c r="C32" i="3"/>
  <c r="C29" i="5" l="1"/>
  <c r="C30" i="4"/>
  <c r="D32" i="4" s="1"/>
  <c r="I26" i="5"/>
  <c r="I25" i="5"/>
  <c r="P17" i="5" s="1"/>
  <c r="I24" i="5"/>
  <c r="K24" i="5" s="1"/>
  <c r="I23" i="5"/>
  <c r="K23" i="5" s="1"/>
  <c r="I22" i="5"/>
  <c r="K22" i="5" s="1"/>
  <c r="I21" i="5"/>
  <c r="K21" i="5" s="1"/>
  <c r="I23" i="4"/>
  <c r="I24" i="4"/>
  <c r="K24" i="4" s="1"/>
  <c r="I25" i="4"/>
  <c r="K25" i="4" s="1"/>
  <c r="I26" i="4"/>
  <c r="P18" i="4" s="1"/>
  <c r="I27" i="4"/>
  <c r="I22" i="4"/>
  <c r="K22" i="4" s="1"/>
  <c r="I24" i="3"/>
  <c r="I25" i="3"/>
  <c r="K25" i="3" s="1"/>
  <c r="I26" i="3"/>
  <c r="K26" i="3" s="1"/>
  <c r="I27" i="3"/>
  <c r="P19" i="3" s="1"/>
  <c r="I28" i="3"/>
  <c r="I23" i="3"/>
  <c r="K23" i="3" s="1"/>
  <c r="P5" i="3" s="1"/>
  <c r="I36" i="2"/>
  <c r="P22" i="2" s="1"/>
  <c r="I37" i="2"/>
  <c r="P23" i="2" s="1"/>
  <c r="I38" i="2"/>
  <c r="P24" i="2" s="1"/>
  <c r="I39" i="2"/>
  <c r="P25" i="2" s="1"/>
  <c r="I40" i="2"/>
  <c r="P26" i="2" s="1"/>
  <c r="I35" i="2"/>
  <c r="P21" i="2" s="1"/>
  <c r="D50" i="2" s="1"/>
  <c r="I33" i="2"/>
  <c r="I34" i="2"/>
  <c r="I32" i="2"/>
  <c r="I31" i="2"/>
  <c r="I30" i="2"/>
  <c r="D38" i="3" l="1"/>
  <c r="D36" i="4"/>
  <c r="D35" i="4"/>
  <c r="D34" i="4"/>
  <c r="D33" i="4"/>
  <c r="D35" i="5"/>
  <c r="D34" i="5"/>
  <c r="D33" i="5"/>
  <c r="D32" i="5"/>
  <c r="D31" i="5"/>
  <c r="K24" i="3"/>
  <c r="P11" i="3" s="1"/>
  <c r="P6" i="4"/>
  <c r="P7" i="4"/>
  <c r="P5" i="4"/>
  <c r="P16" i="4"/>
  <c r="P17" i="4"/>
  <c r="P15" i="4"/>
  <c r="P12" i="4"/>
  <c r="P13" i="4"/>
  <c r="P14" i="4"/>
  <c r="P11" i="4"/>
  <c r="K23" i="4"/>
  <c r="P6" i="5"/>
  <c r="P7" i="5"/>
  <c r="P5" i="5"/>
  <c r="P9" i="5"/>
  <c r="P10" i="5"/>
  <c r="P8" i="5"/>
  <c r="P12" i="5"/>
  <c r="P13" i="5"/>
  <c r="P11" i="5"/>
  <c r="P15" i="5"/>
  <c r="P16" i="5"/>
  <c r="P14" i="5"/>
  <c r="K31" i="2"/>
  <c r="P9" i="2" s="1"/>
  <c r="K33" i="2"/>
  <c r="P15" i="2" s="1"/>
  <c r="P14" i="3"/>
  <c r="P15" i="3"/>
  <c r="P12" i="3"/>
  <c r="D36" i="3" s="1"/>
  <c r="P13" i="3"/>
  <c r="P16" i="3"/>
  <c r="P17" i="3"/>
  <c r="P18" i="3"/>
  <c r="P10" i="3"/>
  <c r="P8" i="3"/>
  <c r="P9" i="3"/>
  <c r="P6" i="3"/>
  <c r="D34" i="3" s="1"/>
  <c r="P7" i="3"/>
  <c r="K32" i="2"/>
  <c r="P11" i="2" s="1"/>
  <c r="K30" i="2"/>
  <c r="P7" i="2" s="1"/>
  <c r="K34" i="2"/>
  <c r="P19" i="2" s="1"/>
  <c r="U12" i="2" l="1"/>
  <c r="D48" i="2" s="1"/>
  <c r="P14" i="2"/>
  <c r="P13" i="2"/>
  <c r="C38" i="4"/>
  <c r="C37" i="5"/>
  <c r="D35" i="3"/>
  <c r="D37" i="3"/>
  <c r="P17" i="2"/>
  <c r="P9" i="4"/>
  <c r="P10" i="4"/>
  <c r="P8" i="4"/>
  <c r="P12" i="2"/>
  <c r="U11" i="2" s="1"/>
  <c r="D47" i="2" s="1"/>
  <c r="P8" i="2"/>
  <c r="P16" i="2"/>
  <c r="P10" i="2"/>
  <c r="P5" i="2"/>
  <c r="U9" i="2" s="1"/>
  <c r="P6" i="2"/>
  <c r="P20" i="2"/>
  <c r="P18" i="2"/>
  <c r="D45" i="2" l="1"/>
  <c r="U13" i="2"/>
  <c r="D49" i="2" s="1"/>
  <c r="U10" i="2"/>
  <c r="D46" i="2" s="1"/>
  <c r="E46" i="1"/>
  <c r="G37" i="5"/>
  <c r="G38" i="4"/>
  <c r="E44" i="1"/>
  <c r="C40" i="3"/>
  <c r="C52" i="2" l="1"/>
  <c r="E40" i="1" s="1"/>
  <c r="U5" i="2"/>
  <c r="G40" i="3"/>
  <c r="E42" i="1"/>
  <c r="G52" i="2" l="1"/>
  <c r="H36" i="1"/>
  <c r="H37" i="1" s="1"/>
</calcChain>
</file>

<file path=xl/comments1.xml><?xml version="1.0" encoding="utf-8"?>
<comments xmlns="http://schemas.openxmlformats.org/spreadsheetml/2006/main">
  <authors>
    <author>Ricardo Dias</author>
  </authors>
  <commentList>
    <comment ref="N15" authorId="0" shapeId="0">
      <text>
        <r>
          <rPr>
            <b/>
            <sz val="9"/>
            <color indexed="81"/>
            <rFont val="Tahoma"/>
            <charset val="1"/>
          </rPr>
          <t>Ricardo Dias:</t>
        </r>
        <r>
          <rPr>
            <sz val="9"/>
            <color indexed="81"/>
            <rFont val="Tahoma"/>
            <charset val="1"/>
          </rPr>
          <t xml:space="preserve">
Para seguir a mesma espessura da B-E</t>
        </r>
      </text>
    </comment>
  </commentList>
</comments>
</file>

<file path=xl/sharedStrings.xml><?xml version="1.0" encoding="utf-8"?>
<sst xmlns="http://schemas.openxmlformats.org/spreadsheetml/2006/main" count="882" uniqueCount="126">
  <si>
    <t>Resistência Térmica das Paredes Exteriores:</t>
  </si>
  <si>
    <t>Como os 3 diferentes materiais estão dispostos em forma de camada, podemos concluir que a resistência total da parede é igual á soma das 3 camadas (resistências em série).</t>
  </si>
  <si>
    <t>Material de cada camada:</t>
  </si>
  <si>
    <t>Condutividade Térmica</t>
  </si>
  <si>
    <t>Primeira camada (contacto com o exterior)</t>
  </si>
  <si>
    <t xml:space="preserve">Granito (opção inicialmente proposta) </t>
  </si>
  <si>
    <t xml:space="preserve">K = </t>
  </si>
  <si>
    <t>W/(m*K)</t>
  </si>
  <si>
    <t>Blocos cerâmicos com isolamento térmico (opção extra)</t>
  </si>
  <si>
    <t>Tijolo cerâmico (opção extra):</t>
  </si>
  <si>
    <t>Segunda camada (entre a primeira e a segunda camada)</t>
  </si>
  <si>
    <t>Espuma de poliuretano de célula fechada (recomendada)</t>
  </si>
  <si>
    <t>Lã de vidro (opção extra)</t>
  </si>
  <si>
    <t>Esferovite expandido (opção extra)</t>
  </si>
  <si>
    <t>Terceira camada (contacto com o interior)</t>
  </si>
  <si>
    <t>Gesso (recomendado)</t>
  </si>
  <si>
    <t>Madeira (opção extra)</t>
  </si>
  <si>
    <t>Resistência Térmica das Paredes Interiores:</t>
  </si>
  <si>
    <t>Parede interior A-B</t>
  </si>
  <si>
    <t>Tijolo cerâmico</t>
  </si>
  <si>
    <t>Espuma de poliuretano de célula fechada</t>
  </si>
  <si>
    <t>Aço</t>
  </si>
  <si>
    <t>Gesso</t>
  </si>
  <si>
    <t>Parede interior A-C</t>
  </si>
  <si>
    <t>Parede interior A-D</t>
  </si>
  <si>
    <t>Lã de vidro</t>
  </si>
  <si>
    <t>Parede interior B-C</t>
  </si>
  <si>
    <t>Parede interior B-E</t>
  </si>
  <si>
    <t>Granito</t>
  </si>
  <si>
    <t>Resistência Térmica das Paredes Zona A:</t>
  </si>
  <si>
    <t>Cálculo da Resistência Térmica</t>
  </si>
  <si>
    <t>Resistência Térmica da Zona A:</t>
  </si>
  <si>
    <t>Como os diferentes materiais estão dispostos em forma de camada, podemos concluir que a resistência total da parede é igual á soma das camadas (resistências em série).</t>
  </si>
  <si>
    <t>Espessura</t>
  </si>
  <si>
    <t>Resistência Térmica</t>
  </si>
  <si>
    <t>Parede Exterior Norte</t>
  </si>
  <si>
    <t>m</t>
  </si>
  <si>
    <t>(m²*K)/W</t>
  </si>
  <si>
    <t>Parede Exterior Sul</t>
  </si>
  <si>
    <t>Telhado</t>
  </si>
  <si>
    <t>Estrutura</t>
  </si>
  <si>
    <t>Comprimento</t>
  </si>
  <si>
    <t>Largura /Altura</t>
  </si>
  <si>
    <t>Área</t>
  </si>
  <si>
    <t>Área Final</t>
  </si>
  <si>
    <r>
      <t>m</t>
    </r>
    <r>
      <rPr>
        <sz val="11"/>
        <color theme="1"/>
        <rFont val="Calibri"/>
        <family val="2"/>
      </rPr>
      <t>²</t>
    </r>
  </si>
  <si>
    <t>Parede Interior A-B</t>
  </si>
  <si>
    <t>m²</t>
  </si>
  <si>
    <t>Parede Interior A-C</t>
  </si>
  <si>
    <t>Parede Interior A-D</t>
  </si>
  <si>
    <t>Janela Norte</t>
  </si>
  <si>
    <t>Porta Sul</t>
  </si>
  <si>
    <t>Porta A-B</t>
  </si>
  <si>
    <t>Porta A-C</t>
  </si>
  <si>
    <t>Porta A-D</t>
  </si>
  <si>
    <t>Resistência Térmica da Zona B:</t>
  </si>
  <si>
    <t>(m*K)/W</t>
  </si>
  <si>
    <t>Parede interior B-A</t>
  </si>
  <si>
    <t>Temperatura Exterior (°C)</t>
  </si>
  <si>
    <t>Temperatura Zona (°C)</t>
  </si>
  <si>
    <t>Periodicidade Temporal (min)</t>
  </si>
  <si>
    <t>Porta B-A</t>
  </si>
  <si>
    <t xml:space="preserve">ΔT </t>
  </si>
  <si>
    <t xml:space="preserve">q(Parede Exterior Sul) </t>
  </si>
  <si>
    <t>q(Parede Interior B-A)</t>
  </si>
  <si>
    <t>q(Parede interior B-C)</t>
  </si>
  <si>
    <t>q(Parede interior B-E)</t>
  </si>
  <si>
    <t>q(Telhado)</t>
  </si>
  <si>
    <t>q(Total)</t>
  </si>
  <si>
    <t>E(Zona B)</t>
  </si>
  <si>
    <t>Resistência Térmica da Zona C:</t>
  </si>
  <si>
    <t>Parede interior C-A</t>
  </si>
  <si>
    <t>Parede interior C-B</t>
  </si>
  <si>
    <t>Parede interior C-E</t>
  </si>
  <si>
    <t>Porta C-A</t>
  </si>
  <si>
    <t>q(Parede Interior C-A)</t>
  </si>
  <si>
    <t>q(Parede interior C-B)</t>
  </si>
  <si>
    <t>q(Parede interior C-E)</t>
  </si>
  <si>
    <t>E(Zona C)</t>
  </si>
  <si>
    <t>Resistência Térmica da Zona D:</t>
  </si>
  <si>
    <t>Parede Exterior Este</t>
  </si>
  <si>
    <t>Parede interior D-A</t>
  </si>
  <si>
    <t>Parede interior Sul</t>
  </si>
  <si>
    <t>Parede interior Este</t>
  </si>
  <si>
    <t xml:space="preserve">q(Parede Exterior Norte) </t>
  </si>
  <si>
    <t>q(Parede Exterior Sul)</t>
  </si>
  <si>
    <t>q(Parede Exterior Este)</t>
  </si>
  <si>
    <t>q(Parede interior D-A)</t>
  </si>
  <si>
    <t>E(Zona D)</t>
  </si>
  <si>
    <t>K =</t>
  </si>
  <si>
    <t>Vidro Duplo</t>
  </si>
  <si>
    <t>Madeira</t>
  </si>
  <si>
    <t>Paredes:</t>
  </si>
  <si>
    <t>Exterior Norte</t>
  </si>
  <si>
    <t>Exterior Sul</t>
  </si>
  <si>
    <t>Interior A-B</t>
  </si>
  <si>
    <t>Interior A-C</t>
  </si>
  <si>
    <t>Interior A-D</t>
  </si>
  <si>
    <t>Resistência Térmica:</t>
  </si>
  <si>
    <t>Resistência Térmica das Paredes Zona B:</t>
  </si>
  <si>
    <t>Resistência Térmica das Paredes Zona C:</t>
  </si>
  <si>
    <t>Resistência Térmica das Paredes Zona D:</t>
  </si>
  <si>
    <t>Interior B-C</t>
  </si>
  <si>
    <t>Interior B-A</t>
  </si>
  <si>
    <t>Interior B-E</t>
  </si>
  <si>
    <t>Interior C-A</t>
  </si>
  <si>
    <t>Interior C-B</t>
  </si>
  <si>
    <t>Interior C-E</t>
  </si>
  <si>
    <t>Exterior Este</t>
  </si>
  <si>
    <t>Parede Exterior Oeste</t>
  </si>
  <si>
    <t>Exterior Oeste</t>
  </si>
  <si>
    <t>Potência de Funcionamento do Edifício (W)</t>
  </si>
  <si>
    <t>Energia Total Por Hora de Funcionamento (J)</t>
  </si>
  <si>
    <t>Potência Necessária Por Zona (W)</t>
  </si>
  <si>
    <t>A</t>
  </si>
  <si>
    <t>B</t>
  </si>
  <si>
    <t>C</t>
  </si>
  <si>
    <t>D</t>
  </si>
  <si>
    <t>E</t>
  </si>
  <si>
    <t>W</t>
  </si>
  <si>
    <t>J</t>
  </si>
  <si>
    <t>q(Parede interior A-B)</t>
  </si>
  <si>
    <t>q(Parede interior A-C)</t>
  </si>
  <si>
    <t>q(Parede Interior A-D)</t>
  </si>
  <si>
    <t xml:space="preserve">q(Total) </t>
  </si>
  <si>
    <t>E(Zona 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</si>
</sst>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933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</fills>
  <borders count="161">
    <border>
      <left/>
      <right/>
      <top/>
      <bottom/>
      <diagonal/>
    </border>
    <border>
      <left/>
      <right/>
      <top style="thin">
        <color rgb="FF0070C0"/>
      </top>
      <bottom/>
      <diagonal/>
    </border>
    <border>
      <left/>
      <right/>
      <top/>
      <bottom style="thin">
        <color rgb="FF0070C0"/>
      </bottom>
      <diagonal/>
    </border>
    <border>
      <left/>
      <right style="thin">
        <color rgb="FF0070C0"/>
      </right>
      <top/>
      <bottom/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 style="thin">
        <color theme="5"/>
      </left>
      <right/>
      <top style="thin">
        <color rgb="FF0070C0"/>
      </top>
      <bottom style="thin">
        <color rgb="FF00B050"/>
      </bottom>
      <diagonal/>
    </border>
    <border>
      <left/>
      <right/>
      <top style="thin">
        <color rgb="FF0070C0"/>
      </top>
      <bottom style="thin">
        <color rgb="FF00B050"/>
      </bottom>
      <diagonal/>
    </border>
    <border>
      <left/>
      <right style="thin">
        <color rgb="FF00B050"/>
      </right>
      <top style="thin">
        <color rgb="FF0070C0"/>
      </top>
      <bottom style="thin">
        <color rgb="FF00B050"/>
      </bottom>
      <diagonal/>
    </border>
    <border>
      <left style="thin">
        <color theme="5"/>
      </left>
      <right/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 style="thin">
        <color theme="5" tint="-0.249977111117893"/>
      </right>
      <top/>
      <bottom/>
      <diagonal/>
    </border>
    <border>
      <left style="thin">
        <color rgb="FF0070C0"/>
      </left>
      <right/>
      <top/>
      <bottom style="thin">
        <color theme="5" tint="-0.249977111117893"/>
      </bottom>
      <diagonal/>
    </border>
    <border>
      <left/>
      <right style="thin">
        <color theme="5" tint="-0.249977111117893"/>
      </right>
      <top/>
      <bottom style="thin">
        <color theme="5" tint="-0.249977111117893"/>
      </bottom>
      <diagonal/>
    </border>
    <border>
      <left style="thin">
        <color rgb="FF0070C0"/>
      </left>
      <right/>
      <top style="thin">
        <color theme="5" tint="-0.249977111117893"/>
      </top>
      <bottom/>
      <diagonal/>
    </border>
    <border>
      <left/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rgb="FF0070C0"/>
      </left>
      <right/>
      <top style="thin">
        <color rgb="FF0070C0"/>
      </top>
      <bottom style="thin">
        <color theme="5" tint="-0.249977111117893"/>
      </bottom>
      <diagonal/>
    </border>
    <border>
      <left/>
      <right/>
      <top style="thin">
        <color rgb="FF0070C0"/>
      </top>
      <bottom style="thin">
        <color theme="5" tint="-0.249977111117893"/>
      </bottom>
      <diagonal/>
    </border>
    <border>
      <left/>
      <right style="thin">
        <color theme="5"/>
      </right>
      <top style="thin">
        <color rgb="FF0070C0"/>
      </top>
      <bottom style="thin">
        <color theme="5" tint="-0.249977111117893"/>
      </bottom>
      <diagonal/>
    </border>
    <border>
      <left style="thin">
        <color theme="5" tint="-0.249977111117893"/>
      </left>
      <right/>
      <top style="thin">
        <color theme="5" tint="-0.249977111117893"/>
      </top>
      <bottom style="thin">
        <color theme="5" tint="-0.249977111117893"/>
      </bottom>
      <diagonal/>
    </border>
    <border>
      <left/>
      <right/>
      <top style="thin">
        <color theme="5" tint="-0.249977111117893"/>
      </top>
      <bottom style="thin">
        <color theme="5" tint="-0.249977111117893"/>
      </bottom>
      <diagonal/>
    </border>
    <border>
      <left/>
      <right style="thin">
        <color theme="5"/>
      </right>
      <top style="thin">
        <color theme="5" tint="-0.249977111117893"/>
      </top>
      <bottom style="thin">
        <color theme="5" tint="-0.249977111117893"/>
      </bottom>
      <diagonal/>
    </border>
    <border>
      <left/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theme="5" tint="-0.249977111117893"/>
      </left>
      <right/>
      <top/>
      <bottom style="thin">
        <color theme="5" tint="-0.249977111117893"/>
      </bottom>
      <diagonal/>
    </border>
    <border>
      <left/>
      <right/>
      <top/>
      <bottom style="thin">
        <color theme="5" tint="-0.249977111117893"/>
      </bottom>
      <diagonal/>
    </border>
    <border>
      <left/>
      <right/>
      <top style="thin">
        <color theme="5" tint="-0.249977111117893"/>
      </top>
      <bottom/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 style="thin">
        <color theme="9"/>
      </left>
      <right/>
      <top style="thin">
        <color theme="9"/>
      </top>
      <bottom style="thin">
        <color rgb="FF00B050"/>
      </bottom>
      <diagonal/>
    </border>
    <border>
      <left/>
      <right/>
      <top style="thin">
        <color theme="9"/>
      </top>
      <bottom style="thin">
        <color rgb="FF00B050"/>
      </bottom>
      <diagonal/>
    </border>
    <border>
      <left style="thin">
        <color theme="9"/>
      </left>
      <right/>
      <top style="thin">
        <color rgb="FF00B050"/>
      </top>
      <bottom style="thin">
        <color rgb="FF00B050"/>
      </bottom>
      <diagonal/>
    </border>
    <border>
      <left style="thin">
        <color theme="9"/>
      </left>
      <right/>
      <top style="thin">
        <color rgb="FF00B050"/>
      </top>
      <bottom style="thin">
        <color theme="9"/>
      </bottom>
      <diagonal/>
    </border>
    <border>
      <left/>
      <right/>
      <top style="thin">
        <color rgb="FF00B050"/>
      </top>
      <bottom style="thin">
        <color theme="9"/>
      </bottom>
      <diagonal/>
    </border>
    <border>
      <left/>
      <right style="thin">
        <color rgb="FF00B050"/>
      </right>
      <top style="thin">
        <color rgb="FF00B050"/>
      </top>
      <bottom style="thin">
        <color theme="9"/>
      </bottom>
      <diagonal/>
    </border>
    <border>
      <left/>
      <right style="thin">
        <color rgb="FF00B050"/>
      </right>
      <top style="thin">
        <color theme="9"/>
      </top>
      <bottom style="thin">
        <color rgb="FF00B05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thin">
        <color theme="9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rgb="FF00B050"/>
      </left>
      <right/>
      <top/>
      <bottom style="thin">
        <color theme="7"/>
      </bottom>
      <diagonal/>
    </border>
    <border>
      <left/>
      <right/>
      <top/>
      <bottom style="thin">
        <color theme="7"/>
      </bottom>
      <diagonal/>
    </border>
    <border>
      <left/>
      <right style="thin">
        <color theme="7"/>
      </right>
      <top/>
      <bottom/>
      <diagonal/>
    </border>
    <border>
      <left/>
      <right style="thin">
        <color theme="7"/>
      </right>
      <top/>
      <bottom style="thin">
        <color theme="7"/>
      </bottom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 style="thin">
        <color theme="5" tint="-0.249977111117893"/>
      </left>
      <right/>
      <top style="thin">
        <color theme="5" tint="-0.249977111117893"/>
      </top>
      <bottom/>
      <diagonal/>
    </border>
    <border>
      <left/>
      <right/>
      <top style="thin">
        <color rgb="FF00B050"/>
      </top>
      <bottom/>
      <diagonal/>
    </border>
    <border>
      <left/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/>
      <top/>
      <bottom/>
      <diagonal/>
    </border>
    <border>
      <left style="thin">
        <color rgb="FFC00000"/>
      </left>
      <right/>
      <top style="thin">
        <color rgb="FFC00000"/>
      </top>
      <bottom style="thin">
        <color rgb="FFC00000"/>
      </bottom>
      <diagonal/>
    </border>
    <border>
      <left/>
      <right style="thin">
        <color rgb="FFC00000"/>
      </right>
      <top style="thin">
        <color rgb="FFC00000"/>
      </top>
      <bottom style="thin">
        <color rgb="FFC00000"/>
      </bottom>
      <diagonal/>
    </border>
    <border>
      <left/>
      <right/>
      <top/>
      <bottom style="thin">
        <color rgb="FF800080"/>
      </bottom>
      <diagonal/>
    </border>
    <border>
      <left/>
      <right style="thin">
        <color rgb="FF800080"/>
      </right>
      <top/>
      <bottom style="thin">
        <color rgb="FF800080"/>
      </bottom>
      <diagonal/>
    </border>
    <border>
      <left style="thin">
        <color rgb="FF800080"/>
      </left>
      <right/>
      <top style="thin">
        <color rgb="FF800080"/>
      </top>
      <bottom style="thin">
        <color rgb="FF800080"/>
      </bottom>
      <diagonal/>
    </border>
    <border>
      <left/>
      <right style="thin">
        <color rgb="FF800080"/>
      </right>
      <top style="thin">
        <color rgb="FF800080"/>
      </top>
      <bottom style="thin">
        <color rgb="FF800080"/>
      </bottom>
      <diagonal/>
    </border>
    <border>
      <left/>
      <right/>
      <top style="thin">
        <color rgb="FF800080"/>
      </top>
      <bottom style="thin">
        <color rgb="FF800080"/>
      </bottom>
      <diagonal/>
    </border>
    <border>
      <left style="thin">
        <color rgb="FF800080"/>
      </left>
      <right/>
      <top/>
      <bottom style="thin">
        <color rgb="FF800080"/>
      </bottom>
      <diagonal/>
    </border>
    <border>
      <left style="thin">
        <color rgb="FFC00000"/>
      </left>
      <right/>
      <top/>
      <bottom style="thin">
        <color rgb="FFC00000"/>
      </bottom>
      <diagonal/>
    </border>
    <border>
      <left style="thin">
        <color rgb="FF0070C0"/>
      </left>
      <right/>
      <top/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/>
      <diagonal/>
    </border>
    <border>
      <left style="thin">
        <color theme="5" tint="-0.249977111117893"/>
      </left>
      <right/>
      <top style="thin">
        <color theme="5" tint="-0.249977111117893"/>
      </top>
      <bottom style="thin">
        <color theme="5"/>
      </bottom>
      <diagonal/>
    </border>
    <border>
      <left/>
      <right/>
      <top style="thin">
        <color theme="5" tint="-0.249977111117893"/>
      </top>
      <bottom style="thin">
        <color theme="5"/>
      </bottom>
      <diagonal/>
    </border>
    <border>
      <left/>
      <right style="thin">
        <color theme="5"/>
      </right>
      <top style="thin">
        <color theme="5" tint="-0.249977111117893"/>
      </top>
      <bottom style="thin">
        <color theme="5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theme="5" tint="-0.249977111117893"/>
      </right>
      <top style="medium">
        <color indexed="64"/>
      </top>
      <bottom/>
      <diagonal/>
    </border>
    <border>
      <left style="thin">
        <color theme="5" tint="-0.249977111117893"/>
      </left>
      <right/>
      <top style="medium">
        <color indexed="64"/>
      </top>
      <bottom style="thin">
        <color theme="5" tint="-0.249977111117893"/>
      </bottom>
      <diagonal/>
    </border>
    <border>
      <left/>
      <right/>
      <top style="medium">
        <color indexed="64"/>
      </top>
      <bottom style="thin">
        <color theme="5" tint="-0.249977111117893"/>
      </bottom>
      <diagonal/>
    </border>
    <border>
      <left/>
      <right style="thin">
        <color theme="5" tint="-0.249977111117893"/>
      </right>
      <top style="medium">
        <color indexed="64"/>
      </top>
      <bottom style="thin">
        <color theme="5" tint="-0.249977111117893"/>
      </bottom>
      <diagonal/>
    </border>
    <border>
      <left/>
      <right/>
      <top style="medium">
        <color indexed="64"/>
      </top>
      <bottom style="thin">
        <color rgb="FF00B050"/>
      </bottom>
      <diagonal/>
    </border>
    <border>
      <left/>
      <right style="thin">
        <color rgb="FF00B050"/>
      </right>
      <top style="medium">
        <color indexed="64"/>
      </top>
      <bottom style="thin">
        <color rgb="FF00B050"/>
      </bottom>
      <diagonal/>
    </border>
    <border>
      <left style="thin">
        <color rgb="FF00B050"/>
      </left>
      <right/>
      <top style="medium">
        <color indexed="64"/>
      </top>
      <bottom style="thin">
        <color theme="7"/>
      </bottom>
      <diagonal/>
    </border>
    <border>
      <left/>
      <right style="thin">
        <color theme="7"/>
      </right>
      <top style="medium">
        <color indexed="64"/>
      </top>
      <bottom style="thin">
        <color theme="7"/>
      </bottom>
      <diagonal/>
    </border>
    <border>
      <left style="thin">
        <color rgb="FFC00000"/>
      </left>
      <right/>
      <top style="medium">
        <color indexed="64"/>
      </top>
      <bottom style="thin">
        <color rgb="FFC00000"/>
      </bottom>
      <diagonal/>
    </border>
    <border>
      <left/>
      <right style="medium">
        <color indexed="64"/>
      </right>
      <top style="medium">
        <color indexed="64"/>
      </top>
      <bottom style="thin">
        <color rgb="FFC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rgb="FFC00000"/>
      </top>
      <bottom style="thin">
        <color rgb="FFC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theme="5" tint="-0.249977111117893"/>
      </right>
      <top/>
      <bottom style="medium">
        <color indexed="64"/>
      </bottom>
      <diagonal/>
    </border>
    <border>
      <left style="thin">
        <color theme="5" tint="-0.249977111117893"/>
      </left>
      <right/>
      <top style="thin">
        <color theme="5" tint="-0.249977111117893"/>
      </top>
      <bottom style="medium">
        <color indexed="64"/>
      </bottom>
      <diagonal/>
    </border>
    <border>
      <left/>
      <right/>
      <top style="thin">
        <color theme="5" tint="-0.249977111117893"/>
      </top>
      <bottom style="medium">
        <color indexed="64"/>
      </bottom>
      <diagonal/>
    </border>
    <border>
      <left/>
      <right style="thin">
        <color theme="5" tint="-0.249977111117893"/>
      </right>
      <top style="thin">
        <color theme="5" tint="-0.249977111117893"/>
      </top>
      <bottom style="medium">
        <color indexed="64"/>
      </bottom>
      <diagonal/>
    </border>
    <border>
      <left/>
      <right/>
      <top style="thin">
        <color rgb="FF00B050"/>
      </top>
      <bottom style="medium">
        <color indexed="64"/>
      </bottom>
      <diagonal/>
    </border>
    <border>
      <left/>
      <right style="thin">
        <color rgb="FF00B050"/>
      </right>
      <top style="thin">
        <color rgb="FF00B050"/>
      </top>
      <bottom style="medium">
        <color indexed="64"/>
      </bottom>
      <diagonal/>
    </border>
    <border>
      <left style="thin">
        <color rgb="FF00B050"/>
      </left>
      <right/>
      <top/>
      <bottom style="medium">
        <color indexed="64"/>
      </bottom>
      <diagonal/>
    </border>
    <border>
      <left/>
      <right style="thin">
        <color theme="7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rgb="FFC00000"/>
      </top>
      <bottom style="medium">
        <color indexed="64"/>
      </bottom>
      <diagonal/>
    </border>
    <border>
      <left/>
      <right style="thin">
        <color theme="5"/>
      </right>
      <top style="medium">
        <color indexed="64"/>
      </top>
      <bottom style="thin">
        <color theme="5" tint="-0.249977111117893"/>
      </bottom>
      <diagonal/>
    </border>
    <border>
      <left style="thin">
        <color theme="5" tint="-0.249977111117893"/>
      </left>
      <right/>
      <top style="thin">
        <color rgb="FF0070C0"/>
      </top>
      <bottom/>
      <diagonal/>
    </border>
    <border>
      <left/>
      <right style="thin">
        <color theme="5"/>
      </right>
      <top style="thin">
        <color rgb="FF0070C0"/>
      </top>
      <bottom/>
      <diagonal/>
    </border>
    <border>
      <left style="thin">
        <color theme="5"/>
      </left>
      <right/>
      <top style="thin">
        <color rgb="FF0070C0"/>
      </top>
      <bottom/>
      <diagonal/>
    </border>
    <border>
      <left/>
      <right style="thin">
        <color rgb="FF00B050"/>
      </right>
      <top style="thin">
        <color rgb="FF0070C0"/>
      </top>
      <bottom/>
      <diagonal/>
    </border>
    <border>
      <left style="thin">
        <color rgb="FF00B050"/>
      </left>
      <right/>
      <top style="thin">
        <color rgb="FF0070C0"/>
      </top>
      <bottom/>
      <diagonal/>
    </border>
    <border>
      <left/>
      <right style="thin">
        <color rgb="FFC00000"/>
      </right>
      <top/>
      <bottom style="thin">
        <color rgb="FFC00000"/>
      </bottom>
      <diagonal/>
    </border>
    <border>
      <left/>
      <right/>
      <top style="medium">
        <color indexed="64"/>
      </top>
      <bottom style="thin">
        <color theme="7"/>
      </bottom>
      <diagonal/>
    </border>
    <border>
      <left style="thin">
        <color theme="7"/>
      </left>
      <right/>
      <top/>
      <bottom style="medium">
        <color indexed="64"/>
      </bottom>
      <diagonal/>
    </border>
    <border>
      <left style="thin">
        <color theme="5" tint="-0.249977111117893"/>
      </left>
      <right/>
      <top style="thin">
        <color rgb="FF00B050"/>
      </top>
      <bottom style="medium">
        <color indexed="64"/>
      </bottom>
      <diagonal/>
    </border>
    <border>
      <left style="thin">
        <color rgb="FF00B050"/>
      </left>
      <right/>
      <top style="thin">
        <color theme="7"/>
      </top>
      <bottom style="medium">
        <color indexed="64"/>
      </bottom>
      <diagonal/>
    </border>
    <border>
      <left/>
      <right style="thin">
        <color theme="7"/>
      </right>
      <top style="thin">
        <color theme="7"/>
      </top>
      <bottom style="medium">
        <color indexed="64"/>
      </bottom>
      <diagonal/>
    </border>
    <border>
      <left/>
      <right style="thin">
        <color theme="5"/>
      </right>
      <top style="thin">
        <color theme="5" tint="-0.249977111117893"/>
      </top>
      <bottom style="medium">
        <color indexed="64"/>
      </bottom>
      <diagonal/>
    </border>
    <border>
      <left/>
      <right style="thin">
        <color rgb="FFC00000"/>
      </right>
      <top/>
      <bottom/>
      <diagonal/>
    </border>
    <border>
      <left style="thin">
        <color rgb="FFC00000"/>
      </left>
      <right/>
      <top/>
      <bottom/>
      <diagonal/>
    </border>
    <border>
      <left/>
      <right style="medium">
        <color indexed="64"/>
      </right>
      <top style="thin">
        <color rgb="FFC00000"/>
      </top>
      <bottom/>
      <diagonal/>
    </border>
    <border>
      <left style="thin">
        <color rgb="FFC00000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rgb="FFC00000"/>
      </right>
      <top/>
      <bottom/>
      <diagonal/>
    </border>
    <border>
      <left style="thin">
        <color theme="5" tint="-0.249977111117893"/>
      </left>
      <right/>
      <top style="thin">
        <color rgb="FF00B050"/>
      </top>
      <bottom/>
      <diagonal/>
    </border>
    <border>
      <left/>
      <right style="thin">
        <color theme="7"/>
      </right>
      <top style="thin">
        <color theme="7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5" tint="-0.249977111117893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theme="5" tint="-0.249977111117893"/>
      </right>
      <top style="medium">
        <color indexed="64"/>
      </top>
      <bottom style="medium">
        <color indexed="64"/>
      </bottom>
      <diagonal/>
    </border>
    <border>
      <left/>
      <right style="thin">
        <color rgb="FF00B05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C00000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7"/>
      </top>
      <bottom style="thin">
        <color theme="7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7"/>
      </top>
      <bottom/>
      <diagonal/>
    </border>
    <border>
      <left style="thin">
        <color rgb="FF800080"/>
      </left>
      <right/>
      <top style="thin">
        <color rgb="FF800080"/>
      </top>
      <bottom style="thin">
        <color rgb="FF993366"/>
      </bottom>
      <diagonal/>
    </border>
    <border>
      <left style="thin">
        <color rgb="FF800080"/>
      </left>
      <right/>
      <top/>
      <bottom style="thin">
        <color rgb="FF993366"/>
      </bottom>
      <diagonal/>
    </border>
    <border>
      <left/>
      <right style="thin">
        <color rgb="FF800080"/>
      </right>
      <top/>
      <bottom style="thin">
        <color rgb="FF993366"/>
      </bottom>
      <diagonal/>
    </border>
    <border>
      <left style="thin">
        <color rgb="FF800080"/>
      </left>
      <right/>
      <top style="thin">
        <color rgb="FF993366"/>
      </top>
      <bottom style="thin">
        <color rgb="FF993366"/>
      </bottom>
      <diagonal/>
    </border>
    <border>
      <left/>
      <right style="thin">
        <color rgb="FF800080"/>
      </right>
      <top style="thin">
        <color rgb="FF993366"/>
      </top>
      <bottom style="thin">
        <color rgb="FF993366"/>
      </bottom>
      <diagonal/>
    </border>
    <border>
      <left/>
      <right style="thin">
        <color indexed="64"/>
      </right>
      <top style="thin">
        <color theme="5" tint="-0.249977111117893"/>
      </top>
      <bottom style="thin">
        <color theme="5" tint="-0.249977111117893"/>
      </bottom>
      <diagonal/>
    </border>
    <border>
      <left/>
      <right style="thin">
        <color indexed="64"/>
      </right>
      <top style="medium">
        <color indexed="64"/>
      </top>
      <bottom style="thin">
        <color theme="5" tint="-0.249977111117893"/>
      </bottom>
      <diagonal/>
    </border>
    <border>
      <left/>
      <right style="thin">
        <color indexed="64"/>
      </right>
      <top style="thin">
        <color theme="5" tint="-0.249977111117893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rgb="FFC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indexed="64"/>
      </top>
      <bottom/>
      <diagonal/>
    </border>
    <border>
      <left style="thin">
        <color theme="5" tint="-0.249977111117893"/>
      </left>
      <right/>
      <top style="medium">
        <color indexed="64"/>
      </top>
      <bottom/>
      <diagonal/>
    </border>
    <border>
      <left/>
      <right style="thin">
        <color rgb="FFC00000"/>
      </right>
      <top style="medium">
        <color indexed="64"/>
      </top>
      <bottom/>
      <diagonal/>
    </border>
    <border>
      <left/>
      <right style="thin">
        <color rgb="FF00B050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theme="9"/>
      </right>
      <top style="medium">
        <color indexed="64"/>
      </top>
      <bottom style="medium">
        <color indexed="64"/>
      </bottom>
      <diagonal/>
    </border>
    <border>
      <left style="thin">
        <color rgb="FFC00000"/>
      </left>
      <right/>
      <top style="thin">
        <color rgb="FFC00000"/>
      </top>
      <bottom/>
      <diagonal/>
    </border>
    <border>
      <left/>
      <right/>
      <top style="thin">
        <color rgb="FFC00000"/>
      </top>
      <bottom/>
      <diagonal/>
    </border>
    <border>
      <left/>
      <right style="thin">
        <color rgb="FFC00000"/>
      </right>
      <top style="thin">
        <color rgb="FFC00000"/>
      </top>
      <bottom/>
      <diagonal/>
    </border>
    <border>
      <left style="thin">
        <color rgb="FFFF0000"/>
      </left>
      <right/>
      <top/>
      <bottom style="thin">
        <color rgb="FFC00000"/>
      </bottom>
      <diagonal/>
    </border>
    <border>
      <left/>
      <right style="thin">
        <color rgb="FFFF0000"/>
      </right>
      <top/>
      <bottom style="thin">
        <color rgb="FFC00000"/>
      </bottom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FF0000"/>
      </left>
      <right/>
      <top style="thin">
        <color rgb="FFC00000"/>
      </top>
      <bottom style="thin">
        <color rgb="FFC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335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12" xfId="0" applyFill="1" applyBorder="1"/>
    <xf numFmtId="164" fontId="0" fillId="2" borderId="12" xfId="0" applyNumberFormat="1" applyFill="1" applyBorder="1"/>
    <xf numFmtId="164" fontId="1" fillId="2" borderId="12" xfId="0" applyNumberFormat="1" applyFont="1" applyFill="1" applyBorder="1"/>
    <xf numFmtId="0" fontId="1" fillId="2" borderId="12" xfId="0" applyFont="1" applyFill="1" applyBorder="1"/>
    <xf numFmtId="0" fontId="0" fillId="5" borderId="10" xfId="0" applyFill="1" applyBorder="1"/>
    <xf numFmtId="0" fontId="0" fillId="5" borderId="11" xfId="0" applyFill="1" applyBorder="1"/>
    <xf numFmtId="164" fontId="1" fillId="2" borderId="12" xfId="0" applyNumberFormat="1" applyFont="1" applyFill="1" applyBorder="1" applyAlignment="1">
      <alignment horizontal="right"/>
    </xf>
    <xf numFmtId="164" fontId="0" fillId="2" borderId="12" xfId="0" applyNumberFormat="1" applyFill="1" applyBorder="1" applyAlignment="1">
      <alignment horizontal="right"/>
    </xf>
    <xf numFmtId="0" fontId="2" fillId="0" borderId="0" xfId="0" applyFont="1"/>
    <xf numFmtId="0" fontId="3" fillId="0" borderId="0" xfId="0" applyFont="1"/>
    <xf numFmtId="0" fontId="0" fillId="2" borderId="33" xfId="0" applyFill="1" applyBorder="1"/>
    <xf numFmtId="0" fontId="0" fillId="2" borderId="34" xfId="0" applyFill="1" applyBorder="1"/>
    <xf numFmtId="164" fontId="0" fillId="2" borderId="35" xfId="0" applyNumberFormat="1" applyFill="1" applyBorder="1"/>
    <xf numFmtId="0" fontId="5" fillId="0" borderId="0" xfId="0" applyFont="1"/>
    <xf numFmtId="0" fontId="1" fillId="2" borderId="13" xfId="0" applyFont="1" applyFill="1" applyBorder="1"/>
    <xf numFmtId="0" fontId="0" fillId="2" borderId="13" xfId="0" applyFill="1" applyBorder="1"/>
    <xf numFmtId="0" fontId="0" fillId="5" borderId="36" xfId="0" applyFill="1" applyBorder="1"/>
    <xf numFmtId="0" fontId="0" fillId="2" borderId="36" xfId="0" applyFill="1" applyBorder="1"/>
    <xf numFmtId="164" fontId="0" fillId="0" borderId="0" xfId="0" applyNumberFormat="1"/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2" borderId="40" xfId="0" applyFill="1" applyBorder="1"/>
    <xf numFmtId="0" fontId="0" fillId="2" borderId="43" xfId="0" applyFill="1" applyBorder="1"/>
    <xf numFmtId="0" fontId="0" fillId="2" borderId="42" xfId="0" applyFill="1" applyBorder="1"/>
    <xf numFmtId="0" fontId="4" fillId="0" borderId="0" xfId="0" applyFont="1" applyAlignment="1">
      <alignment vertical="center"/>
    </xf>
    <xf numFmtId="0" fontId="0" fillId="2" borderId="50" xfId="0" applyFill="1" applyBorder="1"/>
    <xf numFmtId="0" fontId="0" fillId="2" borderId="54" xfId="0" applyFill="1" applyBorder="1"/>
    <xf numFmtId="0" fontId="0" fillId="2" borderId="46" xfId="0" applyFill="1" applyBorder="1"/>
    <xf numFmtId="164" fontId="0" fillId="2" borderId="46" xfId="0" applyNumberFormat="1" applyFill="1" applyBorder="1"/>
    <xf numFmtId="0" fontId="0" fillId="2" borderId="47" xfId="0" applyFill="1" applyBorder="1"/>
    <xf numFmtId="0" fontId="4" fillId="0" borderId="0" xfId="0" applyFont="1"/>
    <xf numFmtId="0" fontId="0" fillId="0" borderId="24" xfId="0" applyBorder="1" applyAlignment="1">
      <alignment horizontal="left"/>
    </xf>
    <xf numFmtId="2" fontId="0" fillId="2" borderId="40" xfId="0" applyNumberFormat="1" applyFill="1" applyBorder="1"/>
    <xf numFmtId="2" fontId="0" fillId="2" borderId="44" xfId="0" applyNumberFormat="1" applyFill="1" applyBorder="1"/>
    <xf numFmtId="0" fontId="0" fillId="2" borderId="68" xfId="0" applyFill="1" applyBorder="1"/>
    <xf numFmtId="164" fontId="0" fillId="2" borderId="68" xfId="0" applyNumberFormat="1" applyFill="1" applyBorder="1"/>
    <xf numFmtId="0" fontId="0" fillId="2" borderId="69" xfId="0" applyFill="1" applyBorder="1"/>
    <xf numFmtId="0" fontId="0" fillId="2" borderId="70" xfId="0" applyFill="1" applyBorder="1"/>
    <xf numFmtId="0" fontId="0" fillId="2" borderId="71" xfId="0" applyFill="1" applyBorder="1"/>
    <xf numFmtId="0" fontId="0" fillId="2" borderId="73" xfId="0" applyFill="1" applyBorder="1"/>
    <xf numFmtId="0" fontId="0" fillId="2" borderId="75" xfId="0" applyFill="1" applyBorder="1"/>
    <xf numFmtId="0" fontId="0" fillId="2" borderId="81" xfId="0" applyFill="1" applyBorder="1"/>
    <xf numFmtId="164" fontId="0" fillId="2" borderId="81" xfId="0" applyNumberFormat="1" applyFill="1" applyBorder="1"/>
    <xf numFmtId="0" fontId="0" fillId="2" borderId="82" xfId="0" applyFill="1" applyBorder="1"/>
    <xf numFmtId="0" fontId="0" fillId="2" borderId="83" xfId="0" applyFill="1" applyBorder="1"/>
    <xf numFmtId="0" fontId="0" fillId="2" borderId="84" xfId="0" applyFill="1" applyBorder="1"/>
    <xf numFmtId="0" fontId="0" fillId="2" borderId="85" xfId="0" applyFill="1" applyBorder="1"/>
    <xf numFmtId="2" fontId="0" fillId="2" borderId="48" xfId="0" applyNumberFormat="1" applyFill="1" applyBorder="1"/>
    <xf numFmtId="164" fontId="0" fillId="2" borderId="68" xfId="0" applyNumberFormat="1" applyFill="1" applyBorder="1" applyAlignment="1">
      <alignment horizontal="right"/>
    </xf>
    <xf numFmtId="2" fontId="0" fillId="2" borderId="70" xfId="0" applyNumberFormat="1" applyFill="1" applyBorder="1"/>
    <xf numFmtId="2" fontId="0" fillId="2" borderId="83" xfId="0" applyNumberFormat="1" applyFill="1" applyBorder="1"/>
    <xf numFmtId="0" fontId="0" fillId="2" borderId="93" xfId="0" applyFill="1" applyBorder="1"/>
    <xf numFmtId="2" fontId="0" fillId="2" borderId="94" xfId="0" applyNumberFormat="1" applyFill="1" applyBorder="1"/>
    <xf numFmtId="0" fontId="0" fillId="2" borderId="95" xfId="0" applyFill="1" applyBorder="1"/>
    <xf numFmtId="0" fontId="0" fillId="2" borderId="97" xfId="0" applyFill="1" applyBorder="1"/>
    <xf numFmtId="0" fontId="0" fillId="2" borderId="96" xfId="0" applyFill="1" applyBorder="1"/>
    <xf numFmtId="2" fontId="0" fillId="2" borderId="0" xfId="0" applyNumberFormat="1" applyFill="1"/>
    <xf numFmtId="2" fontId="0" fillId="0" borderId="0" xfId="0" applyNumberFormat="1"/>
    <xf numFmtId="0" fontId="0" fillId="0" borderId="0" xfId="0" applyAlignment="1">
      <alignment horizontal="left"/>
    </xf>
    <xf numFmtId="0" fontId="0" fillId="2" borderId="52" xfId="0" applyFill="1" applyBorder="1"/>
    <xf numFmtId="164" fontId="0" fillId="2" borderId="56" xfId="0" applyNumberFormat="1" applyFill="1" applyBorder="1"/>
    <xf numFmtId="164" fontId="0" fillId="2" borderId="53" xfId="0" applyNumberFormat="1" applyFill="1" applyBorder="1"/>
    <xf numFmtId="164" fontId="0" fillId="2" borderId="51" xfId="0" applyNumberFormat="1" applyFill="1" applyBorder="1"/>
    <xf numFmtId="164" fontId="0" fillId="2" borderId="55" xfId="0" applyNumberFormat="1" applyFill="1" applyBorder="1"/>
    <xf numFmtId="0" fontId="0" fillId="2" borderId="101" xfId="0" applyFill="1" applyBorder="1"/>
    <xf numFmtId="11" fontId="0" fillId="2" borderId="72" xfId="0" applyNumberFormat="1" applyFill="1" applyBorder="1"/>
    <xf numFmtId="11" fontId="0" fillId="2" borderId="57" xfId="0" applyNumberFormat="1" applyFill="1" applyBorder="1"/>
    <xf numFmtId="11" fontId="0" fillId="2" borderId="49" xfId="0" applyNumberFormat="1" applyFill="1" applyBorder="1"/>
    <xf numFmtId="11" fontId="0" fillId="2" borderId="100" xfId="0" applyNumberFormat="1" applyFill="1" applyBorder="1"/>
    <xf numFmtId="11" fontId="0" fillId="2" borderId="102" xfId="0" applyNumberFormat="1" applyFill="1" applyBorder="1"/>
    <xf numFmtId="0" fontId="0" fillId="0" borderId="103" xfId="0" applyBorder="1"/>
    <xf numFmtId="0" fontId="0" fillId="0" borderId="0" xfId="0" applyAlignment="1">
      <alignment wrapText="1"/>
    </xf>
    <xf numFmtId="0" fontId="0" fillId="2" borderId="104" xfId="0" applyFill="1" applyBorder="1"/>
    <xf numFmtId="0" fontId="0" fillId="2" borderId="105" xfId="0" applyFill="1" applyBorder="1"/>
    <xf numFmtId="0" fontId="0" fillId="2" borderId="107" xfId="0" applyFill="1" applyBorder="1"/>
    <xf numFmtId="164" fontId="0" fillId="2" borderId="107" xfId="0" applyNumberFormat="1" applyFill="1" applyBorder="1"/>
    <xf numFmtId="0" fontId="0" fillId="2" borderId="110" xfId="0" applyFill="1" applyBorder="1"/>
    <xf numFmtId="0" fontId="0" fillId="2" borderId="111" xfId="0" applyFill="1" applyBorder="1"/>
    <xf numFmtId="0" fontId="0" fillId="2" borderId="112" xfId="0" applyFill="1" applyBorder="1"/>
    <xf numFmtId="2" fontId="0" fillId="2" borderId="93" xfId="0" applyNumberFormat="1" applyFill="1" applyBorder="1"/>
    <xf numFmtId="2" fontId="0" fillId="2" borderId="113" xfId="0" applyNumberFormat="1" applyFill="1" applyBorder="1"/>
    <xf numFmtId="2" fontId="0" fillId="2" borderId="114" xfId="0" applyNumberFormat="1" applyFill="1" applyBorder="1"/>
    <xf numFmtId="2" fontId="0" fillId="2" borderId="41" xfId="0" applyNumberFormat="1" applyFill="1" applyBorder="1"/>
    <xf numFmtId="2" fontId="0" fillId="2" borderId="115" xfId="0" applyNumberFormat="1" applyFill="1" applyBorder="1"/>
    <xf numFmtId="2" fontId="0" fillId="2" borderId="107" xfId="0" applyNumberFormat="1" applyFill="1" applyBorder="1"/>
    <xf numFmtId="11" fontId="0" fillId="0" borderId="107" xfId="0" applyNumberFormat="1" applyBorder="1"/>
    <xf numFmtId="0" fontId="0" fillId="2" borderId="118" xfId="0" applyFill="1" applyBorder="1"/>
    <xf numFmtId="0" fontId="0" fillId="2" borderId="120" xfId="0" applyFill="1" applyBorder="1"/>
    <xf numFmtId="164" fontId="0" fillId="0" borderId="116" xfId="0" applyNumberFormat="1" applyBorder="1"/>
    <xf numFmtId="164" fontId="0" fillId="0" borderId="119" xfId="0" applyNumberFormat="1" applyBorder="1"/>
    <xf numFmtId="164" fontId="0" fillId="0" borderId="117" xfId="0" applyNumberFormat="1" applyBorder="1"/>
    <xf numFmtId="0" fontId="0" fillId="0" borderId="121" xfId="0" applyBorder="1" applyAlignment="1">
      <alignment horizontal="left"/>
    </xf>
    <xf numFmtId="0" fontId="0" fillId="2" borderId="124" xfId="0" applyFill="1" applyBorder="1"/>
    <xf numFmtId="0" fontId="0" fillId="11" borderId="126" xfId="0" applyFill="1" applyBorder="1"/>
    <xf numFmtId="0" fontId="0" fillId="12" borderId="125" xfId="0" applyFill="1" applyBorder="1"/>
    <xf numFmtId="0" fontId="0" fillId="12" borderId="129" xfId="0" applyFill="1" applyBorder="1"/>
    <xf numFmtId="0" fontId="0" fillId="12" borderId="127" xfId="0" applyFill="1" applyBorder="1"/>
    <xf numFmtId="0" fontId="0" fillId="12" borderId="0" xfId="0" applyFill="1"/>
    <xf numFmtId="0" fontId="0" fillId="12" borderId="130" xfId="0" applyFill="1" applyBorder="1"/>
    <xf numFmtId="0" fontId="0" fillId="14" borderId="125" xfId="0" applyFill="1" applyBorder="1"/>
    <xf numFmtId="0" fontId="0" fillId="13" borderId="130" xfId="0" applyFill="1" applyBorder="1"/>
    <xf numFmtId="11" fontId="0" fillId="0" borderId="57" xfId="0" applyNumberFormat="1" applyBorder="1"/>
    <xf numFmtId="0" fontId="0" fillId="0" borderId="0" xfId="0" applyBorder="1"/>
    <xf numFmtId="0" fontId="0" fillId="2" borderId="131" xfId="0" applyFill="1" applyBorder="1"/>
    <xf numFmtId="164" fontId="0" fillId="2" borderId="131" xfId="0" applyNumberFormat="1" applyFill="1" applyBorder="1"/>
    <xf numFmtId="0" fontId="0" fillId="2" borderId="134" xfId="0" applyFill="1" applyBorder="1"/>
    <xf numFmtId="2" fontId="0" fillId="2" borderId="131" xfId="0" applyNumberFormat="1" applyFill="1" applyBorder="1"/>
    <xf numFmtId="0" fontId="0" fillId="2" borderId="133" xfId="0" applyFill="1" applyBorder="1"/>
    <xf numFmtId="11" fontId="0" fillId="0" borderId="131" xfId="0" applyNumberFormat="1" applyBorder="1"/>
    <xf numFmtId="0" fontId="0" fillId="2" borderId="135" xfId="0" applyFill="1" applyBorder="1"/>
    <xf numFmtId="0" fontId="0" fillId="2" borderId="138" xfId="0" applyFill="1" applyBorder="1"/>
    <xf numFmtId="11" fontId="0" fillId="0" borderId="0" xfId="0" applyNumberFormat="1"/>
    <xf numFmtId="11" fontId="0" fillId="2" borderId="142" xfId="0" applyNumberFormat="1" applyFill="1" applyBorder="1"/>
    <xf numFmtId="0" fontId="0" fillId="2" borderId="92" xfId="0" applyFill="1" applyBorder="1"/>
    <xf numFmtId="0" fontId="0" fillId="11" borderId="144" xfId="0" applyFill="1" applyBorder="1"/>
    <xf numFmtId="0" fontId="0" fillId="11" borderId="111" xfId="0" applyFill="1" applyBorder="1"/>
    <xf numFmtId="0" fontId="0" fillId="11" borderId="147" xfId="0" applyFill="1" applyBorder="1"/>
    <xf numFmtId="11" fontId="0" fillId="0" borderId="49" xfId="0" applyNumberFormat="1" applyBorder="1"/>
    <xf numFmtId="0" fontId="0" fillId="11" borderId="148" xfId="0" applyFill="1" applyBorder="1"/>
    <xf numFmtId="0" fontId="0" fillId="11" borderId="128" xfId="0" applyFill="1" applyBorder="1"/>
    <xf numFmtId="11" fontId="0" fillId="2" borderId="150" xfId="0" applyNumberFormat="1" applyFill="1" applyBorder="1"/>
    <xf numFmtId="164" fontId="0" fillId="0" borderId="53" xfId="0" applyNumberFormat="1" applyBorder="1"/>
    <xf numFmtId="164" fontId="0" fillId="0" borderId="55" xfId="0" applyNumberFormat="1" applyBorder="1"/>
    <xf numFmtId="164" fontId="0" fillId="0" borderId="56" xfId="0" applyNumberFormat="1" applyBorder="1"/>
    <xf numFmtId="11" fontId="0" fillId="11" borderId="151" xfId="0" applyNumberFormat="1" applyFill="1" applyBorder="1"/>
    <xf numFmtId="0" fontId="0" fillId="11" borderId="153" xfId="0" applyFill="1" applyBorder="1"/>
    <xf numFmtId="11" fontId="0" fillId="11" borderId="154" xfId="0" applyNumberFormat="1" applyFill="1" applyBorder="1"/>
    <xf numFmtId="0" fontId="0" fillId="11" borderId="155" xfId="0" applyFill="1" applyBorder="1"/>
    <xf numFmtId="11" fontId="0" fillId="11" borderId="125" xfId="0" applyNumberFormat="1" applyFill="1" applyBorder="1"/>
    <xf numFmtId="0" fontId="0" fillId="12" borderId="106" xfId="0" applyFill="1" applyBorder="1"/>
    <xf numFmtId="0" fontId="0" fillId="12" borderId="107" xfId="0" applyFill="1" applyBorder="1"/>
    <xf numFmtId="11" fontId="0" fillId="11" borderId="157" xfId="0" applyNumberFormat="1" applyFill="1" applyBorder="1"/>
    <xf numFmtId="0" fontId="0" fillId="12" borderId="154" xfId="0" applyFill="1" applyBorder="1"/>
    <xf numFmtId="0" fontId="0" fillId="12" borderId="156" xfId="0" applyFill="1" applyBorder="1"/>
    <xf numFmtId="11" fontId="0" fillId="11" borderId="158" xfId="0" applyNumberFormat="1" applyFill="1" applyBorder="1"/>
    <xf numFmtId="11" fontId="0" fillId="11" borderId="159" xfId="0" applyNumberFormat="1" applyFill="1" applyBorder="1"/>
    <xf numFmtId="11" fontId="0" fillId="11" borderId="160" xfId="0" applyNumberFormat="1" applyFill="1" applyBorder="1"/>
    <xf numFmtId="11" fontId="0" fillId="11" borderId="106" xfId="0" applyNumberFormat="1" applyFill="1" applyBorder="1"/>
    <xf numFmtId="11" fontId="0" fillId="11" borderId="76" xfId="0" applyNumberFormat="1" applyFill="1" applyBorder="1"/>
    <xf numFmtId="11" fontId="0" fillId="11" borderId="129" xfId="0" applyNumberFormat="1" applyFill="1" applyBorder="1"/>
    <xf numFmtId="0" fontId="0" fillId="11" borderId="149" xfId="0" applyFill="1" applyBorder="1"/>
    <xf numFmtId="0" fontId="0" fillId="11" borderId="130" xfId="0" applyFill="1" applyBorder="1"/>
    <xf numFmtId="0" fontId="0" fillId="12" borderId="151" xfId="0" applyFill="1" applyBorder="1"/>
    <xf numFmtId="0" fontId="0" fillId="12" borderId="152" xfId="0" applyFill="1" applyBorder="1"/>
    <xf numFmtId="11" fontId="0" fillId="11" borderId="151" xfId="0" applyNumberFormat="1" applyFill="1" applyBorder="1" applyAlignment="1"/>
    <xf numFmtId="0" fontId="0" fillId="11" borderId="153" xfId="0" applyFill="1" applyBorder="1" applyAlignment="1"/>
    <xf numFmtId="0" fontId="0" fillId="11" borderId="126" xfId="0" applyFill="1" applyBorder="1" applyAlignment="1"/>
    <xf numFmtId="11" fontId="0" fillId="11" borderId="125" xfId="0" applyNumberFormat="1" applyFill="1" applyBorder="1" applyAlignment="1"/>
    <xf numFmtId="0" fontId="0" fillId="4" borderId="76" xfId="0" applyFill="1" applyBorder="1" applyAlignment="1">
      <alignment horizontal="center"/>
    </xf>
    <xf numFmtId="0" fontId="0" fillId="4" borderId="114" xfId="0" applyFill="1" applyBorder="1" applyAlignment="1">
      <alignment horizontal="center"/>
    </xf>
    <xf numFmtId="0" fontId="0" fillId="4" borderId="149" xfId="0" applyFill="1" applyBorder="1" applyAlignment="1">
      <alignment horizontal="center"/>
    </xf>
    <xf numFmtId="0" fontId="0" fillId="11" borderId="151" xfId="0" applyFill="1" applyBorder="1" applyAlignment="1">
      <alignment horizontal="center"/>
    </xf>
    <xf numFmtId="0" fontId="0" fillId="11" borderId="153" xfId="0" applyFill="1" applyBorder="1" applyAlignment="1">
      <alignment horizontal="center"/>
    </xf>
    <xf numFmtId="0" fontId="0" fillId="11" borderId="154" xfId="0" applyFill="1" applyBorder="1" applyAlignment="1">
      <alignment horizontal="center"/>
    </xf>
    <xf numFmtId="0" fontId="0" fillId="11" borderId="155" xfId="0" applyFill="1" applyBorder="1" applyAlignment="1">
      <alignment horizontal="center"/>
    </xf>
    <xf numFmtId="11" fontId="0" fillId="11" borderId="152" xfId="0" applyNumberFormat="1" applyFill="1" applyBorder="1" applyAlignment="1">
      <alignment horizontal="center"/>
    </xf>
    <xf numFmtId="0" fontId="0" fillId="11" borderId="152" xfId="0" applyFill="1" applyBorder="1" applyAlignment="1">
      <alignment horizontal="center"/>
    </xf>
    <xf numFmtId="0" fontId="0" fillId="11" borderId="156" xfId="0" applyFill="1" applyBorder="1" applyAlignment="1">
      <alignment horizontal="center"/>
    </xf>
    <xf numFmtId="0" fontId="0" fillId="13" borderId="127" xfId="0" applyFill="1" applyBorder="1" applyAlignment="1">
      <alignment horizontal="center"/>
    </xf>
    <xf numFmtId="0" fontId="0" fillId="13" borderId="128" xfId="0" applyFill="1" applyBorder="1" applyAlignment="1">
      <alignment horizontal="center"/>
    </xf>
    <xf numFmtId="0" fontId="0" fillId="13" borderId="154" xfId="0" applyFill="1" applyBorder="1" applyAlignment="1">
      <alignment horizontal="center"/>
    </xf>
    <xf numFmtId="0" fontId="0" fillId="13" borderId="155" xfId="0" applyFill="1" applyBorder="1" applyAlignment="1">
      <alignment horizontal="center"/>
    </xf>
    <xf numFmtId="11" fontId="0" fillId="13" borderId="0" xfId="0" applyNumberFormat="1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3" borderId="156" xfId="0" applyFill="1" applyBorder="1" applyAlignment="1">
      <alignment horizontal="center"/>
    </xf>
    <xf numFmtId="0" fontId="0" fillId="4" borderId="106" xfId="0" applyFill="1" applyBorder="1" applyAlignment="1">
      <alignment horizontal="center"/>
    </xf>
    <xf numFmtId="0" fontId="0" fillId="4" borderId="107" xfId="0" applyFill="1" applyBorder="1" applyAlignment="1">
      <alignment horizontal="center"/>
    </xf>
    <xf numFmtId="0" fontId="0" fillId="4" borderId="111" xfId="0" applyFill="1" applyBorder="1" applyAlignment="1">
      <alignment horizontal="center"/>
    </xf>
    <xf numFmtId="0" fontId="0" fillId="13" borderId="151" xfId="0" applyFill="1" applyBorder="1" applyAlignment="1">
      <alignment horizontal="center"/>
    </xf>
    <xf numFmtId="0" fontId="0" fillId="13" borderId="153" xfId="0" applyFill="1" applyBorder="1" applyAlignment="1">
      <alignment horizontal="center"/>
    </xf>
    <xf numFmtId="11" fontId="0" fillId="13" borderId="152" xfId="0" applyNumberFormat="1" applyFill="1" applyBorder="1" applyAlignment="1">
      <alignment horizontal="center"/>
    </xf>
    <xf numFmtId="0" fontId="0" fillId="13" borderId="152" xfId="0" applyFill="1" applyBorder="1" applyAlignment="1">
      <alignment horizontal="center"/>
    </xf>
    <xf numFmtId="11" fontId="0" fillId="11" borderId="152" xfId="0" quotePrefix="1" applyNumberFormat="1" applyFill="1" applyBorder="1" applyAlignment="1">
      <alignment horizontal="center"/>
    </xf>
    <xf numFmtId="0" fontId="0" fillId="15" borderId="151" xfId="0" applyFill="1" applyBorder="1" applyAlignment="1">
      <alignment horizontal="center"/>
    </xf>
    <xf numFmtId="0" fontId="0" fillId="15" borderId="152" xfId="0" applyFill="1" applyBorder="1" applyAlignment="1">
      <alignment horizontal="center"/>
    </xf>
    <xf numFmtId="0" fontId="0" fillId="15" borderId="125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4" borderId="151" xfId="0" applyFill="1" applyBorder="1" applyAlignment="1">
      <alignment horizontal="center"/>
    </xf>
    <xf numFmtId="0" fontId="0" fillId="14" borderId="152" xfId="0" applyFill="1" applyBorder="1" applyAlignment="1">
      <alignment horizontal="center"/>
    </xf>
    <xf numFmtId="0" fontId="0" fillId="14" borderId="153" xfId="0" applyFill="1" applyBorder="1" applyAlignment="1">
      <alignment horizontal="center"/>
    </xf>
    <xf numFmtId="0" fontId="3" fillId="4" borderId="29" xfId="0" applyFont="1" applyFill="1" applyBorder="1" applyAlignment="1">
      <alignment horizontal="center"/>
    </xf>
    <xf numFmtId="0" fontId="3" fillId="4" borderId="30" xfId="0" applyFont="1" applyFill="1" applyBorder="1" applyAlignment="1">
      <alignment horizontal="center"/>
    </xf>
    <xf numFmtId="0" fontId="3" fillId="4" borderId="38" xfId="0" applyFont="1" applyFill="1" applyBorder="1" applyAlignment="1">
      <alignment horizontal="center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39" xfId="0" applyBorder="1" applyAlignment="1">
      <alignment horizontal="left"/>
    </xf>
    <xf numFmtId="0" fontId="4" fillId="6" borderId="17" xfId="0" applyFont="1" applyFill="1" applyBorder="1" applyAlignment="1">
      <alignment horizontal="center" vertical="center"/>
    </xf>
    <xf numFmtId="0" fontId="4" fillId="6" borderId="18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3" fillId="7" borderId="31" xfId="0" applyFont="1" applyFill="1" applyBorder="1" applyAlignment="1">
      <alignment horizontal="center"/>
    </xf>
    <xf numFmtId="0" fontId="3" fillId="7" borderId="32" xfId="0" applyFont="1" applyFill="1" applyBorder="1" applyAlignment="1">
      <alignment horizontal="center"/>
    </xf>
    <xf numFmtId="0" fontId="3" fillId="7" borderId="37" xfId="0" applyFont="1" applyFill="1" applyBorder="1" applyAlignment="1">
      <alignment horizontal="center"/>
    </xf>
    <xf numFmtId="0" fontId="4" fillId="6" borderId="28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0" fillId="0" borderId="25" xfId="0" applyBorder="1" applyAlignment="1">
      <alignment horizontal="left"/>
    </xf>
    <xf numFmtId="0" fontId="3" fillId="6" borderId="19" xfId="0" applyFont="1" applyFill="1" applyBorder="1" applyAlignment="1">
      <alignment horizontal="center" wrapText="1"/>
    </xf>
    <xf numFmtId="0" fontId="3" fillId="6" borderId="20" xfId="0" applyFont="1" applyFill="1" applyBorder="1" applyAlignment="1">
      <alignment horizontal="center" wrapText="1"/>
    </xf>
    <xf numFmtId="0" fontId="3" fillId="6" borderId="21" xfId="0" applyFont="1" applyFill="1" applyBorder="1" applyAlignment="1">
      <alignment horizontal="center" wrapText="1"/>
    </xf>
    <xf numFmtId="0" fontId="3" fillId="7" borderId="7" xfId="0" applyFont="1" applyFill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4" fillId="6" borderId="17" xfId="0" applyFont="1" applyFill="1" applyBorder="1" applyAlignment="1">
      <alignment horizontal="center" wrapText="1"/>
    </xf>
    <xf numFmtId="0" fontId="4" fillId="6" borderId="18" xfId="0" applyFont="1" applyFill="1" applyBorder="1" applyAlignment="1">
      <alignment horizontal="center" wrapText="1"/>
    </xf>
    <xf numFmtId="0" fontId="4" fillId="6" borderId="5" xfId="0" applyFont="1" applyFill="1" applyBorder="1" applyAlignment="1">
      <alignment horizontal="center" wrapText="1"/>
    </xf>
    <xf numFmtId="0" fontId="4" fillId="6" borderId="14" xfId="0" applyFont="1" applyFill="1" applyBorder="1" applyAlignment="1">
      <alignment horizontal="center" wrapText="1"/>
    </xf>
    <xf numFmtId="0" fontId="4" fillId="6" borderId="15" xfId="0" applyFont="1" applyFill="1" applyBorder="1" applyAlignment="1">
      <alignment horizontal="center" wrapText="1"/>
    </xf>
    <xf numFmtId="0" fontId="4" fillId="6" borderId="16" xfId="0" applyFont="1" applyFill="1" applyBorder="1" applyAlignment="1">
      <alignment horizontal="center" wrapText="1"/>
    </xf>
    <xf numFmtId="0" fontId="3" fillId="6" borderId="27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1" fillId="0" borderId="22" xfId="0" applyFont="1" applyBorder="1" applyAlignment="1">
      <alignment horizontal="left"/>
    </xf>
    <xf numFmtId="0" fontId="1" fillId="0" borderId="23" xfId="0" applyFont="1" applyBorder="1" applyAlignment="1">
      <alignment horizontal="left"/>
    </xf>
    <xf numFmtId="0" fontId="1" fillId="0" borderId="25" xfId="0" applyFont="1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3" borderId="23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4" fillId="6" borderId="106" xfId="0" applyFont="1" applyFill="1" applyBorder="1" applyAlignment="1">
      <alignment horizontal="center"/>
    </xf>
    <xf numFmtId="0" fontId="4" fillId="6" borderId="136" xfId="0" applyFont="1" applyFill="1" applyBorder="1" applyAlignment="1">
      <alignment horizontal="center"/>
    </xf>
    <xf numFmtId="0" fontId="4" fillId="6" borderId="106" xfId="0" applyFont="1" applyFill="1" applyBorder="1" applyAlignment="1">
      <alignment horizontal="center" wrapText="1"/>
    </xf>
    <xf numFmtId="0" fontId="4" fillId="6" borderId="136" xfId="0" applyFont="1" applyFill="1" applyBorder="1" applyAlignment="1">
      <alignment horizontal="center" wrapText="1"/>
    </xf>
    <xf numFmtId="0" fontId="4" fillId="6" borderId="109" xfId="0" applyFont="1" applyFill="1" applyBorder="1" applyAlignment="1">
      <alignment horizontal="center"/>
    </xf>
    <xf numFmtId="0" fontId="9" fillId="2" borderId="137" xfId="0" applyFont="1" applyFill="1" applyBorder="1" applyAlignment="1">
      <alignment horizontal="left"/>
    </xf>
    <xf numFmtId="0" fontId="9" fillId="2" borderId="107" xfId="0" applyFont="1" applyFill="1" applyBorder="1" applyAlignment="1">
      <alignment horizontal="left"/>
    </xf>
    <xf numFmtId="0" fontId="9" fillId="2" borderId="109" xfId="0" applyFont="1" applyFill="1" applyBorder="1" applyAlignment="1">
      <alignment horizontal="left"/>
    </xf>
    <xf numFmtId="0" fontId="9" fillId="2" borderId="137" xfId="0" applyFont="1" applyFill="1" applyBorder="1" applyAlignment="1">
      <alignment horizontal="left" wrapText="1"/>
    </xf>
    <xf numFmtId="0" fontId="9" fillId="2" borderId="107" xfId="0" applyFont="1" applyFill="1" applyBorder="1" applyAlignment="1">
      <alignment horizontal="left" wrapText="1"/>
    </xf>
    <xf numFmtId="0" fontId="9" fillId="2" borderId="109" xfId="0" applyFont="1" applyFill="1" applyBorder="1" applyAlignment="1">
      <alignment horizontal="left" wrapText="1"/>
    </xf>
    <xf numFmtId="0" fontId="9" fillId="2" borderId="108" xfId="0" applyFont="1" applyFill="1" applyBorder="1" applyAlignment="1">
      <alignment horizontal="left"/>
    </xf>
    <xf numFmtId="0" fontId="9" fillId="0" borderId="137" xfId="0" applyFont="1" applyFill="1" applyBorder="1" applyAlignment="1">
      <alignment horizontal="left"/>
    </xf>
    <xf numFmtId="0" fontId="9" fillId="0" borderId="107" xfId="0" applyFont="1" applyFill="1" applyBorder="1" applyAlignment="1">
      <alignment horizontal="left"/>
    </xf>
    <xf numFmtId="0" fontId="9" fillId="0" borderId="109" xfId="0" applyFont="1" applyFill="1" applyBorder="1" applyAlignment="1">
      <alignment horizontal="left"/>
    </xf>
    <xf numFmtId="0" fontId="3" fillId="9" borderId="9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4" fillId="6" borderId="63" xfId="0" applyFont="1" applyFill="1" applyBorder="1" applyAlignment="1">
      <alignment horizontal="center" vertical="center" wrapText="1"/>
    </xf>
    <xf numFmtId="0" fontId="4" fillId="6" borderId="64" xfId="0" applyFont="1" applyFill="1" applyBorder="1" applyAlignment="1">
      <alignment horizontal="center" vertical="center" wrapText="1"/>
    </xf>
    <xf numFmtId="0" fontId="4" fillId="6" borderId="74" xfId="0" applyFont="1" applyFill="1" applyBorder="1" applyAlignment="1">
      <alignment horizontal="center" vertical="center" wrapText="1"/>
    </xf>
    <xf numFmtId="0" fontId="4" fillId="6" borderId="14" xfId="0" applyFont="1" applyFill="1" applyBorder="1" applyAlignment="1">
      <alignment horizontal="center" vertical="center" wrapText="1"/>
    </xf>
    <xf numFmtId="0" fontId="4" fillId="6" borderId="76" xfId="0" applyFont="1" applyFill="1" applyBorder="1" applyAlignment="1">
      <alignment horizontal="center" vertical="center" wrapText="1"/>
    </xf>
    <xf numFmtId="0" fontId="4" fillId="6" borderId="77" xfId="0" applyFont="1" applyFill="1" applyBorder="1" applyAlignment="1">
      <alignment horizontal="center" vertical="center" wrapText="1"/>
    </xf>
    <xf numFmtId="0" fontId="4" fillId="6" borderId="63" xfId="0" applyFont="1" applyFill="1" applyBorder="1" applyAlignment="1">
      <alignment horizontal="center" vertical="center"/>
    </xf>
    <xf numFmtId="0" fontId="4" fillId="6" borderId="64" xfId="0" applyFont="1" applyFill="1" applyBorder="1" applyAlignment="1">
      <alignment horizontal="center" vertical="center"/>
    </xf>
    <xf numFmtId="0" fontId="4" fillId="6" borderId="74" xfId="0" applyFont="1" applyFill="1" applyBorder="1" applyAlignment="1">
      <alignment horizontal="center" vertical="center"/>
    </xf>
    <xf numFmtId="0" fontId="0" fillId="0" borderId="65" xfId="0" applyBorder="1" applyAlignment="1">
      <alignment horizontal="left"/>
    </xf>
    <xf numFmtId="0" fontId="0" fillId="0" borderId="66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78" xfId="0" applyBorder="1" applyAlignment="1">
      <alignment horizontal="left"/>
    </xf>
    <xf numFmtId="0" fontId="0" fillId="0" borderId="79" xfId="0" applyBorder="1" applyAlignment="1">
      <alignment horizontal="left"/>
    </xf>
    <xf numFmtId="0" fontId="0" fillId="0" borderId="80" xfId="0" applyBorder="1" applyAlignment="1">
      <alignment horizontal="left"/>
    </xf>
    <xf numFmtId="0" fontId="4" fillId="6" borderId="76" xfId="0" applyFont="1" applyFill="1" applyBorder="1" applyAlignment="1">
      <alignment horizontal="center" vertical="center"/>
    </xf>
    <xf numFmtId="0" fontId="4" fillId="6" borderId="77" xfId="0" applyFont="1" applyFill="1" applyBorder="1" applyAlignment="1">
      <alignment horizontal="center" vertical="center"/>
    </xf>
    <xf numFmtId="0" fontId="4" fillId="10" borderId="53" xfId="0" applyFont="1" applyFill="1" applyBorder="1" applyAlignment="1">
      <alignment horizontal="center" vertical="center" wrapText="1"/>
    </xf>
    <xf numFmtId="0" fontId="4" fillId="10" borderId="55" xfId="0" applyFont="1" applyFill="1" applyBorder="1" applyAlignment="1">
      <alignment horizontal="center" vertical="center" wrapText="1"/>
    </xf>
    <xf numFmtId="0" fontId="4" fillId="10" borderId="54" xfId="0" applyFont="1" applyFill="1" applyBorder="1" applyAlignment="1">
      <alignment horizontal="center" vertical="center" wrapText="1"/>
    </xf>
    <xf numFmtId="0" fontId="0" fillId="0" borderId="100" xfId="0" applyBorder="1" applyAlignment="1">
      <alignment horizontal="center"/>
    </xf>
    <xf numFmtId="0" fontId="0" fillId="0" borderId="99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92" xfId="0" applyBorder="1" applyAlignment="1">
      <alignment horizontal="center"/>
    </xf>
    <xf numFmtId="0" fontId="3" fillId="8" borderId="0" xfId="0" applyFont="1" applyFill="1" applyAlignment="1">
      <alignment horizontal="center" wrapText="1"/>
    </xf>
    <xf numFmtId="0" fontId="0" fillId="0" borderId="45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18" xfId="0" applyBorder="1" applyAlignment="1">
      <alignment horizontal="left"/>
    </xf>
    <xf numFmtId="0" fontId="3" fillId="8" borderId="1" xfId="0" applyFont="1" applyFill="1" applyBorder="1" applyAlignment="1">
      <alignment horizontal="center"/>
    </xf>
    <xf numFmtId="0" fontId="3" fillId="10" borderId="53" xfId="0" applyFont="1" applyFill="1" applyBorder="1" applyAlignment="1">
      <alignment horizontal="center"/>
    </xf>
    <xf numFmtId="0" fontId="3" fillId="10" borderId="54" xfId="0" applyFont="1" applyFill="1" applyBorder="1" applyAlignment="1">
      <alignment horizontal="center"/>
    </xf>
    <xf numFmtId="0" fontId="4" fillId="10" borderId="53" xfId="0" applyFont="1" applyFill="1" applyBorder="1" applyAlignment="1">
      <alignment horizontal="center"/>
    </xf>
    <xf numFmtId="0" fontId="4" fillId="10" borderId="55" xfId="0" applyFont="1" applyFill="1" applyBorder="1" applyAlignment="1">
      <alignment horizontal="center"/>
    </xf>
    <xf numFmtId="0" fontId="4" fillId="10" borderId="54" xfId="0" applyFont="1" applyFill="1" applyBorder="1" applyAlignment="1">
      <alignment horizontal="center"/>
    </xf>
    <xf numFmtId="0" fontId="4" fillId="10" borderId="56" xfId="0" applyFont="1" applyFill="1" applyBorder="1" applyAlignment="1">
      <alignment horizontal="center"/>
    </xf>
    <xf numFmtId="0" fontId="4" fillId="10" borderId="51" xfId="0" applyFont="1" applyFill="1" applyBorder="1" applyAlignment="1">
      <alignment horizontal="center"/>
    </xf>
    <xf numFmtId="0" fontId="4" fillId="10" borderId="52" xfId="0" applyFont="1" applyFill="1" applyBorder="1" applyAlignment="1">
      <alignment horizontal="center"/>
    </xf>
    <xf numFmtId="0" fontId="3" fillId="10" borderId="55" xfId="0" applyFont="1" applyFill="1" applyBorder="1" applyAlignment="1">
      <alignment horizontal="center"/>
    </xf>
    <xf numFmtId="0" fontId="3" fillId="10" borderId="51" xfId="0" applyFont="1" applyFill="1" applyBorder="1" applyAlignment="1">
      <alignment horizontal="center"/>
    </xf>
    <xf numFmtId="0" fontId="3" fillId="10" borderId="52" xfId="0" applyFont="1" applyFill="1" applyBorder="1" applyAlignment="1">
      <alignment horizontal="center"/>
    </xf>
    <xf numFmtId="0" fontId="4" fillId="10" borderId="53" xfId="0" applyFont="1" applyFill="1" applyBorder="1" applyAlignment="1">
      <alignment horizontal="center" wrapText="1"/>
    </xf>
    <xf numFmtId="0" fontId="4" fillId="10" borderId="55" xfId="0" applyFont="1" applyFill="1" applyBorder="1" applyAlignment="1">
      <alignment horizontal="center" wrapText="1"/>
    </xf>
    <xf numFmtId="0" fontId="4" fillId="10" borderId="54" xfId="0" applyFont="1" applyFill="1" applyBorder="1" applyAlignment="1">
      <alignment horizontal="center" wrapText="1"/>
    </xf>
    <xf numFmtId="0" fontId="3" fillId="8" borderId="140" xfId="0" applyFont="1" applyFill="1" applyBorder="1" applyAlignment="1">
      <alignment horizontal="center"/>
    </xf>
    <xf numFmtId="0" fontId="3" fillId="8" borderId="141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 wrapText="1"/>
    </xf>
    <xf numFmtId="0" fontId="3" fillId="8" borderId="139" xfId="0" applyFont="1" applyFill="1" applyBorder="1" applyAlignment="1">
      <alignment horizontal="center" wrapText="1"/>
    </xf>
    <xf numFmtId="0" fontId="3" fillId="8" borderId="140" xfId="0" applyFont="1" applyFill="1" applyBorder="1" applyAlignment="1">
      <alignment horizontal="center" wrapText="1"/>
    </xf>
    <xf numFmtId="0" fontId="9" fillId="0" borderId="49" xfId="0" applyFont="1" applyFill="1" applyBorder="1" applyAlignment="1">
      <alignment horizontal="left" wrapText="1"/>
    </xf>
    <xf numFmtId="0" fontId="9" fillId="0" borderId="50" xfId="0" applyFont="1" applyFill="1" applyBorder="1" applyAlignment="1">
      <alignment horizontal="left" wrapText="1"/>
    </xf>
    <xf numFmtId="0" fontId="9" fillId="0" borderId="57" xfId="0" applyFont="1" applyFill="1" applyBorder="1" applyAlignment="1">
      <alignment horizontal="left" wrapText="1"/>
    </xf>
    <xf numFmtId="0" fontId="9" fillId="0" borderId="143" xfId="0" applyFont="1" applyFill="1" applyBorder="1" applyAlignment="1">
      <alignment horizontal="left" wrapText="1"/>
    </xf>
    <xf numFmtId="0" fontId="3" fillId="6" borderId="59" xfId="0" applyFont="1" applyFill="1" applyBorder="1" applyAlignment="1">
      <alignment horizontal="center" wrapText="1"/>
    </xf>
    <xf numFmtId="0" fontId="3" fillId="6" borderId="1" xfId="0" applyFont="1" applyFill="1" applyBorder="1" applyAlignment="1">
      <alignment horizontal="center" wrapText="1"/>
    </xf>
    <xf numFmtId="0" fontId="3" fillId="6" borderId="88" xfId="0" applyFont="1" applyFill="1" applyBorder="1" applyAlignment="1">
      <alignment horizontal="center" wrapText="1"/>
    </xf>
    <xf numFmtId="0" fontId="4" fillId="6" borderId="131" xfId="0" applyFont="1" applyFill="1" applyBorder="1" applyAlignment="1">
      <alignment horizontal="center" vertical="center"/>
    </xf>
    <xf numFmtId="0" fontId="0" fillId="0" borderId="132" xfId="0" applyBorder="1" applyAlignment="1">
      <alignment horizontal="left"/>
    </xf>
    <xf numFmtId="0" fontId="0" fillId="0" borderId="131" xfId="0" applyBorder="1" applyAlignment="1">
      <alignment horizontal="left"/>
    </xf>
    <xf numFmtId="0" fontId="0" fillId="0" borderId="64" xfId="0" applyBorder="1" applyAlignment="1">
      <alignment horizontal="left"/>
    </xf>
    <xf numFmtId="0" fontId="3" fillId="7" borderId="89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90" xfId="0" applyFont="1" applyFill="1" applyBorder="1" applyAlignment="1">
      <alignment horizontal="center"/>
    </xf>
    <xf numFmtId="0" fontId="3" fillId="4" borderId="58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4" fillId="6" borderId="106" xfId="0" applyFont="1" applyFill="1" applyBorder="1" applyAlignment="1">
      <alignment horizontal="center" vertical="center"/>
    </xf>
    <xf numFmtId="0" fontId="4" fillId="6" borderId="107" xfId="0" applyFont="1" applyFill="1" applyBorder="1" applyAlignment="1">
      <alignment horizontal="center" vertical="center"/>
    </xf>
    <xf numFmtId="0" fontId="0" fillId="0" borderId="86" xfId="0" applyBorder="1" applyAlignment="1">
      <alignment horizontal="left"/>
    </xf>
    <xf numFmtId="0" fontId="0" fillId="0" borderId="60" xfId="0" applyBorder="1" applyAlignment="1">
      <alignment horizontal="left"/>
    </xf>
    <xf numFmtId="0" fontId="0" fillId="0" borderId="61" xfId="0" applyBorder="1" applyAlignment="1">
      <alignment horizontal="left"/>
    </xf>
    <xf numFmtId="0" fontId="0" fillId="0" borderId="62" xfId="0" applyBorder="1" applyAlignment="1">
      <alignment horizontal="left"/>
    </xf>
    <xf numFmtId="0" fontId="0" fillId="0" borderId="122" xfId="0" applyBorder="1" applyAlignment="1">
      <alignment horizontal="left"/>
    </xf>
    <xf numFmtId="0" fontId="0" fillId="0" borderId="123" xfId="0" applyBorder="1" applyAlignment="1">
      <alignment horizontal="left"/>
    </xf>
    <xf numFmtId="0" fontId="3" fillId="6" borderId="87" xfId="0" applyFont="1" applyFill="1" applyBorder="1" applyAlignment="1">
      <alignment horizontal="center" wrapText="1"/>
    </xf>
    <xf numFmtId="0" fontId="0" fillId="0" borderId="108" xfId="0" applyBorder="1" applyAlignment="1">
      <alignment horizontal="left"/>
    </xf>
    <xf numFmtId="0" fontId="0" fillId="0" borderId="107" xfId="0" applyBorder="1" applyAlignment="1">
      <alignment horizontal="left"/>
    </xf>
    <xf numFmtId="0" fontId="0" fillId="0" borderId="109" xfId="0" applyBorder="1" applyAlignment="1">
      <alignment horizontal="left"/>
    </xf>
    <xf numFmtId="0" fontId="3" fillId="10" borderId="56" xfId="0" applyFont="1" applyFill="1" applyBorder="1" applyAlignment="1">
      <alignment horizontal="center"/>
    </xf>
    <xf numFmtId="0" fontId="0" fillId="4" borderId="146" xfId="0" applyFill="1" applyBorder="1" applyAlignment="1">
      <alignment horizontal="center"/>
    </xf>
    <xf numFmtId="0" fontId="0" fillId="4" borderId="7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128" xfId="0" applyFill="1" applyBorder="1" applyAlignment="1">
      <alignment horizontal="center"/>
    </xf>
    <xf numFmtId="0" fontId="0" fillId="4" borderId="145" xfId="0" applyFill="1" applyBorder="1" applyAlignment="1">
      <alignment horizontal="center"/>
    </xf>
    <xf numFmtId="0" fontId="0" fillId="0" borderId="24" xfId="0" applyBorder="1" applyAlignment="1">
      <alignment horizontal="left"/>
    </xf>
    <xf numFmtId="0" fontId="0" fillId="0" borderId="98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00080"/>
      <color rgb="FF993366"/>
      <color rgb="FF9900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36894</xdr:colOff>
      <xdr:row>3</xdr:row>
      <xdr:rowOff>173183</xdr:rowOff>
    </xdr:from>
    <xdr:to>
      <xdr:col>19</xdr:col>
      <xdr:colOff>580159</xdr:colOff>
      <xdr:row>6</xdr:row>
      <xdr:rowOff>123449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 de texto 1"/>
            <xdr:cNvSpPr txBox="1"/>
          </xdr:nvSpPr>
          <xdr:spPr>
            <a:xfrm>
              <a:off x="10782826" y="744683"/>
              <a:ext cx="1149401" cy="5044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no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20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𝑅𝑡</m:t>
                    </m:r>
                    <m:r>
                      <a:rPr lang="pt-PT" sz="120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=</m:t>
                    </m:r>
                    <m:f>
                      <m:fPr>
                        <m:ctrlPr>
                          <a:rPr lang="en-GB" sz="12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fPr>
                      <m:num>
                        <m:r>
                          <a:rPr lang="pt-PT" sz="12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𝐸𝑠𝑝𝑒𝑠𝑠𝑢𝑟𝑎</m:t>
                        </m:r>
                      </m:num>
                      <m:den>
                        <m:r>
                          <a:rPr lang="pt-PT" sz="12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𝐾</m:t>
                        </m:r>
                        <m:r>
                          <a:rPr lang="pt-PT" sz="12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∗Á</m:t>
                        </m:r>
                        <m:r>
                          <a:rPr lang="pt-PT" sz="12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𝑟𝑒𝑎</m:t>
                        </m:r>
                      </m:den>
                    </m:f>
                  </m:oMath>
                </m:oMathPara>
              </a14:m>
              <a:endParaRPr lang="en-GB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3" name="Caixa de texto 1"/>
            <xdr:cNvSpPr txBox="1"/>
          </xdr:nvSpPr>
          <xdr:spPr>
            <a:xfrm>
              <a:off x="10782826" y="744683"/>
              <a:ext cx="1149401" cy="5044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pt-PT" sz="12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𝑅𝑡=𝐸𝑠𝑝𝑒𝑠𝑠𝑢𝑟𝑎</a:t>
              </a:r>
              <a:r>
                <a:rPr lang="en-GB" sz="12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/(</a:t>
              </a:r>
              <a:r>
                <a:rPr lang="pt-PT" sz="12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𝐾∗Á𝑟𝑒𝑎</a:t>
              </a:r>
              <a:r>
                <a:rPr lang="en-GB" sz="12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en-GB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9524</xdr:colOff>
      <xdr:row>3</xdr:row>
      <xdr:rowOff>179070</xdr:rowOff>
    </xdr:from>
    <xdr:to>
      <xdr:col>19</xdr:col>
      <xdr:colOff>1181099</xdr:colOff>
      <xdr:row>6</xdr:row>
      <xdr:rowOff>131445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 de texto 1"/>
            <xdr:cNvSpPr txBox="1"/>
          </xdr:nvSpPr>
          <xdr:spPr>
            <a:xfrm>
              <a:off x="10989944" y="727710"/>
              <a:ext cx="1781175" cy="5010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no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20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𝑅𝑡</m:t>
                    </m:r>
                    <m:r>
                      <a:rPr lang="pt-PT" sz="120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=</m:t>
                    </m:r>
                    <m:f>
                      <m:fPr>
                        <m:ctrlPr>
                          <a:rPr lang="en-GB" sz="12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fPr>
                      <m:num>
                        <m:r>
                          <a:rPr lang="pt-PT" sz="12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𝐸𝑠𝑝𝑒𝑠𝑠𝑢𝑟𝑎</m:t>
                        </m:r>
                      </m:num>
                      <m:den>
                        <m:r>
                          <a:rPr lang="pt-PT" sz="12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𝐾</m:t>
                        </m:r>
                        <m:r>
                          <a:rPr lang="pt-PT" sz="12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∗Á</m:t>
                        </m:r>
                        <m:r>
                          <a:rPr lang="pt-PT" sz="12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𝑟𝑒𝑎</m:t>
                        </m:r>
                      </m:den>
                    </m:f>
                  </m:oMath>
                </m:oMathPara>
              </a14:m>
              <a:endParaRPr lang="en-GB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3" name="Caixa de texto 1"/>
            <xdr:cNvSpPr txBox="1"/>
          </xdr:nvSpPr>
          <xdr:spPr>
            <a:xfrm>
              <a:off x="10989944" y="727710"/>
              <a:ext cx="1781175" cy="5010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pt-PT" sz="12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𝑅𝑡=𝐸𝑠𝑝𝑒𝑠𝑠𝑢𝑟𝑎</a:t>
              </a:r>
              <a:r>
                <a:rPr lang="en-GB" sz="12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/(</a:t>
              </a:r>
              <a:r>
                <a:rPr lang="pt-PT" sz="12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𝐾∗Á𝑟𝑒𝑎</a:t>
              </a:r>
              <a:r>
                <a:rPr lang="en-GB" sz="12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en-GB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9524</xdr:colOff>
      <xdr:row>3</xdr:row>
      <xdr:rowOff>171450</xdr:rowOff>
    </xdr:from>
    <xdr:to>
      <xdr:col>19</xdr:col>
      <xdr:colOff>1371599</xdr:colOff>
      <xdr:row>6</xdr:row>
      <xdr:rowOff>123825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 de texto 1"/>
            <xdr:cNvSpPr txBox="1"/>
          </xdr:nvSpPr>
          <xdr:spPr>
            <a:xfrm>
              <a:off x="11201399" y="742950"/>
              <a:ext cx="1971675" cy="504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no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20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𝑅𝑡</m:t>
                    </m:r>
                    <m:r>
                      <a:rPr lang="pt-PT" sz="120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=</m:t>
                    </m:r>
                    <m:f>
                      <m:fPr>
                        <m:ctrlPr>
                          <a:rPr lang="en-GB" sz="12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fPr>
                      <m:num>
                        <m:r>
                          <a:rPr lang="pt-PT" sz="12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𝐸𝑠𝑝𝑒𝑠𝑠𝑢𝑟𝑎</m:t>
                        </m:r>
                      </m:num>
                      <m:den>
                        <m:r>
                          <a:rPr lang="pt-PT" sz="12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𝐾</m:t>
                        </m:r>
                        <m:r>
                          <a:rPr lang="pt-PT" sz="12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∗Á</m:t>
                        </m:r>
                        <m:r>
                          <a:rPr lang="pt-PT" sz="12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𝑟𝑒𝑎</m:t>
                        </m:r>
                      </m:den>
                    </m:f>
                  </m:oMath>
                </m:oMathPara>
              </a14:m>
              <a:endParaRPr lang="en-GB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3" name="Caixa de texto 1"/>
            <xdr:cNvSpPr txBox="1"/>
          </xdr:nvSpPr>
          <xdr:spPr>
            <a:xfrm>
              <a:off x="11201399" y="742950"/>
              <a:ext cx="1971675" cy="504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pt-PT" sz="12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𝑅𝑡=𝐸𝑠𝑝𝑒𝑠𝑠𝑢𝑟𝑎</a:t>
              </a:r>
              <a:r>
                <a:rPr lang="en-GB" sz="12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/(</a:t>
              </a:r>
              <a:r>
                <a:rPr lang="pt-PT" sz="12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𝐾∗Á𝑟𝑒𝑎</a:t>
              </a:r>
              <a:r>
                <a:rPr lang="en-GB" sz="12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en-GB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3</xdr:row>
      <xdr:rowOff>174349</xdr:rowOff>
    </xdr:from>
    <xdr:to>
      <xdr:col>20</xdr:col>
      <xdr:colOff>3120</xdr:colOff>
      <xdr:row>6</xdr:row>
      <xdr:rowOff>126724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 de texto 1"/>
            <xdr:cNvSpPr txBox="1"/>
          </xdr:nvSpPr>
          <xdr:spPr>
            <a:xfrm>
              <a:off x="11782425" y="745849"/>
              <a:ext cx="1927170" cy="504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no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20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𝑅𝑡</m:t>
                    </m:r>
                    <m:r>
                      <a:rPr lang="pt-PT" sz="120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=</m:t>
                    </m:r>
                    <m:f>
                      <m:fPr>
                        <m:ctrlPr>
                          <a:rPr lang="en-GB" sz="12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fPr>
                      <m:num>
                        <m:r>
                          <a:rPr lang="pt-PT" sz="12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𝐸𝑠𝑝𝑒𝑠𝑠𝑢𝑟𝑎</m:t>
                        </m:r>
                      </m:num>
                      <m:den>
                        <m:r>
                          <a:rPr lang="pt-PT" sz="12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𝐾</m:t>
                        </m:r>
                        <m:r>
                          <a:rPr lang="pt-PT" sz="12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∗Á</m:t>
                        </m:r>
                        <m:r>
                          <a:rPr lang="pt-PT" sz="12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𝑟𝑒𝑎</m:t>
                        </m:r>
                      </m:den>
                    </m:f>
                  </m:oMath>
                </m:oMathPara>
              </a14:m>
              <a:endParaRPr lang="en-GB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3" name="Caixa de texto 1"/>
            <xdr:cNvSpPr txBox="1"/>
          </xdr:nvSpPr>
          <xdr:spPr>
            <a:xfrm>
              <a:off x="11782425" y="745849"/>
              <a:ext cx="1927170" cy="504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pt-PT" sz="12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𝑅𝑡=𝐸𝑠𝑝𝑒𝑠𝑠𝑢𝑟𝑎</a:t>
              </a:r>
              <a:r>
                <a:rPr lang="en-GB" sz="12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/(</a:t>
              </a:r>
              <a:r>
                <a:rPr lang="pt-PT" sz="12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𝐾∗Á𝑟𝑒𝑎</a:t>
              </a:r>
              <a:r>
                <a:rPr lang="en-GB" sz="12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en-GB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4</xdr:row>
      <xdr:rowOff>2899</xdr:rowOff>
    </xdr:from>
    <xdr:to>
      <xdr:col>20</xdr:col>
      <xdr:colOff>3120</xdr:colOff>
      <xdr:row>6</xdr:row>
      <xdr:rowOff>9525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 de texto 1"/>
            <xdr:cNvSpPr txBox="1"/>
          </xdr:nvSpPr>
          <xdr:spPr>
            <a:xfrm>
              <a:off x="10839450" y="774424"/>
              <a:ext cx="1222320" cy="4066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no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20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𝑅𝑡</m:t>
                    </m:r>
                    <m:r>
                      <a:rPr lang="pt-PT" sz="120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=</m:t>
                    </m:r>
                    <m:f>
                      <m:fPr>
                        <m:ctrlPr>
                          <a:rPr lang="en-GB" sz="12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fPr>
                      <m:num>
                        <m:r>
                          <a:rPr lang="pt-PT" sz="12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𝐸𝑠𝑝𝑒𝑠𝑠𝑢𝑟𝑎</m:t>
                        </m:r>
                      </m:num>
                      <m:den>
                        <m:r>
                          <a:rPr lang="pt-PT" sz="12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𝐾</m:t>
                        </m:r>
                        <m:r>
                          <a:rPr lang="pt-PT" sz="12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∗Á</m:t>
                        </m:r>
                        <m:r>
                          <a:rPr lang="pt-PT" sz="12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𝑟𝑒𝑎</m:t>
                        </m:r>
                      </m:den>
                    </m:f>
                  </m:oMath>
                </m:oMathPara>
              </a14:m>
              <a:endParaRPr lang="en-GB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" name="Caixa de texto 1"/>
            <xdr:cNvSpPr txBox="1"/>
          </xdr:nvSpPr>
          <xdr:spPr>
            <a:xfrm>
              <a:off x="10839450" y="774424"/>
              <a:ext cx="1222320" cy="4066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pt-PT" sz="12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𝑅𝑡=𝐸𝑠𝑝𝑒𝑠𝑠𝑢𝑟𝑎</a:t>
              </a:r>
              <a:r>
                <a:rPr lang="en-GB" sz="12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/(</a:t>
              </a:r>
              <a:r>
                <a:rPr lang="pt-PT" sz="12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𝐾∗Á𝑟𝑒𝑎</a:t>
              </a:r>
              <a:r>
                <a:rPr lang="en-GB" sz="12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en-GB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9"/>
  <sheetViews>
    <sheetView tabSelected="1" topLeftCell="B1" zoomScaleNormal="100" workbookViewId="0">
      <selection activeCell="M46" sqref="M46"/>
    </sheetView>
  </sheetViews>
  <sheetFormatPr defaultRowHeight="15" x14ac:dyDescent="0.25"/>
  <cols>
    <col min="14" max="14" width="3.7109375" customWidth="1"/>
  </cols>
  <sheetData>
    <row r="2" spans="2:18" x14ac:dyDescent="0.25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2:18" x14ac:dyDescent="0.25">
      <c r="B3" s="2"/>
      <c r="C3" s="184" t="s">
        <v>0</v>
      </c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  <c r="P3" s="186"/>
      <c r="Q3" s="12"/>
      <c r="R3" s="12"/>
    </row>
    <row r="4" spans="2:18" ht="15" customHeight="1" x14ac:dyDescent="0.25">
      <c r="B4" s="2"/>
      <c r="C4" s="219" t="s">
        <v>1</v>
      </c>
      <c r="D4" s="219"/>
      <c r="E4" s="220"/>
      <c r="F4" s="204" t="s">
        <v>2</v>
      </c>
      <c r="G4" s="205"/>
      <c r="H4" s="205"/>
      <c r="I4" s="205"/>
      <c r="J4" s="205"/>
      <c r="K4" s="205"/>
      <c r="L4" s="205"/>
      <c r="M4" s="206"/>
      <c r="N4" s="207" t="s">
        <v>3</v>
      </c>
      <c r="O4" s="208"/>
      <c r="P4" s="209"/>
      <c r="Q4" s="12"/>
      <c r="R4" s="12"/>
    </row>
    <row r="5" spans="2:18" ht="15" customHeight="1" x14ac:dyDescent="0.25">
      <c r="B5" s="2"/>
      <c r="C5" s="221"/>
      <c r="D5" s="221"/>
      <c r="E5" s="222"/>
      <c r="F5" s="212" t="s">
        <v>4</v>
      </c>
      <c r="G5" s="213"/>
      <c r="H5" s="225" t="s">
        <v>5</v>
      </c>
      <c r="I5" s="226"/>
      <c r="J5" s="226"/>
      <c r="K5" s="226"/>
      <c r="L5" s="226"/>
      <c r="M5" s="227"/>
      <c r="N5" s="6" t="s">
        <v>6</v>
      </c>
      <c r="O5" s="9">
        <v>2.8</v>
      </c>
      <c r="P5" s="17" t="s">
        <v>7</v>
      </c>
      <c r="Q5" s="16"/>
      <c r="R5" s="16"/>
    </row>
    <row r="6" spans="2:18" x14ac:dyDescent="0.25">
      <c r="B6" s="2"/>
      <c r="C6" s="221"/>
      <c r="D6" s="221"/>
      <c r="E6" s="222"/>
      <c r="F6" s="212"/>
      <c r="G6" s="213"/>
      <c r="H6" s="187" t="s">
        <v>8</v>
      </c>
      <c r="I6" s="188"/>
      <c r="J6" s="188"/>
      <c r="K6" s="188"/>
      <c r="L6" s="188"/>
      <c r="M6" s="203"/>
      <c r="N6" s="3" t="s">
        <v>6</v>
      </c>
      <c r="O6" s="4">
        <v>0.12</v>
      </c>
      <c r="P6" s="18" t="s">
        <v>7</v>
      </c>
      <c r="Q6" s="11"/>
      <c r="R6" s="11"/>
    </row>
    <row r="7" spans="2:18" x14ac:dyDescent="0.25">
      <c r="B7" s="2"/>
      <c r="C7" s="221"/>
      <c r="D7" s="221"/>
      <c r="E7" s="222"/>
      <c r="F7" s="214"/>
      <c r="G7" s="215"/>
      <c r="H7" s="187" t="s">
        <v>9</v>
      </c>
      <c r="I7" s="188"/>
      <c r="J7" s="188"/>
      <c r="K7" s="188"/>
      <c r="L7" s="188"/>
      <c r="M7" s="203"/>
      <c r="N7" s="3" t="s">
        <v>6</v>
      </c>
      <c r="O7" s="4">
        <v>0.7</v>
      </c>
      <c r="P7" s="18" t="s">
        <v>7</v>
      </c>
      <c r="Q7" s="11"/>
      <c r="R7" s="11"/>
    </row>
    <row r="8" spans="2:18" x14ac:dyDescent="0.25">
      <c r="B8" s="2"/>
      <c r="C8" s="221"/>
      <c r="D8" s="221"/>
      <c r="E8" s="222"/>
      <c r="F8" s="210" t="s">
        <v>10</v>
      </c>
      <c r="G8" s="211"/>
      <c r="H8" s="225" t="s">
        <v>11</v>
      </c>
      <c r="I8" s="226"/>
      <c r="J8" s="226"/>
      <c r="K8" s="226"/>
      <c r="L8" s="226"/>
      <c r="M8" s="227"/>
      <c r="N8" s="6" t="s">
        <v>6</v>
      </c>
      <c r="O8" s="5">
        <v>2.5000000000000001E-2</v>
      </c>
      <c r="P8" s="17" t="s">
        <v>7</v>
      </c>
      <c r="Q8" s="16"/>
      <c r="R8" s="16"/>
    </row>
    <row r="9" spans="2:18" x14ac:dyDescent="0.25">
      <c r="B9" s="2"/>
      <c r="C9" s="221"/>
      <c r="D9" s="221"/>
      <c r="E9" s="222"/>
      <c r="F9" s="212"/>
      <c r="G9" s="213"/>
      <c r="H9" s="228" t="s">
        <v>12</v>
      </c>
      <c r="I9" s="229"/>
      <c r="J9" s="229"/>
      <c r="K9" s="229"/>
      <c r="L9" s="229"/>
      <c r="M9" s="230"/>
      <c r="N9" s="3" t="s">
        <v>6</v>
      </c>
      <c r="O9" s="4">
        <v>0.04</v>
      </c>
      <c r="P9" s="18" t="s">
        <v>7</v>
      </c>
      <c r="Q9" s="11"/>
      <c r="R9" s="11"/>
    </row>
    <row r="10" spans="2:18" x14ac:dyDescent="0.25">
      <c r="B10" s="2"/>
      <c r="C10" s="221"/>
      <c r="D10" s="221"/>
      <c r="E10" s="222"/>
      <c r="F10" s="214"/>
      <c r="G10" s="215"/>
      <c r="H10" s="228" t="s">
        <v>13</v>
      </c>
      <c r="I10" s="229"/>
      <c r="J10" s="229"/>
      <c r="K10" s="229"/>
      <c r="L10" s="229"/>
      <c r="M10" s="230"/>
      <c r="N10" s="3" t="s">
        <v>6</v>
      </c>
      <c r="O10" s="4">
        <v>4.4999999999999998E-2</v>
      </c>
      <c r="P10" s="18" t="s">
        <v>7</v>
      </c>
      <c r="Q10" s="11"/>
      <c r="R10" s="11"/>
    </row>
    <row r="11" spans="2:18" ht="15" customHeight="1" x14ac:dyDescent="0.25">
      <c r="B11" s="2"/>
      <c r="C11" s="221"/>
      <c r="D11" s="221"/>
      <c r="E11" s="222"/>
      <c r="F11" s="210" t="s">
        <v>14</v>
      </c>
      <c r="G11" s="211"/>
      <c r="H11" s="225" t="s">
        <v>15</v>
      </c>
      <c r="I11" s="226"/>
      <c r="J11" s="226"/>
      <c r="K11" s="226"/>
      <c r="L11" s="226"/>
      <c r="M11" s="227"/>
      <c r="N11" s="6" t="s">
        <v>6</v>
      </c>
      <c r="O11" s="5">
        <v>0.46</v>
      </c>
      <c r="P11" s="17" t="s">
        <v>7</v>
      </c>
      <c r="Q11" s="16"/>
      <c r="R11" s="16"/>
    </row>
    <row r="12" spans="2:18" x14ac:dyDescent="0.25">
      <c r="B12" s="2"/>
      <c r="C12" s="221"/>
      <c r="D12" s="221"/>
      <c r="E12" s="222"/>
      <c r="F12" s="212"/>
      <c r="G12" s="213"/>
      <c r="H12" s="228" t="s">
        <v>16</v>
      </c>
      <c r="I12" s="229"/>
      <c r="J12" s="229"/>
      <c r="K12" s="229"/>
      <c r="L12" s="229"/>
      <c r="M12" s="230"/>
      <c r="N12" s="3" t="s">
        <v>6</v>
      </c>
      <c r="O12" s="4">
        <v>0.23</v>
      </c>
      <c r="P12" s="18" t="s">
        <v>7</v>
      </c>
      <c r="Q12" s="11"/>
      <c r="R12" s="11"/>
    </row>
    <row r="13" spans="2:18" x14ac:dyDescent="0.25">
      <c r="B13" s="2"/>
      <c r="C13" s="223"/>
      <c r="D13" s="223"/>
      <c r="E13" s="224"/>
      <c r="F13" s="214"/>
      <c r="G13" s="215"/>
      <c r="H13" s="231"/>
      <c r="I13" s="231"/>
      <c r="J13" s="231"/>
      <c r="K13" s="231"/>
      <c r="L13" s="231"/>
      <c r="M13" s="232"/>
      <c r="N13" s="7"/>
      <c r="O13" s="8"/>
      <c r="P13" s="19"/>
    </row>
    <row r="15" spans="2:18" x14ac:dyDescent="0.25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2:18" x14ac:dyDescent="0.25">
      <c r="B16" s="2"/>
      <c r="C16" s="184" t="s">
        <v>17</v>
      </c>
      <c r="D16" s="185"/>
      <c r="E16" s="185"/>
      <c r="F16" s="185"/>
      <c r="G16" s="185"/>
      <c r="H16" s="185"/>
      <c r="I16" s="185"/>
      <c r="J16" s="185"/>
      <c r="K16" s="185"/>
      <c r="L16" s="185"/>
      <c r="M16" s="185"/>
      <c r="N16" s="217"/>
      <c r="O16" s="217"/>
      <c r="P16" s="218"/>
      <c r="Q16" s="12"/>
      <c r="R16" s="12"/>
    </row>
    <row r="17" spans="2:18" x14ac:dyDescent="0.25">
      <c r="B17" s="2"/>
      <c r="C17" s="196"/>
      <c r="D17" s="196"/>
      <c r="E17" s="196"/>
      <c r="F17" s="216" t="s">
        <v>2</v>
      </c>
      <c r="G17" s="216"/>
      <c r="H17" s="216"/>
      <c r="I17" s="216"/>
      <c r="J17" s="216"/>
      <c r="K17" s="216"/>
      <c r="L17" s="216"/>
      <c r="M17" s="216"/>
      <c r="N17" s="198" t="s">
        <v>3</v>
      </c>
      <c r="O17" s="199"/>
      <c r="P17" s="200"/>
      <c r="Q17" s="12"/>
      <c r="R17" s="12"/>
    </row>
    <row r="18" spans="2:18" x14ac:dyDescent="0.25">
      <c r="B18" s="2"/>
      <c r="C18" s="197"/>
      <c r="D18" s="197"/>
      <c r="E18" s="197"/>
      <c r="F18" s="190" t="s">
        <v>18</v>
      </c>
      <c r="G18" s="191"/>
      <c r="H18" s="187" t="s">
        <v>19</v>
      </c>
      <c r="I18" s="188"/>
      <c r="J18" s="188"/>
      <c r="K18" s="188"/>
      <c r="L18" s="188"/>
      <c r="M18" s="188"/>
      <c r="N18" s="13" t="s">
        <v>6</v>
      </c>
      <c r="O18" s="4">
        <v>0.7</v>
      </c>
      <c r="P18" s="18" t="s">
        <v>7</v>
      </c>
      <c r="Q18" s="11"/>
      <c r="R18" s="11"/>
    </row>
    <row r="19" spans="2:18" x14ac:dyDescent="0.25">
      <c r="B19" s="2"/>
      <c r="C19" s="197"/>
      <c r="D19" s="197"/>
      <c r="E19" s="197"/>
      <c r="F19" s="192"/>
      <c r="G19" s="193"/>
      <c r="H19" s="187" t="s">
        <v>20</v>
      </c>
      <c r="I19" s="188"/>
      <c r="J19" s="188"/>
      <c r="K19" s="188"/>
      <c r="L19" s="188"/>
      <c r="M19" s="188"/>
      <c r="N19" s="13" t="s">
        <v>6</v>
      </c>
      <c r="O19" s="4">
        <v>2.5000000000000001E-2</v>
      </c>
      <c r="P19" s="18" t="s">
        <v>7</v>
      </c>
      <c r="Q19" s="11"/>
      <c r="R19" s="11"/>
    </row>
    <row r="20" spans="2:18" x14ac:dyDescent="0.25">
      <c r="B20" s="2"/>
      <c r="C20" s="197"/>
      <c r="D20" s="197"/>
      <c r="E20" s="197"/>
      <c r="F20" s="192"/>
      <c r="G20" s="193"/>
      <c r="H20" s="187" t="s">
        <v>21</v>
      </c>
      <c r="I20" s="188"/>
      <c r="J20" s="188"/>
      <c r="K20" s="188"/>
      <c r="L20" s="188"/>
      <c r="M20" s="188"/>
      <c r="N20" s="13" t="s">
        <v>6</v>
      </c>
      <c r="O20" s="4">
        <v>50</v>
      </c>
      <c r="P20" s="18" t="s">
        <v>7</v>
      </c>
      <c r="Q20" s="11"/>
      <c r="R20" s="11"/>
    </row>
    <row r="21" spans="2:18" x14ac:dyDescent="0.25">
      <c r="B21" s="2"/>
      <c r="C21" s="197"/>
      <c r="D21" s="197"/>
      <c r="E21" s="197"/>
      <c r="F21" s="192"/>
      <c r="G21" s="193"/>
      <c r="H21" s="187" t="s">
        <v>22</v>
      </c>
      <c r="I21" s="188"/>
      <c r="J21" s="188"/>
      <c r="K21" s="188"/>
      <c r="L21" s="188"/>
      <c r="M21" s="188"/>
      <c r="N21" s="13" t="s">
        <v>6</v>
      </c>
      <c r="O21" s="4">
        <v>0.46</v>
      </c>
      <c r="P21" s="18" t="s">
        <v>7</v>
      </c>
      <c r="Q21" s="11"/>
      <c r="R21" s="11"/>
    </row>
    <row r="22" spans="2:18" x14ac:dyDescent="0.25">
      <c r="B22" s="2"/>
      <c r="C22" s="197"/>
      <c r="D22" s="197"/>
      <c r="E22" s="197"/>
      <c r="F22" s="190" t="s">
        <v>23</v>
      </c>
      <c r="G22" s="191"/>
      <c r="H22" s="187" t="s">
        <v>19</v>
      </c>
      <c r="I22" s="188"/>
      <c r="J22" s="188"/>
      <c r="K22" s="188"/>
      <c r="L22" s="188"/>
      <c r="M22" s="188"/>
      <c r="N22" s="13" t="s">
        <v>6</v>
      </c>
      <c r="O22" s="4">
        <v>0.7</v>
      </c>
      <c r="P22" s="18" t="s">
        <v>7</v>
      </c>
      <c r="Q22" s="11"/>
      <c r="R22" s="11"/>
    </row>
    <row r="23" spans="2:18" x14ac:dyDescent="0.25">
      <c r="B23" s="2"/>
      <c r="C23" s="197"/>
      <c r="D23" s="197"/>
      <c r="E23" s="197"/>
      <c r="F23" s="192"/>
      <c r="G23" s="193"/>
      <c r="H23" s="187" t="s">
        <v>20</v>
      </c>
      <c r="I23" s="188"/>
      <c r="J23" s="188"/>
      <c r="K23" s="188"/>
      <c r="L23" s="188"/>
      <c r="M23" s="188"/>
      <c r="N23" s="13" t="s">
        <v>6</v>
      </c>
      <c r="O23" s="4">
        <v>2.5000000000000001E-2</v>
      </c>
      <c r="P23" s="18" t="s">
        <v>7</v>
      </c>
      <c r="Q23" s="11"/>
      <c r="R23" s="11"/>
    </row>
    <row r="24" spans="2:18" x14ac:dyDescent="0.25">
      <c r="B24" s="2"/>
      <c r="C24" s="197"/>
      <c r="D24" s="197"/>
      <c r="E24" s="197"/>
      <c r="F24" s="192"/>
      <c r="G24" s="193"/>
      <c r="H24" s="187" t="s">
        <v>21</v>
      </c>
      <c r="I24" s="188"/>
      <c r="J24" s="188"/>
      <c r="K24" s="188"/>
      <c r="L24" s="188"/>
      <c r="M24" s="188"/>
      <c r="N24" s="13" t="s">
        <v>6</v>
      </c>
      <c r="O24" s="4">
        <v>50</v>
      </c>
      <c r="P24" s="18" t="s">
        <v>7</v>
      </c>
      <c r="Q24" s="11"/>
      <c r="R24" s="11"/>
    </row>
    <row r="25" spans="2:18" x14ac:dyDescent="0.25">
      <c r="B25" s="2"/>
      <c r="C25" s="197"/>
      <c r="D25" s="197"/>
      <c r="E25" s="197"/>
      <c r="F25" s="192"/>
      <c r="G25" s="193"/>
      <c r="H25" s="187" t="s">
        <v>22</v>
      </c>
      <c r="I25" s="188"/>
      <c r="J25" s="188"/>
      <c r="K25" s="188"/>
      <c r="L25" s="188"/>
      <c r="M25" s="188"/>
      <c r="N25" s="13" t="s">
        <v>6</v>
      </c>
      <c r="O25" s="4">
        <v>0.46</v>
      </c>
      <c r="P25" s="18" t="s">
        <v>7</v>
      </c>
      <c r="Q25" s="11"/>
      <c r="R25" s="11"/>
    </row>
    <row r="26" spans="2:18" x14ac:dyDescent="0.25">
      <c r="B26" s="2"/>
      <c r="C26" s="197"/>
      <c r="D26" s="197"/>
      <c r="E26" s="197"/>
      <c r="F26" s="190" t="s">
        <v>24</v>
      </c>
      <c r="G26" s="191"/>
      <c r="H26" s="187" t="s">
        <v>25</v>
      </c>
      <c r="I26" s="188"/>
      <c r="J26" s="188"/>
      <c r="K26" s="188"/>
      <c r="L26" s="188"/>
      <c r="M26" s="189"/>
      <c r="N26" s="13" t="s">
        <v>6</v>
      </c>
      <c r="O26" s="4">
        <v>0.04</v>
      </c>
      <c r="P26" s="18" t="s">
        <v>7</v>
      </c>
      <c r="Q26" s="11"/>
      <c r="R26" s="11"/>
    </row>
    <row r="27" spans="2:18" x14ac:dyDescent="0.25">
      <c r="C27" s="197"/>
      <c r="D27" s="197"/>
      <c r="E27" s="197"/>
      <c r="F27" s="192"/>
      <c r="G27" s="193"/>
      <c r="H27" s="187" t="s">
        <v>19</v>
      </c>
      <c r="I27" s="188"/>
      <c r="J27" s="188"/>
      <c r="K27" s="188"/>
      <c r="L27" s="188"/>
      <c r="M27" s="189"/>
      <c r="N27" s="13" t="s">
        <v>6</v>
      </c>
      <c r="O27" s="4">
        <v>0.7</v>
      </c>
      <c r="P27" s="18" t="s">
        <v>7</v>
      </c>
      <c r="Q27" s="11"/>
      <c r="R27" s="11"/>
    </row>
    <row r="28" spans="2:18" x14ac:dyDescent="0.25">
      <c r="C28" s="197"/>
      <c r="D28" s="197"/>
      <c r="E28" s="197"/>
      <c r="F28" s="194"/>
      <c r="G28" s="195"/>
      <c r="H28" s="187" t="s">
        <v>22</v>
      </c>
      <c r="I28" s="188"/>
      <c r="J28" s="188"/>
      <c r="K28" s="188"/>
      <c r="L28" s="188"/>
      <c r="M28" s="189"/>
      <c r="N28" s="13" t="s">
        <v>6</v>
      </c>
      <c r="O28" s="4">
        <v>0.46</v>
      </c>
      <c r="P28" s="18" t="s">
        <v>7</v>
      </c>
      <c r="Q28" s="11"/>
      <c r="R28" s="11"/>
    </row>
    <row r="29" spans="2:18" x14ac:dyDescent="0.25">
      <c r="C29" s="197"/>
      <c r="D29" s="197"/>
      <c r="E29" s="197"/>
      <c r="F29" s="201" t="s">
        <v>26</v>
      </c>
      <c r="G29" s="201"/>
      <c r="H29" s="187" t="s">
        <v>19</v>
      </c>
      <c r="I29" s="188"/>
      <c r="J29" s="188"/>
      <c r="K29" s="188"/>
      <c r="L29" s="188"/>
      <c r="M29" s="188"/>
      <c r="N29" s="13" t="s">
        <v>6</v>
      </c>
      <c r="O29" s="4">
        <v>0.7</v>
      </c>
      <c r="P29" s="18" t="s">
        <v>7</v>
      </c>
      <c r="Q29" s="11"/>
      <c r="R29" s="11"/>
    </row>
    <row r="30" spans="2:18" x14ac:dyDescent="0.25">
      <c r="C30" s="197"/>
      <c r="D30" s="197"/>
      <c r="E30" s="197"/>
      <c r="F30" s="202"/>
      <c r="G30" s="202"/>
      <c r="H30" s="187" t="s">
        <v>22</v>
      </c>
      <c r="I30" s="188"/>
      <c r="J30" s="188"/>
      <c r="K30" s="188"/>
      <c r="L30" s="188"/>
      <c r="M30" s="188"/>
      <c r="N30" s="13" t="s">
        <v>6</v>
      </c>
      <c r="O30" s="4">
        <v>0.46</v>
      </c>
      <c r="P30" s="18" t="s">
        <v>7</v>
      </c>
      <c r="Q30" s="11"/>
      <c r="R30" s="11"/>
    </row>
    <row r="31" spans="2:18" x14ac:dyDescent="0.25">
      <c r="C31" s="197"/>
      <c r="D31" s="197"/>
      <c r="E31" s="197"/>
      <c r="F31" s="201" t="s">
        <v>27</v>
      </c>
      <c r="G31" s="201"/>
      <c r="H31" s="187" t="s">
        <v>28</v>
      </c>
      <c r="I31" s="188"/>
      <c r="J31" s="188"/>
      <c r="K31" s="188"/>
      <c r="L31" s="188"/>
      <c r="M31" s="188"/>
      <c r="N31" s="13" t="s">
        <v>6</v>
      </c>
      <c r="O31" s="10">
        <v>2.8</v>
      </c>
      <c r="P31" s="18" t="s">
        <v>7</v>
      </c>
      <c r="Q31" s="11"/>
      <c r="R31" s="11"/>
    </row>
    <row r="32" spans="2:18" x14ac:dyDescent="0.25">
      <c r="C32" s="197"/>
      <c r="D32" s="197"/>
      <c r="E32" s="197"/>
      <c r="F32" s="202"/>
      <c r="G32" s="202"/>
      <c r="H32" s="187" t="s">
        <v>20</v>
      </c>
      <c r="I32" s="188"/>
      <c r="J32" s="188"/>
      <c r="K32" s="188"/>
      <c r="L32" s="188"/>
      <c r="M32" s="188"/>
      <c r="N32" s="13" t="s">
        <v>6</v>
      </c>
      <c r="O32" s="4">
        <v>2.5000000000000001E-2</v>
      </c>
      <c r="P32" s="18" t="s">
        <v>7</v>
      </c>
      <c r="Q32" s="11"/>
      <c r="R32" s="11"/>
    </row>
    <row r="33" spans="3:18" x14ac:dyDescent="0.25">
      <c r="C33" s="197"/>
      <c r="D33" s="197"/>
      <c r="E33" s="197"/>
      <c r="F33" s="202"/>
      <c r="G33" s="202"/>
      <c r="H33" s="187" t="s">
        <v>22</v>
      </c>
      <c r="I33" s="188"/>
      <c r="J33" s="188"/>
      <c r="K33" s="188"/>
      <c r="L33" s="188"/>
      <c r="M33" s="188"/>
      <c r="N33" s="14" t="s">
        <v>6</v>
      </c>
      <c r="O33" s="15">
        <v>0.46</v>
      </c>
      <c r="P33" s="20" t="s">
        <v>7</v>
      </c>
      <c r="Q33" s="11"/>
      <c r="R33" s="11"/>
    </row>
    <row r="35" spans="3:18" ht="15.75" thickBot="1" x14ac:dyDescent="0.3"/>
    <row r="36" spans="3:18" ht="15.75" thickBot="1" x14ac:dyDescent="0.3">
      <c r="C36" s="177" t="s">
        <v>111</v>
      </c>
      <c r="D36" s="178"/>
      <c r="E36" s="178"/>
      <c r="F36" s="178"/>
      <c r="G36" s="178"/>
      <c r="H36" s="148">
        <f>SUM(E40:G49)</f>
        <v>9992.8298965308932</v>
      </c>
      <c r="I36" s="149" t="s">
        <v>119</v>
      </c>
    </row>
    <row r="37" spans="3:18" ht="15.75" thickBot="1" x14ac:dyDescent="0.3">
      <c r="C37" s="179" t="s">
        <v>112</v>
      </c>
      <c r="D37" s="180"/>
      <c r="E37" s="180"/>
      <c r="F37" s="180"/>
      <c r="G37" s="180"/>
      <c r="H37" s="151">
        <f>H36*L40*60</f>
        <v>35974187.627511218</v>
      </c>
      <c r="I37" s="150" t="s">
        <v>120</v>
      </c>
    </row>
    <row r="38" spans="3:18" ht="15.75" thickBot="1" x14ac:dyDescent="0.3"/>
    <row r="39" spans="3:18" ht="15.75" thickBot="1" x14ac:dyDescent="0.3">
      <c r="C39" s="181" t="s">
        <v>113</v>
      </c>
      <c r="D39" s="182"/>
      <c r="E39" s="182"/>
      <c r="F39" s="182"/>
      <c r="G39" s="183"/>
      <c r="I39" s="169" t="s">
        <v>58</v>
      </c>
      <c r="J39" s="170"/>
      <c r="K39" s="171"/>
      <c r="L39" s="97">
        <v>20</v>
      </c>
    </row>
    <row r="40" spans="3:18" ht="15.75" thickBot="1" x14ac:dyDescent="0.3">
      <c r="C40" s="172" t="s">
        <v>114</v>
      </c>
      <c r="D40" s="173"/>
      <c r="E40" s="174">
        <f>'Zona A'!C52</f>
        <v>979.90753747822703</v>
      </c>
      <c r="F40" s="175"/>
      <c r="G40" s="173"/>
      <c r="I40" s="152" t="s">
        <v>60</v>
      </c>
      <c r="J40" s="153"/>
      <c r="K40" s="154"/>
      <c r="L40" s="97">
        <v>60</v>
      </c>
    </row>
    <row r="41" spans="3:18" ht="15.75" thickBot="1" x14ac:dyDescent="0.3">
      <c r="C41" s="162"/>
      <c r="D41" s="163"/>
      <c r="E41" s="167"/>
      <c r="F41" s="167"/>
      <c r="G41" s="163"/>
    </row>
    <row r="42" spans="3:18" x14ac:dyDescent="0.25">
      <c r="C42" s="155" t="s">
        <v>115</v>
      </c>
      <c r="D42" s="156"/>
      <c r="E42" s="176">
        <f>'Zona B'!C40</f>
        <v>2270.8436091880794</v>
      </c>
      <c r="F42" s="160"/>
      <c r="G42" s="156"/>
    </row>
    <row r="43" spans="3:18" ht="15.75" thickBot="1" x14ac:dyDescent="0.3">
      <c r="C43" s="157"/>
      <c r="D43" s="158"/>
      <c r="E43" s="161"/>
      <c r="F43" s="161"/>
      <c r="G43" s="158"/>
    </row>
    <row r="44" spans="3:18" x14ac:dyDescent="0.25">
      <c r="C44" s="162" t="s">
        <v>116</v>
      </c>
      <c r="D44" s="163"/>
      <c r="E44" s="166">
        <f>'Zona C'!C38</f>
        <v>1260.5491263785225</v>
      </c>
      <c r="F44" s="167"/>
      <c r="G44" s="163"/>
    </row>
    <row r="45" spans="3:18" ht="15.75" thickBot="1" x14ac:dyDescent="0.3">
      <c r="C45" s="162"/>
      <c r="D45" s="163"/>
      <c r="E45" s="167"/>
      <c r="F45" s="167"/>
      <c r="G45" s="163"/>
    </row>
    <row r="46" spans="3:18" x14ac:dyDescent="0.25">
      <c r="C46" s="155" t="s">
        <v>117</v>
      </c>
      <c r="D46" s="156"/>
      <c r="E46" s="159">
        <f>'Zona D'!C37</f>
        <v>1425.6629568193978</v>
      </c>
      <c r="F46" s="160"/>
      <c r="G46" s="156"/>
    </row>
    <row r="47" spans="3:18" ht="15.75" thickBot="1" x14ac:dyDescent="0.3">
      <c r="C47" s="157"/>
      <c r="D47" s="158"/>
      <c r="E47" s="161"/>
      <c r="F47" s="161"/>
      <c r="G47" s="158"/>
    </row>
    <row r="48" spans="3:18" x14ac:dyDescent="0.25">
      <c r="C48" s="162" t="s">
        <v>118</v>
      </c>
      <c r="D48" s="163"/>
      <c r="E48" s="166">
        <f>'Zona E'!C32</f>
        <v>4055.8666666666668</v>
      </c>
      <c r="F48" s="167"/>
      <c r="G48" s="163"/>
    </row>
    <row r="49" spans="3:7" ht="15.75" thickBot="1" x14ac:dyDescent="0.3">
      <c r="C49" s="164"/>
      <c r="D49" s="165"/>
      <c r="E49" s="168"/>
      <c r="F49" s="168"/>
      <c r="G49" s="165"/>
    </row>
  </sheetData>
  <mergeCells count="56">
    <mergeCell ref="H6:M6"/>
    <mergeCell ref="F4:M4"/>
    <mergeCell ref="N4:P4"/>
    <mergeCell ref="F8:G10"/>
    <mergeCell ref="H23:M23"/>
    <mergeCell ref="F17:M17"/>
    <mergeCell ref="H18:M18"/>
    <mergeCell ref="C16:P16"/>
    <mergeCell ref="H20:M20"/>
    <mergeCell ref="H19:M19"/>
    <mergeCell ref="H22:M22"/>
    <mergeCell ref="C4:E13"/>
    <mergeCell ref="F5:G7"/>
    <mergeCell ref="H5:M5"/>
    <mergeCell ref="F11:G13"/>
    <mergeCell ref="H8:M8"/>
    <mergeCell ref="H32:M32"/>
    <mergeCell ref="H33:M33"/>
    <mergeCell ref="F29:G30"/>
    <mergeCell ref="H30:M30"/>
    <mergeCell ref="H7:M7"/>
    <mergeCell ref="H29:M29"/>
    <mergeCell ref="H24:M24"/>
    <mergeCell ref="H9:M9"/>
    <mergeCell ref="H10:M10"/>
    <mergeCell ref="H11:M11"/>
    <mergeCell ref="H12:M12"/>
    <mergeCell ref="H13:M13"/>
    <mergeCell ref="C36:G36"/>
    <mergeCell ref="C37:G37"/>
    <mergeCell ref="C39:G39"/>
    <mergeCell ref="C3:P3"/>
    <mergeCell ref="H26:M26"/>
    <mergeCell ref="H27:M27"/>
    <mergeCell ref="H28:M28"/>
    <mergeCell ref="H21:M21"/>
    <mergeCell ref="F18:G21"/>
    <mergeCell ref="F26:G28"/>
    <mergeCell ref="C17:E33"/>
    <mergeCell ref="N17:P17"/>
    <mergeCell ref="H25:M25"/>
    <mergeCell ref="F22:G25"/>
    <mergeCell ref="H31:M31"/>
    <mergeCell ref="F31:G33"/>
    <mergeCell ref="I39:K39"/>
    <mergeCell ref="C40:D41"/>
    <mergeCell ref="E40:G41"/>
    <mergeCell ref="C42:D43"/>
    <mergeCell ref="E42:G43"/>
    <mergeCell ref="I40:K40"/>
    <mergeCell ref="C46:D47"/>
    <mergeCell ref="E46:G47"/>
    <mergeCell ref="C48:D49"/>
    <mergeCell ref="E48:G49"/>
    <mergeCell ref="C44:D45"/>
    <mergeCell ref="E44:G4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52"/>
  <sheetViews>
    <sheetView topLeftCell="A19" zoomScaleNormal="100" workbookViewId="0">
      <selection activeCell="J47" sqref="J47"/>
    </sheetView>
  </sheetViews>
  <sheetFormatPr defaultRowHeight="15" x14ac:dyDescent="0.25"/>
  <cols>
    <col min="2" max="2" width="10.42578125" customWidth="1"/>
    <col min="3" max="3" width="14.140625" customWidth="1"/>
    <col min="5" max="5" width="9.28515625" customWidth="1"/>
    <col min="6" max="8" width="9.140625" customWidth="1"/>
    <col min="11" max="11" width="9.28515625" customWidth="1"/>
    <col min="13" max="13" width="8.28515625" bestFit="1" customWidth="1"/>
    <col min="15" max="15" width="2.5703125" bestFit="1" customWidth="1"/>
    <col min="16" max="16" width="11.28515625" customWidth="1"/>
    <col min="17" max="17" width="11.140625" customWidth="1"/>
  </cols>
  <sheetData>
    <row r="2" spans="1:23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23" ht="15" customHeight="1" x14ac:dyDescent="0.25">
      <c r="B3" s="312" t="s">
        <v>29</v>
      </c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3"/>
      <c r="N3" s="313"/>
      <c r="O3" s="313"/>
      <c r="P3" s="313"/>
      <c r="Q3" s="314"/>
      <c r="R3" s="12"/>
      <c r="S3" s="274" t="s">
        <v>30</v>
      </c>
      <c r="T3" s="274"/>
      <c r="U3" s="274" t="s">
        <v>31</v>
      </c>
      <c r="V3" s="274"/>
      <c r="W3" s="75"/>
    </row>
    <row r="4" spans="1:23" ht="14.45" customHeight="1" thickBot="1" x14ac:dyDescent="0.3">
      <c r="A4" s="2"/>
      <c r="B4" s="219" t="s">
        <v>32</v>
      </c>
      <c r="C4" s="219"/>
      <c r="D4" s="219"/>
      <c r="E4" s="302" t="s">
        <v>2</v>
      </c>
      <c r="F4" s="303"/>
      <c r="G4" s="303"/>
      <c r="H4" s="303"/>
      <c r="I4" s="303"/>
      <c r="J4" s="304"/>
      <c r="K4" s="309" t="s">
        <v>3</v>
      </c>
      <c r="L4" s="310"/>
      <c r="M4" s="311"/>
      <c r="N4" s="248" t="s">
        <v>33</v>
      </c>
      <c r="O4" s="249"/>
      <c r="P4" s="278" t="s">
        <v>34</v>
      </c>
      <c r="Q4" s="278"/>
      <c r="R4" s="12"/>
      <c r="S4" s="274"/>
      <c r="T4" s="274"/>
      <c r="U4" s="274"/>
      <c r="V4" s="274"/>
      <c r="W4" s="75"/>
    </row>
    <row r="5" spans="1:23" ht="14.45" customHeight="1" x14ac:dyDescent="0.25">
      <c r="A5" s="2"/>
      <c r="B5" s="295"/>
      <c r="C5" s="295"/>
      <c r="D5" s="295"/>
      <c r="E5" s="250" t="s">
        <v>35</v>
      </c>
      <c r="F5" s="251"/>
      <c r="G5" s="259" t="s">
        <v>28</v>
      </c>
      <c r="H5" s="260"/>
      <c r="I5" s="260"/>
      <c r="J5" s="261"/>
      <c r="K5" s="38" t="s">
        <v>6</v>
      </c>
      <c r="L5" s="52">
        <v>2.8</v>
      </c>
      <c r="M5" s="40" t="s">
        <v>7</v>
      </c>
      <c r="N5" s="83">
        <v>0.1</v>
      </c>
      <c r="O5" s="55" t="s">
        <v>36</v>
      </c>
      <c r="P5" s="69">
        <f>N5/(L5*$K$30)</f>
        <v>2.3153507756425102E-3</v>
      </c>
      <c r="Q5" s="43" t="s">
        <v>37</v>
      </c>
      <c r="R5" s="74"/>
      <c r="S5" s="270"/>
      <c r="T5" s="271"/>
      <c r="U5" s="105">
        <f>1/(1/U9+1/U10+1/U11+1/U12+1/U13+1/P21)</f>
        <v>5.1025222368096101E-3</v>
      </c>
      <c r="V5" s="29" t="s">
        <v>37</v>
      </c>
    </row>
    <row r="6" spans="1:23" x14ac:dyDescent="0.25">
      <c r="A6" s="2"/>
      <c r="B6" s="295"/>
      <c r="C6" s="295"/>
      <c r="D6" s="295"/>
      <c r="E6" s="252"/>
      <c r="F6" s="253"/>
      <c r="G6" s="187" t="s">
        <v>20</v>
      </c>
      <c r="H6" s="188"/>
      <c r="I6" s="188"/>
      <c r="J6" s="203"/>
      <c r="K6" s="3" t="s">
        <v>6</v>
      </c>
      <c r="L6" s="4">
        <v>2.5000000000000001E-2</v>
      </c>
      <c r="M6" s="18" t="s">
        <v>7</v>
      </c>
      <c r="N6" s="84">
        <v>0.18</v>
      </c>
      <c r="O6" s="26" t="s">
        <v>36</v>
      </c>
      <c r="P6" s="70">
        <f>N6/(L6*$K$30)</f>
        <v>0.46677471636952989</v>
      </c>
      <c r="Q6" s="44" t="s">
        <v>37</v>
      </c>
      <c r="R6" s="74"/>
      <c r="S6" s="272"/>
      <c r="T6" s="273"/>
    </row>
    <row r="7" spans="1:23" ht="15.75" thickBot="1" x14ac:dyDescent="0.3">
      <c r="A7" s="2"/>
      <c r="B7" s="295"/>
      <c r="C7" s="295"/>
      <c r="D7" s="295"/>
      <c r="E7" s="254"/>
      <c r="F7" s="255"/>
      <c r="G7" s="262" t="s">
        <v>22</v>
      </c>
      <c r="H7" s="263"/>
      <c r="I7" s="263"/>
      <c r="J7" s="264"/>
      <c r="K7" s="45" t="s">
        <v>6</v>
      </c>
      <c r="L7" s="46">
        <v>0.46</v>
      </c>
      <c r="M7" s="47" t="s">
        <v>7</v>
      </c>
      <c r="N7" s="85">
        <v>0.02</v>
      </c>
      <c r="O7" s="49" t="s">
        <v>36</v>
      </c>
      <c r="P7" s="70">
        <f>N7/(L7*$K$30)</f>
        <v>2.8186879007821857E-3</v>
      </c>
      <c r="Q7" s="50" t="s">
        <v>37</v>
      </c>
    </row>
    <row r="8" spans="1:23" x14ac:dyDescent="0.25">
      <c r="A8" s="2"/>
      <c r="B8" s="295"/>
      <c r="C8" s="295"/>
      <c r="D8" s="295"/>
      <c r="E8" s="250" t="s">
        <v>38</v>
      </c>
      <c r="F8" s="251"/>
      <c r="G8" s="259" t="s">
        <v>28</v>
      </c>
      <c r="H8" s="260"/>
      <c r="I8" s="260"/>
      <c r="J8" s="261"/>
      <c r="K8" s="38" t="s">
        <v>6</v>
      </c>
      <c r="L8" s="52">
        <v>2.8</v>
      </c>
      <c r="M8" s="40" t="s">
        <v>7</v>
      </c>
      <c r="N8" s="83">
        <v>0.1</v>
      </c>
      <c r="O8" s="42" t="s">
        <v>36</v>
      </c>
      <c r="P8" s="69">
        <f>N8/(L8*$K$31)</f>
        <v>4.3421623968736434E-3</v>
      </c>
      <c r="Q8" s="43" t="s">
        <v>37</v>
      </c>
      <c r="S8" s="296" t="s">
        <v>92</v>
      </c>
      <c r="T8" s="297"/>
      <c r="U8" s="293" t="s">
        <v>98</v>
      </c>
      <c r="V8" s="294"/>
    </row>
    <row r="9" spans="1:23" x14ac:dyDescent="0.25">
      <c r="A9" s="2"/>
      <c r="B9" s="295"/>
      <c r="C9" s="295"/>
      <c r="D9" s="295"/>
      <c r="E9" s="252"/>
      <c r="F9" s="253"/>
      <c r="G9" s="187" t="s">
        <v>20</v>
      </c>
      <c r="H9" s="188"/>
      <c r="I9" s="188"/>
      <c r="J9" s="203"/>
      <c r="K9" s="3" t="s">
        <v>6</v>
      </c>
      <c r="L9" s="4">
        <v>2.5000000000000001E-2</v>
      </c>
      <c r="M9" s="18" t="s">
        <v>7</v>
      </c>
      <c r="N9" s="86">
        <v>0.18</v>
      </c>
      <c r="O9" s="26" t="s">
        <v>36</v>
      </c>
      <c r="P9" s="71">
        <f>N9/(L9*$K$31)</f>
        <v>0.87537993920972612</v>
      </c>
      <c r="Q9" s="44" t="s">
        <v>37</v>
      </c>
      <c r="S9" s="298" t="s">
        <v>93</v>
      </c>
      <c r="T9" s="299"/>
      <c r="U9" s="71">
        <f>1/(1/SUM(P5:P7)+1/P22)</f>
        <v>5.5190520199909339E-2</v>
      </c>
      <c r="V9" s="29" t="s">
        <v>37</v>
      </c>
    </row>
    <row r="10" spans="1:23" ht="15.75" thickBot="1" x14ac:dyDescent="0.3">
      <c r="A10" s="2"/>
      <c r="B10" s="295"/>
      <c r="C10" s="295"/>
      <c r="D10" s="295"/>
      <c r="E10" s="254"/>
      <c r="F10" s="255"/>
      <c r="G10" s="262" t="s">
        <v>22</v>
      </c>
      <c r="H10" s="263"/>
      <c r="I10" s="263"/>
      <c r="J10" s="264"/>
      <c r="K10" s="45" t="s">
        <v>6</v>
      </c>
      <c r="L10" s="46">
        <v>0.46</v>
      </c>
      <c r="M10" s="47" t="s">
        <v>7</v>
      </c>
      <c r="N10" s="85">
        <v>0.02</v>
      </c>
      <c r="O10" s="49" t="s">
        <v>36</v>
      </c>
      <c r="P10" s="70">
        <f>N10/(L10*$K$31)</f>
        <v>5.2861107440200861E-3</v>
      </c>
      <c r="Q10" s="50" t="s">
        <v>37</v>
      </c>
      <c r="S10" s="298" t="s">
        <v>94</v>
      </c>
      <c r="T10" s="299"/>
      <c r="U10" s="71">
        <f>1/(1/SUM(P8:P10)+1/P23)</f>
        <v>2.8793605777835823E-2</v>
      </c>
      <c r="V10" s="29" t="s">
        <v>37</v>
      </c>
    </row>
    <row r="11" spans="1:23" ht="14.45" customHeight="1" x14ac:dyDescent="0.25">
      <c r="A11" s="2"/>
      <c r="B11" s="295"/>
      <c r="C11" s="295"/>
      <c r="D11" s="295"/>
      <c r="E11" s="256" t="s">
        <v>46</v>
      </c>
      <c r="F11" s="257"/>
      <c r="G11" s="259" t="s">
        <v>19</v>
      </c>
      <c r="H11" s="260"/>
      <c r="I11" s="260"/>
      <c r="J11" s="261"/>
      <c r="K11" s="38" t="s">
        <v>6</v>
      </c>
      <c r="L11" s="39">
        <v>0.7</v>
      </c>
      <c r="M11" s="40" t="s">
        <v>7</v>
      </c>
      <c r="N11" s="83">
        <v>0.05</v>
      </c>
      <c r="O11" s="42" t="s">
        <v>36</v>
      </c>
      <c r="P11" s="69">
        <f>N11/(L11*$K$32)</f>
        <v>4.4514876871850576E-3</v>
      </c>
      <c r="Q11" s="43" t="s">
        <v>37</v>
      </c>
      <c r="S11" s="298" t="s">
        <v>95</v>
      </c>
      <c r="T11" s="299"/>
      <c r="U11" s="71">
        <f>1/(1/SUM(P11:P14)+1/P24)</f>
        <v>0.18635436518400653</v>
      </c>
      <c r="V11" s="29" t="s">
        <v>37</v>
      </c>
    </row>
    <row r="12" spans="1:23" x14ac:dyDescent="0.25">
      <c r="A12" s="2"/>
      <c r="B12" s="295"/>
      <c r="C12" s="295"/>
      <c r="D12" s="295"/>
      <c r="E12" s="258"/>
      <c r="F12" s="193"/>
      <c r="G12" s="187" t="s">
        <v>20</v>
      </c>
      <c r="H12" s="188"/>
      <c r="I12" s="188"/>
      <c r="J12" s="203"/>
      <c r="K12" s="3" t="s">
        <v>6</v>
      </c>
      <c r="L12" s="4">
        <v>2.5000000000000001E-2</v>
      </c>
      <c r="M12" s="18" t="s">
        <v>7</v>
      </c>
      <c r="N12" s="86">
        <v>0.25</v>
      </c>
      <c r="O12" s="26" t="s">
        <v>36</v>
      </c>
      <c r="P12" s="70">
        <f>N12/(L12*$K$32)</f>
        <v>0.62320827620590802</v>
      </c>
      <c r="Q12" s="44" t="s">
        <v>37</v>
      </c>
      <c r="S12" s="298" t="s">
        <v>96</v>
      </c>
      <c r="T12" s="299"/>
      <c r="U12" s="71">
        <f>1/(1/SUM(P15:P17)+1/P25)</f>
        <v>0.21069706824029166</v>
      </c>
      <c r="V12" s="29" t="s">
        <v>37</v>
      </c>
    </row>
    <row r="13" spans="1:23" x14ac:dyDescent="0.25">
      <c r="A13" s="2"/>
      <c r="B13" s="295"/>
      <c r="C13" s="295"/>
      <c r="D13" s="295"/>
      <c r="E13" s="258"/>
      <c r="F13" s="193"/>
      <c r="G13" s="187" t="s">
        <v>21</v>
      </c>
      <c r="H13" s="188"/>
      <c r="I13" s="188"/>
      <c r="J13" s="203"/>
      <c r="K13" s="3" t="s">
        <v>6</v>
      </c>
      <c r="L13" s="4">
        <v>50</v>
      </c>
      <c r="M13" s="18" t="s">
        <v>7</v>
      </c>
      <c r="N13" s="86">
        <v>0.08</v>
      </c>
      <c r="O13" s="26" t="s">
        <v>36</v>
      </c>
      <c r="P13" s="70">
        <f>N13/(L13*$K$32)</f>
        <v>9.9713324192945288E-5</v>
      </c>
      <c r="Q13" s="44" t="s">
        <v>37</v>
      </c>
      <c r="S13" s="300" t="s">
        <v>97</v>
      </c>
      <c r="T13" s="301"/>
      <c r="U13" s="116">
        <f>1/(1/SUM(P18:P20)+1/P26)</f>
        <v>9.5054778631239123E-2</v>
      </c>
      <c r="V13" s="117" t="s">
        <v>37</v>
      </c>
      <c r="W13" s="106"/>
    </row>
    <row r="14" spans="1:23" ht="15.75" thickBot="1" x14ac:dyDescent="0.3">
      <c r="A14" s="2"/>
      <c r="B14" s="295"/>
      <c r="C14" s="295"/>
      <c r="D14" s="295"/>
      <c r="E14" s="265"/>
      <c r="F14" s="266"/>
      <c r="G14" s="262" t="s">
        <v>22</v>
      </c>
      <c r="H14" s="263"/>
      <c r="I14" s="263"/>
      <c r="J14" s="264"/>
      <c r="K14" s="45" t="s">
        <v>6</v>
      </c>
      <c r="L14" s="46">
        <v>0.46</v>
      </c>
      <c r="M14" s="47" t="s">
        <v>7</v>
      </c>
      <c r="N14" s="85">
        <v>0.02</v>
      </c>
      <c r="O14" s="49" t="s">
        <v>36</v>
      </c>
      <c r="P14" s="70">
        <f>N14/(L14*$K$32)</f>
        <v>2.7096012008952521E-3</v>
      </c>
      <c r="Q14" s="50" t="s">
        <v>37</v>
      </c>
    </row>
    <row r="15" spans="1:23" x14ac:dyDescent="0.25">
      <c r="A15" s="2"/>
      <c r="B15" s="295"/>
      <c r="C15" s="295"/>
      <c r="D15" s="295"/>
      <c r="E15" s="256" t="s">
        <v>48</v>
      </c>
      <c r="F15" s="257"/>
      <c r="G15" s="259" t="s">
        <v>19</v>
      </c>
      <c r="H15" s="260"/>
      <c r="I15" s="260"/>
      <c r="J15" s="261"/>
      <c r="K15" s="38" t="s">
        <v>6</v>
      </c>
      <c r="L15" s="39">
        <v>0.7</v>
      </c>
      <c r="M15" s="40" t="s">
        <v>7</v>
      </c>
      <c r="N15" s="83">
        <v>0.1</v>
      </c>
      <c r="O15" s="42" t="s">
        <v>36</v>
      </c>
      <c r="P15" s="69">
        <f>N15/(L15*$K$33)</f>
        <v>1.3910140492418975E-2</v>
      </c>
      <c r="Q15" s="43" t="s">
        <v>37</v>
      </c>
    </row>
    <row r="16" spans="1:23" x14ac:dyDescent="0.25">
      <c r="A16" s="2"/>
      <c r="B16" s="295"/>
      <c r="C16" s="295"/>
      <c r="D16" s="295"/>
      <c r="E16" s="258"/>
      <c r="F16" s="193"/>
      <c r="G16" s="187" t="s">
        <v>20</v>
      </c>
      <c r="H16" s="188"/>
      <c r="I16" s="188"/>
      <c r="J16" s="203"/>
      <c r="K16" s="3" t="s">
        <v>6</v>
      </c>
      <c r="L16" s="4">
        <v>2.5000000000000001E-2</v>
      </c>
      <c r="M16" s="18" t="s">
        <v>7</v>
      </c>
      <c r="N16" s="86">
        <v>0.26</v>
      </c>
      <c r="O16" s="26" t="s">
        <v>36</v>
      </c>
      <c r="P16" s="70">
        <f>N16/(L16*$K$33)</f>
        <v>1.0126582278481013</v>
      </c>
      <c r="Q16" s="44" t="s">
        <v>37</v>
      </c>
    </row>
    <row r="17" spans="1:17" ht="15.75" thickBot="1" x14ac:dyDescent="0.3">
      <c r="A17" s="2"/>
      <c r="B17" s="295"/>
      <c r="C17" s="295"/>
      <c r="D17" s="295"/>
      <c r="E17" s="258"/>
      <c r="F17" s="193"/>
      <c r="G17" s="275" t="s">
        <v>22</v>
      </c>
      <c r="H17" s="276"/>
      <c r="I17" s="276"/>
      <c r="J17" s="277"/>
      <c r="K17" s="31" t="s">
        <v>6</v>
      </c>
      <c r="L17" s="32">
        <v>0.46</v>
      </c>
      <c r="M17" s="33" t="s">
        <v>7</v>
      </c>
      <c r="N17" s="60">
        <v>0.04</v>
      </c>
      <c r="O17" s="27" t="s">
        <v>36</v>
      </c>
      <c r="P17" s="72">
        <f>N17/(L17*$K$33)</f>
        <v>8.467042038863724E-3</v>
      </c>
      <c r="Q17" s="68" t="s">
        <v>37</v>
      </c>
    </row>
    <row r="18" spans="1:17" x14ac:dyDescent="0.25">
      <c r="A18" s="2"/>
      <c r="B18" s="295"/>
      <c r="C18" s="295"/>
      <c r="D18" s="295"/>
      <c r="E18" s="256" t="s">
        <v>49</v>
      </c>
      <c r="F18" s="257"/>
      <c r="G18" s="259" t="s">
        <v>25</v>
      </c>
      <c r="H18" s="260"/>
      <c r="I18" s="260"/>
      <c r="J18" s="261"/>
      <c r="K18" s="38" t="s">
        <v>6</v>
      </c>
      <c r="L18" s="39">
        <v>0.04</v>
      </c>
      <c r="M18" s="40" t="s">
        <v>7</v>
      </c>
      <c r="N18" s="83">
        <v>0.16</v>
      </c>
      <c r="O18" s="42" t="s">
        <v>36</v>
      </c>
      <c r="P18" s="69">
        <f>N18/(L18*$K$34)</f>
        <v>0.14030164854437041</v>
      </c>
      <c r="Q18" s="43" t="s">
        <v>37</v>
      </c>
    </row>
    <row r="19" spans="1:17" x14ac:dyDescent="0.25">
      <c r="A19" s="2"/>
      <c r="B19" s="295"/>
      <c r="C19" s="295"/>
      <c r="D19" s="295"/>
      <c r="E19" s="258"/>
      <c r="F19" s="193"/>
      <c r="G19" s="187" t="s">
        <v>19</v>
      </c>
      <c r="H19" s="188"/>
      <c r="I19" s="188"/>
      <c r="J19" s="203"/>
      <c r="K19" s="3" t="s">
        <v>6</v>
      </c>
      <c r="L19" s="4">
        <v>0.7</v>
      </c>
      <c r="M19" s="18" t="s">
        <v>7</v>
      </c>
      <c r="N19" s="86">
        <v>0.1</v>
      </c>
      <c r="O19" s="26" t="s">
        <v>36</v>
      </c>
      <c r="P19" s="71">
        <f>N19/(L19*$K$34)</f>
        <v>5.0107731622989439E-3</v>
      </c>
      <c r="Q19" s="44" t="s">
        <v>37</v>
      </c>
    </row>
    <row r="20" spans="1:17" ht="15.75" thickBot="1" x14ac:dyDescent="0.3">
      <c r="A20" s="2"/>
      <c r="B20" s="295"/>
      <c r="C20" s="295"/>
      <c r="D20" s="295"/>
      <c r="E20" s="258"/>
      <c r="F20" s="193"/>
      <c r="G20" s="275" t="s">
        <v>22</v>
      </c>
      <c r="H20" s="276"/>
      <c r="I20" s="276"/>
      <c r="J20" s="277"/>
      <c r="K20" s="76" t="s">
        <v>6</v>
      </c>
      <c r="L20" s="32">
        <v>0.46</v>
      </c>
      <c r="M20" s="33" t="s">
        <v>7</v>
      </c>
      <c r="N20" s="87">
        <v>0.04</v>
      </c>
      <c r="O20" s="77" t="s">
        <v>36</v>
      </c>
      <c r="P20" s="72">
        <f>N20/(L20*$K$34)</f>
        <v>3.0500358379210958E-3</v>
      </c>
      <c r="Q20" s="68" t="s">
        <v>37</v>
      </c>
    </row>
    <row r="21" spans="1:17" ht="15.75" thickBot="1" x14ac:dyDescent="0.3">
      <c r="B21" s="295"/>
      <c r="C21" s="295"/>
      <c r="D21" s="295"/>
      <c r="E21" s="256" t="s">
        <v>39</v>
      </c>
      <c r="F21" s="305"/>
      <c r="G21" s="306" t="s">
        <v>19</v>
      </c>
      <c r="H21" s="307"/>
      <c r="I21" s="307"/>
      <c r="J21" s="308"/>
      <c r="K21" s="107" t="s">
        <v>6</v>
      </c>
      <c r="L21" s="108">
        <v>0.7</v>
      </c>
      <c r="M21" s="109" t="s">
        <v>7</v>
      </c>
      <c r="N21" s="110">
        <v>0.2</v>
      </c>
      <c r="O21" s="111" t="s">
        <v>36</v>
      </c>
      <c r="P21" s="112">
        <f t="shared" ref="P21:P26" si="0">N21/(L21*I35)</f>
        <v>8.1632653061224497E-3</v>
      </c>
      <c r="Q21" s="113" t="s">
        <v>37</v>
      </c>
    </row>
    <row r="22" spans="1:17" ht="15.75" thickBot="1" x14ac:dyDescent="0.3">
      <c r="B22" s="295"/>
      <c r="C22" s="295"/>
      <c r="D22" s="295"/>
      <c r="E22" s="233" t="s">
        <v>50</v>
      </c>
      <c r="F22" s="234"/>
      <c r="G22" s="238" t="s">
        <v>90</v>
      </c>
      <c r="H22" s="239"/>
      <c r="I22" s="239"/>
      <c r="J22" s="240"/>
      <c r="K22" s="107" t="s">
        <v>6</v>
      </c>
      <c r="L22" s="79">
        <v>0.4</v>
      </c>
      <c r="M22" s="109" t="s">
        <v>7</v>
      </c>
      <c r="N22" s="78">
        <v>0.03</v>
      </c>
      <c r="O22" s="111" t="s">
        <v>36</v>
      </c>
      <c r="P22" s="112">
        <f t="shared" si="0"/>
        <v>6.25E-2</v>
      </c>
      <c r="Q22" s="113" t="s">
        <v>37</v>
      </c>
    </row>
    <row r="23" spans="1:17" ht="15.75" thickBot="1" x14ac:dyDescent="0.3">
      <c r="B23" s="295"/>
      <c r="C23" s="295"/>
      <c r="D23" s="295"/>
      <c r="E23" s="235" t="s">
        <v>51</v>
      </c>
      <c r="F23" s="236"/>
      <c r="G23" s="241" t="s">
        <v>91</v>
      </c>
      <c r="H23" s="242"/>
      <c r="I23" s="242"/>
      <c r="J23" s="243"/>
      <c r="K23" s="107" t="s">
        <v>6</v>
      </c>
      <c r="L23" s="79">
        <v>0.2</v>
      </c>
      <c r="M23" s="109" t="s">
        <v>7</v>
      </c>
      <c r="N23" s="78">
        <v>0.05</v>
      </c>
      <c r="O23" s="111" t="s">
        <v>36</v>
      </c>
      <c r="P23" s="112">
        <f t="shared" si="0"/>
        <v>2.9761904761904767E-2</v>
      </c>
      <c r="Q23" s="113" t="s">
        <v>37</v>
      </c>
    </row>
    <row r="24" spans="1:17" ht="15.75" thickBot="1" x14ac:dyDescent="0.3">
      <c r="B24" s="295"/>
      <c r="C24" s="295"/>
      <c r="D24" s="295"/>
      <c r="E24" s="233" t="s">
        <v>52</v>
      </c>
      <c r="F24" s="237"/>
      <c r="G24" s="244" t="s">
        <v>91</v>
      </c>
      <c r="H24" s="239"/>
      <c r="I24" s="239"/>
      <c r="J24" s="240"/>
      <c r="K24" s="107" t="s">
        <v>6</v>
      </c>
      <c r="L24" s="79">
        <v>0.2</v>
      </c>
      <c r="M24" s="109" t="s">
        <v>7</v>
      </c>
      <c r="N24" s="88">
        <v>0.1</v>
      </c>
      <c r="O24" s="111" t="s">
        <v>36</v>
      </c>
      <c r="P24" s="112">
        <f t="shared" si="0"/>
        <v>0.26455026455026454</v>
      </c>
      <c r="Q24" s="113" t="s">
        <v>37</v>
      </c>
    </row>
    <row r="25" spans="1:17" ht="15.75" thickBot="1" x14ac:dyDescent="0.3">
      <c r="B25" s="295"/>
      <c r="C25" s="295"/>
      <c r="D25" s="295"/>
      <c r="E25" s="233" t="s">
        <v>53</v>
      </c>
      <c r="F25" s="234"/>
      <c r="G25" s="245" t="s">
        <v>91</v>
      </c>
      <c r="H25" s="246"/>
      <c r="I25" s="246"/>
      <c r="J25" s="247"/>
      <c r="K25" s="107" t="s">
        <v>6</v>
      </c>
      <c r="L25" s="79">
        <v>0.2</v>
      </c>
      <c r="M25" s="109" t="s">
        <v>7</v>
      </c>
      <c r="N25" s="88">
        <v>0.1</v>
      </c>
      <c r="O25" s="111" t="s">
        <v>36</v>
      </c>
      <c r="P25" s="112">
        <f t="shared" si="0"/>
        <v>0.26455026455026454</v>
      </c>
      <c r="Q25" s="113" t="s">
        <v>37</v>
      </c>
    </row>
    <row r="26" spans="1:17" ht="15.75" thickBot="1" x14ac:dyDescent="0.3">
      <c r="B26" s="295"/>
      <c r="C26" s="295"/>
      <c r="D26" s="295"/>
      <c r="E26" s="233" t="s">
        <v>54</v>
      </c>
      <c r="F26" s="234"/>
      <c r="G26" s="245" t="s">
        <v>91</v>
      </c>
      <c r="H26" s="246"/>
      <c r="I26" s="246"/>
      <c r="J26" s="247"/>
      <c r="K26" s="78" t="s">
        <v>89</v>
      </c>
      <c r="L26" s="79">
        <v>0.2</v>
      </c>
      <c r="M26" s="114" t="s">
        <v>7</v>
      </c>
      <c r="N26" s="88">
        <v>0.1</v>
      </c>
      <c r="O26" s="82" t="s">
        <v>36</v>
      </c>
      <c r="P26" s="89">
        <f t="shared" si="0"/>
        <v>0.26455026455026454</v>
      </c>
      <c r="Q26" s="81" t="s">
        <v>37</v>
      </c>
    </row>
    <row r="29" spans="1:17" ht="14.45" customHeight="1" x14ac:dyDescent="0.25">
      <c r="B29" s="279" t="s">
        <v>40</v>
      </c>
      <c r="C29" s="287"/>
      <c r="D29" s="287"/>
      <c r="E29" s="288" t="s">
        <v>41</v>
      </c>
      <c r="F29" s="288"/>
      <c r="G29" s="288" t="s">
        <v>42</v>
      </c>
      <c r="H29" s="289"/>
      <c r="I29" s="279" t="s">
        <v>43</v>
      </c>
      <c r="J29" s="280"/>
      <c r="K29" s="279" t="s">
        <v>44</v>
      </c>
      <c r="L29" s="280"/>
    </row>
    <row r="30" spans="1:17" x14ac:dyDescent="0.25">
      <c r="B30" s="267" t="s">
        <v>35</v>
      </c>
      <c r="C30" s="268"/>
      <c r="D30" s="269"/>
      <c r="E30" s="64">
        <v>4.375</v>
      </c>
      <c r="F30" s="63" t="s">
        <v>36</v>
      </c>
      <c r="G30" s="66">
        <v>3.8</v>
      </c>
      <c r="H30" s="63" t="s">
        <v>36</v>
      </c>
      <c r="I30" s="65">
        <f t="shared" ref="I30:I35" si="1">E30*G30</f>
        <v>16.625</v>
      </c>
      <c r="J30" s="30" t="s">
        <v>45</v>
      </c>
      <c r="K30" s="65">
        <f>I30-I36</f>
        <v>15.425000000000001</v>
      </c>
      <c r="L30" s="30" t="s">
        <v>45</v>
      </c>
    </row>
    <row r="31" spans="1:17" x14ac:dyDescent="0.25">
      <c r="B31" s="267" t="s">
        <v>38</v>
      </c>
      <c r="C31" s="268"/>
      <c r="D31" s="269"/>
      <c r="E31" s="64">
        <v>4.375</v>
      </c>
      <c r="F31" s="63" t="s">
        <v>36</v>
      </c>
      <c r="G31" s="66">
        <v>3.8</v>
      </c>
      <c r="H31" s="63" t="s">
        <v>36</v>
      </c>
      <c r="I31" s="65">
        <f t="shared" si="1"/>
        <v>16.625</v>
      </c>
      <c r="J31" s="30" t="s">
        <v>45</v>
      </c>
      <c r="K31" s="65">
        <f>I31-I37</f>
        <v>8.2250000000000014</v>
      </c>
      <c r="L31" s="30" t="s">
        <v>45</v>
      </c>
    </row>
    <row r="32" spans="1:17" x14ac:dyDescent="0.25">
      <c r="B32" s="267" t="s">
        <v>46</v>
      </c>
      <c r="C32" s="268"/>
      <c r="D32" s="269"/>
      <c r="E32" s="65">
        <v>4.72</v>
      </c>
      <c r="F32" s="63" t="s">
        <v>36</v>
      </c>
      <c r="G32" s="66">
        <v>3.8</v>
      </c>
      <c r="H32" s="63" t="s">
        <v>36</v>
      </c>
      <c r="I32" s="65">
        <f t="shared" si="1"/>
        <v>17.936</v>
      </c>
      <c r="J32" s="30" t="s">
        <v>47</v>
      </c>
      <c r="K32" s="65">
        <f>I32-I38</f>
        <v>16.045999999999999</v>
      </c>
      <c r="L32" s="30" t="s">
        <v>47</v>
      </c>
    </row>
    <row r="33" spans="2:12" x14ac:dyDescent="0.25">
      <c r="B33" s="281" t="s">
        <v>48</v>
      </c>
      <c r="C33" s="282"/>
      <c r="D33" s="283"/>
      <c r="E33" s="65">
        <v>3.2</v>
      </c>
      <c r="F33" s="63" t="s">
        <v>36</v>
      </c>
      <c r="G33" s="66">
        <v>3.8</v>
      </c>
      <c r="H33" s="63" t="s">
        <v>36</v>
      </c>
      <c r="I33" s="65">
        <f t="shared" si="1"/>
        <v>12.16</v>
      </c>
      <c r="J33" s="30" t="s">
        <v>47</v>
      </c>
      <c r="K33" s="65">
        <f>I33-I39</f>
        <v>10.27</v>
      </c>
      <c r="L33" s="30" t="s">
        <v>47</v>
      </c>
    </row>
    <row r="34" spans="2:12" x14ac:dyDescent="0.25">
      <c r="B34" s="281" t="s">
        <v>49</v>
      </c>
      <c r="C34" s="282"/>
      <c r="D34" s="283"/>
      <c r="E34" s="65">
        <v>8</v>
      </c>
      <c r="F34" s="63" t="s">
        <v>36</v>
      </c>
      <c r="G34" s="66">
        <v>3.8</v>
      </c>
      <c r="H34" s="63" t="s">
        <v>36</v>
      </c>
      <c r="I34" s="65">
        <f t="shared" si="1"/>
        <v>30.4</v>
      </c>
      <c r="J34" s="30" t="s">
        <v>47</v>
      </c>
      <c r="K34" s="65">
        <f>I34-I40</f>
        <v>28.509999999999998</v>
      </c>
      <c r="L34" s="30" t="s">
        <v>47</v>
      </c>
    </row>
    <row r="35" spans="2:12" x14ac:dyDescent="0.25">
      <c r="B35" s="284" t="s">
        <v>39</v>
      </c>
      <c r="C35" s="285"/>
      <c r="D35" s="286"/>
      <c r="E35" s="65">
        <v>4.375</v>
      </c>
      <c r="F35" s="63" t="s">
        <v>36</v>
      </c>
      <c r="G35" s="67">
        <v>8</v>
      </c>
      <c r="H35" s="63" t="s">
        <v>36</v>
      </c>
      <c r="I35" s="65">
        <f t="shared" si="1"/>
        <v>35</v>
      </c>
      <c r="J35" s="30" t="s">
        <v>47</v>
      </c>
    </row>
    <row r="36" spans="2:12" x14ac:dyDescent="0.25">
      <c r="B36" s="281" t="s">
        <v>50</v>
      </c>
      <c r="C36" s="282"/>
      <c r="D36" s="283"/>
      <c r="E36" s="65">
        <v>1.2</v>
      </c>
      <c r="F36" s="63" t="s">
        <v>36</v>
      </c>
      <c r="G36" s="67">
        <v>1</v>
      </c>
      <c r="H36" s="63" t="s">
        <v>36</v>
      </c>
      <c r="I36" s="65">
        <f t="shared" ref="I36:I40" si="2">E36*G36</f>
        <v>1.2</v>
      </c>
      <c r="J36" s="30" t="s">
        <v>47</v>
      </c>
    </row>
    <row r="37" spans="2:12" x14ac:dyDescent="0.25">
      <c r="B37" s="290" t="s">
        <v>51</v>
      </c>
      <c r="C37" s="291"/>
      <c r="D37" s="292"/>
      <c r="E37" s="65">
        <v>2.8</v>
      </c>
      <c r="F37" s="63" t="s">
        <v>36</v>
      </c>
      <c r="G37" s="67">
        <v>3</v>
      </c>
      <c r="H37" s="63" t="s">
        <v>36</v>
      </c>
      <c r="I37" s="65">
        <f t="shared" si="2"/>
        <v>8.3999999999999986</v>
      </c>
      <c r="J37" s="30" t="s">
        <v>47</v>
      </c>
    </row>
    <row r="38" spans="2:12" x14ac:dyDescent="0.25">
      <c r="B38" s="281" t="s">
        <v>52</v>
      </c>
      <c r="C38" s="282"/>
      <c r="D38" s="283"/>
      <c r="E38" s="65">
        <v>0.9</v>
      </c>
      <c r="F38" s="63" t="s">
        <v>36</v>
      </c>
      <c r="G38" s="67">
        <v>2.1</v>
      </c>
      <c r="H38" s="63" t="s">
        <v>36</v>
      </c>
      <c r="I38" s="65">
        <f t="shared" si="2"/>
        <v>1.8900000000000001</v>
      </c>
      <c r="J38" s="30" t="s">
        <v>47</v>
      </c>
    </row>
    <row r="39" spans="2:12" x14ac:dyDescent="0.25">
      <c r="B39" s="281" t="s">
        <v>53</v>
      </c>
      <c r="C39" s="282"/>
      <c r="D39" s="283"/>
      <c r="E39" s="65">
        <v>0.9</v>
      </c>
      <c r="F39" s="63" t="s">
        <v>36</v>
      </c>
      <c r="G39" s="67">
        <v>2.1</v>
      </c>
      <c r="H39" s="63" t="s">
        <v>36</v>
      </c>
      <c r="I39" s="65">
        <f t="shared" si="2"/>
        <v>1.8900000000000001</v>
      </c>
      <c r="J39" s="30" t="s">
        <v>47</v>
      </c>
    </row>
    <row r="40" spans="2:12" x14ac:dyDescent="0.25">
      <c r="B40" s="284" t="s">
        <v>54</v>
      </c>
      <c r="C40" s="285"/>
      <c r="D40" s="286"/>
      <c r="E40" s="65">
        <v>0.9</v>
      </c>
      <c r="F40" s="63" t="s">
        <v>36</v>
      </c>
      <c r="G40" s="67">
        <v>2.1</v>
      </c>
      <c r="H40" s="63" t="s">
        <v>36</v>
      </c>
      <c r="I40" s="65">
        <f t="shared" si="2"/>
        <v>1.8900000000000001</v>
      </c>
      <c r="J40" s="30" t="s">
        <v>47</v>
      </c>
    </row>
    <row r="42" spans="2:12" ht="15.75" thickBot="1" x14ac:dyDescent="0.3"/>
    <row r="43" spans="2:12" ht="15.75" thickBot="1" x14ac:dyDescent="0.3">
      <c r="B43" s="103" t="s">
        <v>62</v>
      </c>
      <c r="C43" s="104">
        <f>(J45-J46)</f>
        <v>5</v>
      </c>
    </row>
    <row r="44" spans="2:12" ht="15.75" thickBot="1" x14ac:dyDescent="0.3"/>
    <row r="45" spans="2:12" ht="15.75" thickBot="1" x14ac:dyDescent="0.3">
      <c r="B45" s="146" t="s">
        <v>84</v>
      </c>
      <c r="C45" s="147"/>
      <c r="D45" s="128">
        <f>($C$43/(U9))</f>
        <v>90.595268569478236</v>
      </c>
      <c r="E45" s="129" t="s">
        <v>119</v>
      </c>
      <c r="G45" s="169" t="s">
        <v>58</v>
      </c>
      <c r="H45" s="170"/>
      <c r="I45" s="171"/>
      <c r="J45" s="97">
        <f>'Dados Globais'!L39</f>
        <v>20</v>
      </c>
    </row>
    <row r="46" spans="2:12" ht="15.75" thickBot="1" x14ac:dyDescent="0.3">
      <c r="B46" s="133" t="s">
        <v>85</v>
      </c>
      <c r="C46" s="134"/>
      <c r="D46" s="135">
        <f t="shared" ref="D46:D48" si="3">($C$43/(U10))</f>
        <v>173.64966508810099</v>
      </c>
      <c r="E46" s="119" t="s">
        <v>119</v>
      </c>
      <c r="G46" s="169" t="s">
        <v>59</v>
      </c>
      <c r="H46" s="170"/>
      <c r="I46" s="171"/>
      <c r="J46" s="123">
        <f>J45-5</f>
        <v>15</v>
      </c>
    </row>
    <row r="47" spans="2:12" ht="15.75" thickBot="1" x14ac:dyDescent="0.3">
      <c r="B47" s="133" t="s">
        <v>121</v>
      </c>
      <c r="C47" s="134"/>
      <c r="D47" s="135">
        <f t="shared" si="3"/>
        <v>26.830603055973462</v>
      </c>
      <c r="E47" s="119" t="s">
        <v>119</v>
      </c>
      <c r="G47" s="152" t="s">
        <v>60</v>
      </c>
      <c r="H47" s="153"/>
      <c r="I47" s="154"/>
      <c r="J47" s="97">
        <f>'Dados Globais'!L40</f>
        <v>60</v>
      </c>
    </row>
    <row r="48" spans="2:12" ht="15.75" thickBot="1" x14ac:dyDescent="0.3">
      <c r="B48" s="133" t="s">
        <v>122</v>
      </c>
      <c r="C48" s="134"/>
      <c r="D48" s="135">
        <f t="shared" si="3"/>
        <v>23.730752600210355</v>
      </c>
      <c r="E48" s="119" t="s">
        <v>119</v>
      </c>
    </row>
    <row r="49" spans="2:8" ht="15.75" thickBot="1" x14ac:dyDescent="0.3">
      <c r="B49" s="133" t="s">
        <v>123</v>
      </c>
      <c r="C49" s="134"/>
      <c r="D49" s="135">
        <f>($C$43/(U13))</f>
        <v>52.60124816446401</v>
      </c>
      <c r="E49" s="119" t="s">
        <v>119</v>
      </c>
    </row>
    <row r="50" spans="2:8" ht="15.75" thickBot="1" x14ac:dyDescent="0.3">
      <c r="B50" s="136" t="s">
        <v>67</v>
      </c>
      <c r="C50" s="137"/>
      <c r="D50" s="130">
        <f>(C43/(P21))</f>
        <v>612.5</v>
      </c>
      <c r="E50" s="131" t="s">
        <v>119</v>
      </c>
    </row>
    <row r="51" spans="2:8" ht="15.75" thickBot="1" x14ac:dyDescent="0.3"/>
    <row r="52" spans="2:8" ht="15.75" thickBot="1" x14ac:dyDescent="0.3">
      <c r="B52" s="98" t="s">
        <v>124</v>
      </c>
      <c r="C52" s="132">
        <f>SUM(D45:D50)</f>
        <v>979.90753747822703</v>
      </c>
      <c r="D52" s="97" t="s">
        <v>119</v>
      </c>
      <c r="F52" s="98" t="s">
        <v>125</v>
      </c>
      <c r="G52" s="132">
        <f>(C52*J47*60)</f>
        <v>3527667.1349216169</v>
      </c>
      <c r="H52" s="97" t="s">
        <v>120</v>
      </c>
    </row>
  </sheetData>
  <mergeCells count="68">
    <mergeCell ref="U8:V8"/>
    <mergeCell ref="B4:D26"/>
    <mergeCell ref="S8:T8"/>
    <mergeCell ref="S9:T9"/>
    <mergeCell ref="S10:T10"/>
    <mergeCell ref="S11:T11"/>
    <mergeCell ref="S12:T12"/>
    <mergeCell ref="S13:T13"/>
    <mergeCell ref="E4:J4"/>
    <mergeCell ref="G7:J7"/>
    <mergeCell ref="E8:F10"/>
    <mergeCell ref="U3:V4"/>
    <mergeCell ref="E21:F21"/>
    <mergeCell ref="G21:J21"/>
    <mergeCell ref="K4:M4"/>
    <mergeCell ref="B3:Q3"/>
    <mergeCell ref="B33:D33"/>
    <mergeCell ref="B34:D34"/>
    <mergeCell ref="G17:J17"/>
    <mergeCell ref="B40:D40"/>
    <mergeCell ref="E18:F20"/>
    <mergeCell ref="I29:J29"/>
    <mergeCell ref="B29:D29"/>
    <mergeCell ref="B39:D39"/>
    <mergeCell ref="E29:F29"/>
    <mergeCell ref="G29:H29"/>
    <mergeCell ref="B35:D35"/>
    <mergeCell ref="B36:D36"/>
    <mergeCell ref="B37:D37"/>
    <mergeCell ref="B38:D38"/>
    <mergeCell ref="B30:D30"/>
    <mergeCell ref="B31:D31"/>
    <mergeCell ref="B32:D32"/>
    <mergeCell ref="S5:T6"/>
    <mergeCell ref="S3:T4"/>
    <mergeCell ref="G18:J18"/>
    <mergeCell ref="G19:J19"/>
    <mergeCell ref="G20:J20"/>
    <mergeCell ref="G11:J11"/>
    <mergeCell ref="G12:J12"/>
    <mergeCell ref="G13:J13"/>
    <mergeCell ref="G14:J14"/>
    <mergeCell ref="G15:J15"/>
    <mergeCell ref="G6:J6"/>
    <mergeCell ref="P4:Q4"/>
    <mergeCell ref="G16:J16"/>
    <mergeCell ref="K29:L29"/>
    <mergeCell ref="G5:J5"/>
    <mergeCell ref="N4:O4"/>
    <mergeCell ref="E5:F7"/>
    <mergeCell ref="E15:F17"/>
    <mergeCell ref="G8:J8"/>
    <mergeCell ref="G9:J9"/>
    <mergeCell ref="G10:J10"/>
    <mergeCell ref="E11:F14"/>
    <mergeCell ref="G45:I45"/>
    <mergeCell ref="G46:I46"/>
    <mergeCell ref="G47:I47"/>
    <mergeCell ref="E22:F22"/>
    <mergeCell ref="E23:F23"/>
    <mergeCell ref="E24:F24"/>
    <mergeCell ref="E25:F25"/>
    <mergeCell ref="E26:F26"/>
    <mergeCell ref="G22:J22"/>
    <mergeCell ref="G23:J23"/>
    <mergeCell ref="G24:J24"/>
    <mergeCell ref="G25:J25"/>
    <mergeCell ref="G26:J2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0"/>
  <sheetViews>
    <sheetView topLeftCell="A13" zoomScaleNormal="100" workbookViewId="0">
      <selection activeCell="J37" sqref="J37"/>
    </sheetView>
  </sheetViews>
  <sheetFormatPr defaultRowHeight="15" x14ac:dyDescent="0.25"/>
  <cols>
    <col min="3" max="4" width="11.140625" customWidth="1"/>
    <col min="5" max="8" width="9.140625" customWidth="1"/>
    <col min="10" max="10" width="9.7109375" customWidth="1"/>
    <col min="11" max="11" width="9.140625" customWidth="1"/>
    <col min="13" max="13" width="8.28515625" bestFit="1" customWidth="1"/>
    <col min="15" max="15" width="2.5703125" bestFit="1" customWidth="1"/>
    <col min="16" max="16" width="10.140625" customWidth="1"/>
    <col min="20" max="20" width="11" customWidth="1"/>
    <col min="22" max="22" width="9.7109375" customWidth="1"/>
  </cols>
  <sheetData>
    <row r="2" spans="1:22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22" x14ac:dyDescent="0.25">
      <c r="B3" s="312" t="s">
        <v>99</v>
      </c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3"/>
      <c r="N3" s="313"/>
      <c r="O3" s="313"/>
      <c r="P3" s="313"/>
      <c r="Q3" s="314"/>
      <c r="R3" s="12"/>
      <c r="S3" s="274" t="s">
        <v>30</v>
      </c>
      <c r="T3" s="274"/>
      <c r="U3" s="274" t="s">
        <v>55</v>
      </c>
      <c r="V3" s="274"/>
    </row>
    <row r="4" spans="1:22" ht="14.45" customHeight="1" thickBot="1" x14ac:dyDescent="0.3">
      <c r="A4" s="2"/>
      <c r="B4" s="219" t="s">
        <v>32</v>
      </c>
      <c r="C4" s="219"/>
      <c r="D4" s="219"/>
      <c r="E4" s="323" t="s">
        <v>2</v>
      </c>
      <c r="F4" s="303"/>
      <c r="G4" s="303"/>
      <c r="H4" s="303"/>
      <c r="I4" s="303"/>
      <c r="J4" s="304"/>
      <c r="K4" s="309" t="s">
        <v>3</v>
      </c>
      <c r="L4" s="310"/>
      <c r="M4" s="311"/>
      <c r="N4" s="248" t="s">
        <v>33</v>
      </c>
      <c r="O4" s="249"/>
      <c r="P4" s="278" t="s">
        <v>34</v>
      </c>
      <c r="Q4" s="278"/>
      <c r="R4" s="12"/>
      <c r="S4" s="274"/>
      <c r="T4" s="274"/>
      <c r="U4" s="274"/>
      <c r="V4" s="274"/>
    </row>
    <row r="5" spans="1:22" ht="14.45" customHeight="1" x14ac:dyDescent="0.25">
      <c r="A5" s="2"/>
      <c r="B5" s="295"/>
      <c r="C5" s="295"/>
      <c r="D5" s="295"/>
      <c r="E5" s="250" t="s">
        <v>38</v>
      </c>
      <c r="F5" s="251"/>
      <c r="G5" s="259" t="s">
        <v>28</v>
      </c>
      <c r="H5" s="260"/>
      <c r="I5" s="260"/>
      <c r="J5" s="261"/>
      <c r="K5" s="38" t="s">
        <v>6</v>
      </c>
      <c r="L5" s="52">
        <v>2.8</v>
      </c>
      <c r="M5" s="40" t="s">
        <v>7</v>
      </c>
      <c r="N5" s="53">
        <v>0.1</v>
      </c>
      <c r="O5" s="42" t="s">
        <v>36</v>
      </c>
      <c r="P5" s="69">
        <f>N5/(L5*$K$23)</f>
        <v>1.8796992481203011E-3</v>
      </c>
      <c r="Q5" s="43" t="s">
        <v>56</v>
      </c>
      <c r="S5" s="270"/>
      <c r="T5" s="271"/>
      <c r="U5" s="105">
        <f>1/(1/U9+1/U10+1/U11+1/U12+1/P19)</f>
        <v>1.0569288919752942E-2</v>
      </c>
      <c r="V5" s="29" t="s">
        <v>37</v>
      </c>
    </row>
    <row r="6" spans="1:22" x14ac:dyDescent="0.25">
      <c r="A6" s="2"/>
      <c r="B6" s="295"/>
      <c r="C6" s="295"/>
      <c r="D6" s="295"/>
      <c r="E6" s="252"/>
      <c r="F6" s="253"/>
      <c r="G6" s="187" t="s">
        <v>20</v>
      </c>
      <c r="H6" s="188"/>
      <c r="I6" s="188"/>
      <c r="J6" s="203"/>
      <c r="K6" s="3" t="s">
        <v>6</v>
      </c>
      <c r="L6" s="4">
        <v>2.5000000000000001E-2</v>
      </c>
      <c r="M6" s="18" t="s">
        <v>7</v>
      </c>
      <c r="N6" s="36">
        <v>0.25</v>
      </c>
      <c r="O6" s="26" t="s">
        <v>36</v>
      </c>
      <c r="P6" s="70">
        <f>N6/(L6*$K$23)</f>
        <v>0.52631578947368418</v>
      </c>
      <c r="Q6" s="44" t="s">
        <v>56</v>
      </c>
      <c r="S6" s="272"/>
      <c r="T6" s="273"/>
    </row>
    <row r="7" spans="1:22" ht="15.75" thickBot="1" x14ac:dyDescent="0.3">
      <c r="A7" s="2"/>
      <c r="B7" s="295"/>
      <c r="C7" s="295"/>
      <c r="D7" s="295"/>
      <c r="E7" s="254"/>
      <c r="F7" s="255"/>
      <c r="G7" s="262" t="s">
        <v>21</v>
      </c>
      <c r="H7" s="263"/>
      <c r="I7" s="263"/>
      <c r="J7" s="264"/>
      <c r="K7" s="45" t="s">
        <v>6</v>
      </c>
      <c r="L7" s="46">
        <v>50</v>
      </c>
      <c r="M7" s="47" t="s">
        <v>7</v>
      </c>
      <c r="N7" s="54">
        <v>0.05</v>
      </c>
      <c r="O7" s="49" t="s">
        <v>36</v>
      </c>
      <c r="P7" s="70">
        <f>N7/(L7*$K$23)</f>
        <v>5.2631578947368424E-5</v>
      </c>
      <c r="Q7" s="50" t="s">
        <v>56</v>
      </c>
    </row>
    <row r="8" spans="1:22" ht="14.45" customHeight="1" x14ac:dyDescent="0.25">
      <c r="A8" s="2"/>
      <c r="B8" s="295"/>
      <c r="C8" s="295"/>
      <c r="D8" s="295"/>
      <c r="E8" s="256" t="s">
        <v>57</v>
      </c>
      <c r="F8" s="257"/>
      <c r="G8" s="259" t="s">
        <v>19</v>
      </c>
      <c r="H8" s="260"/>
      <c r="I8" s="260"/>
      <c r="J8" s="261"/>
      <c r="K8" s="38" t="s">
        <v>6</v>
      </c>
      <c r="L8" s="39">
        <v>0.7</v>
      </c>
      <c r="M8" s="40" t="s">
        <v>7</v>
      </c>
      <c r="N8" s="53">
        <v>0.05</v>
      </c>
      <c r="O8" s="42" t="s">
        <v>36</v>
      </c>
      <c r="P8" s="69">
        <f>N8/(L8*$K$24)</f>
        <v>4.4514876871850576E-3</v>
      </c>
      <c r="Q8" s="43" t="s">
        <v>56</v>
      </c>
      <c r="S8" s="296" t="s">
        <v>92</v>
      </c>
      <c r="T8" s="297"/>
      <c r="U8" s="293" t="s">
        <v>98</v>
      </c>
      <c r="V8" s="294"/>
    </row>
    <row r="9" spans="1:22" x14ac:dyDescent="0.25">
      <c r="A9" s="2"/>
      <c r="B9" s="295"/>
      <c r="C9" s="295"/>
      <c r="D9" s="295"/>
      <c r="E9" s="258"/>
      <c r="F9" s="193"/>
      <c r="G9" s="22" t="s">
        <v>20</v>
      </c>
      <c r="H9" s="23"/>
      <c r="I9" s="23"/>
      <c r="J9" s="24"/>
      <c r="K9" s="3" t="s">
        <v>6</v>
      </c>
      <c r="L9" s="4">
        <v>2.5000000000000001E-2</v>
      </c>
      <c r="M9" s="18" t="s">
        <v>7</v>
      </c>
      <c r="N9" s="36">
        <v>0.25</v>
      </c>
      <c r="O9" s="26" t="s">
        <v>36</v>
      </c>
      <c r="P9" s="71">
        <f>N9/(L9*$K$24)</f>
        <v>0.62320827620590802</v>
      </c>
      <c r="Q9" s="44" t="s">
        <v>56</v>
      </c>
      <c r="S9" s="298" t="s">
        <v>94</v>
      </c>
      <c r="T9" s="299"/>
      <c r="U9" s="115">
        <f>SUM(P5:P7)</f>
        <v>0.52824812030075186</v>
      </c>
      <c r="V9" s="29" t="s">
        <v>37</v>
      </c>
    </row>
    <row r="10" spans="1:22" x14ac:dyDescent="0.25">
      <c r="A10" s="2"/>
      <c r="B10" s="295"/>
      <c r="C10" s="295"/>
      <c r="D10" s="295"/>
      <c r="E10" s="258"/>
      <c r="F10" s="193"/>
      <c r="G10" s="187" t="s">
        <v>21</v>
      </c>
      <c r="H10" s="188"/>
      <c r="I10" s="188"/>
      <c r="J10" s="203"/>
      <c r="K10" s="3" t="s">
        <v>6</v>
      </c>
      <c r="L10" s="4">
        <v>50</v>
      </c>
      <c r="M10" s="18" t="s">
        <v>7</v>
      </c>
      <c r="N10" s="36">
        <v>0.08</v>
      </c>
      <c r="O10" s="26" t="s">
        <v>36</v>
      </c>
      <c r="P10" s="71">
        <f>N10/(L10*$K$24)</f>
        <v>9.9713324192945288E-5</v>
      </c>
      <c r="Q10" s="44" t="s">
        <v>56</v>
      </c>
      <c r="S10" s="298" t="s">
        <v>103</v>
      </c>
      <c r="T10" s="299"/>
      <c r="U10" s="71">
        <f>1/(1/SUM(P8:P11)+1/P20)</f>
        <v>0.18635436518400653</v>
      </c>
      <c r="V10" s="29" t="s">
        <v>37</v>
      </c>
    </row>
    <row r="11" spans="1:22" ht="14.45" customHeight="1" thickBot="1" x14ac:dyDescent="0.3">
      <c r="A11" s="2"/>
      <c r="B11" s="295"/>
      <c r="C11" s="295"/>
      <c r="D11" s="295"/>
      <c r="E11" s="265"/>
      <c r="F11" s="266"/>
      <c r="G11" s="262" t="s">
        <v>22</v>
      </c>
      <c r="H11" s="263"/>
      <c r="I11" s="263"/>
      <c r="J11" s="264"/>
      <c r="K11" s="45" t="s">
        <v>6</v>
      </c>
      <c r="L11" s="46">
        <v>0.46</v>
      </c>
      <c r="M11" s="47" t="s">
        <v>7</v>
      </c>
      <c r="N11" s="54">
        <v>0.02</v>
      </c>
      <c r="O11" s="49" t="s">
        <v>36</v>
      </c>
      <c r="P11" s="70">
        <f>N11/(L11*$K$24)</f>
        <v>2.7096012008952521E-3</v>
      </c>
      <c r="Q11" s="50" t="s">
        <v>56</v>
      </c>
      <c r="S11" s="298" t="s">
        <v>102</v>
      </c>
      <c r="T11" s="299"/>
      <c r="U11" s="121">
        <f>SUM(P12:P15)</f>
        <v>0.33624203988231449</v>
      </c>
      <c r="V11" s="29" t="s">
        <v>37</v>
      </c>
    </row>
    <row r="12" spans="1:22" x14ac:dyDescent="0.25">
      <c r="A12" s="2"/>
      <c r="B12" s="295"/>
      <c r="C12" s="295"/>
      <c r="D12" s="295"/>
      <c r="E12" s="256" t="s">
        <v>26</v>
      </c>
      <c r="F12" s="257"/>
      <c r="G12" s="259" t="s">
        <v>19</v>
      </c>
      <c r="H12" s="260"/>
      <c r="I12" s="260"/>
      <c r="J12" s="317"/>
      <c r="K12" s="38" t="s">
        <v>6</v>
      </c>
      <c r="L12" s="39">
        <v>0.7</v>
      </c>
      <c r="M12" s="40" t="s">
        <v>7</v>
      </c>
      <c r="N12" s="53">
        <v>0.15</v>
      </c>
      <c r="O12" s="42" t="s">
        <v>36</v>
      </c>
      <c r="P12" s="69">
        <f>N12/(L12*$K$25)</f>
        <v>1.1278195488721806E-2</v>
      </c>
      <c r="Q12" s="43" t="s">
        <v>56</v>
      </c>
      <c r="S12" s="298" t="s">
        <v>104</v>
      </c>
      <c r="T12" s="299"/>
      <c r="U12" s="121">
        <f>SUM(P16:P18)</f>
        <v>0.56163183382184279</v>
      </c>
      <c r="V12" s="29" t="s">
        <v>37</v>
      </c>
    </row>
    <row r="13" spans="1:22" x14ac:dyDescent="0.25">
      <c r="A13" s="2"/>
      <c r="B13" s="295"/>
      <c r="C13" s="295"/>
      <c r="D13" s="295"/>
      <c r="E13" s="258"/>
      <c r="F13" s="193"/>
      <c r="G13" s="22" t="s">
        <v>20</v>
      </c>
      <c r="H13" s="23"/>
      <c r="I13" s="23"/>
      <c r="J13" s="35"/>
      <c r="K13" s="3" t="s">
        <v>6</v>
      </c>
      <c r="L13" s="4">
        <v>2.5000000000000001E-2</v>
      </c>
      <c r="M13" s="18" t="s">
        <v>7</v>
      </c>
      <c r="N13" s="36">
        <v>0.15</v>
      </c>
      <c r="O13" s="26" t="s">
        <v>36</v>
      </c>
      <c r="P13" s="71">
        <f>N13/(L13*$K$25)</f>
        <v>0.31578947368421051</v>
      </c>
      <c r="Q13" s="44" t="s">
        <v>56</v>
      </c>
    </row>
    <row r="14" spans="1:22" x14ac:dyDescent="0.25">
      <c r="A14" s="2"/>
      <c r="B14" s="295"/>
      <c r="C14" s="295"/>
      <c r="D14" s="295"/>
      <c r="E14" s="258"/>
      <c r="F14" s="193"/>
      <c r="G14" s="318" t="s">
        <v>22</v>
      </c>
      <c r="H14" s="319"/>
      <c r="I14" s="319"/>
      <c r="J14" s="320"/>
      <c r="K14" s="3" t="s">
        <v>6</v>
      </c>
      <c r="L14" s="4">
        <v>0.46</v>
      </c>
      <c r="M14" s="18" t="s">
        <v>7</v>
      </c>
      <c r="N14" s="36">
        <v>0.08</v>
      </c>
      <c r="O14" s="26" t="s">
        <v>36</v>
      </c>
      <c r="P14" s="71">
        <f>N14/(L14*$K$25)</f>
        <v>9.1533180778032037E-3</v>
      </c>
      <c r="Q14" s="44" t="s">
        <v>56</v>
      </c>
    </row>
    <row r="15" spans="1:22" ht="15.75" thickBot="1" x14ac:dyDescent="0.3">
      <c r="A15" s="2"/>
      <c r="B15" s="295"/>
      <c r="C15" s="295"/>
      <c r="D15" s="295"/>
      <c r="E15" s="258"/>
      <c r="F15" s="193"/>
      <c r="G15" s="275" t="s">
        <v>21</v>
      </c>
      <c r="H15" s="276"/>
      <c r="I15" s="276"/>
      <c r="J15" s="277"/>
      <c r="K15" s="31" t="s">
        <v>6</v>
      </c>
      <c r="L15" s="32">
        <v>50</v>
      </c>
      <c r="M15" s="33" t="s">
        <v>7</v>
      </c>
      <c r="N15" s="51">
        <v>0.02</v>
      </c>
      <c r="O15" s="27" t="s">
        <v>36</v>
      </c>
      <c r="P15" s="72">
        <f>N15/(L15*$K$25)</f>
        <v>2.1052631578947369E-5</v>
      </c>
      <c r="Q15" s="68" t="s">
        <v>56</v>
      </c>
    </row>
    <row r="16" spans="1:22" x14ac:dyDescent="0.25">
      <c r="A16" s="2"/>
      <c r="B16" s="295"/>
      <c r="C16" s="295"/>
      <c r="D16" s="295"/>
      <c r="E16" s="256" t="s">
        <v>27</v>
      </c>
      <c r="F16" s="257"/>
      <c r="G16" s="259" t="s">
        <v>28</v>
      </c>
      <c r="H16" s="260"/>
      <c r="I16" s="260"/>
      <c r="J16" s="321"/>
      <c r="K16" s="38" t="s">
        <v>6</v>
      </c>
      <c r="L16" s="39">
        <v>0.7</v>
      </c>
      <c r="M16" s="40" t="s">
        <v>7</v>
      </c>
      <c r="N16" s="53">
        <v>0.05</v>
      </c>
      <c r="O16" s="42" t="s">
        <v>36</v>
      </c>
      <c r="P16" s="69">
        <f>N16/(L16*$K$26)</f>
        <v>3.9824136612718244E-3</v>
      </c>
      <c r="Q16" s="43" t="s">
        <v>56</v>
      </c>
    </row>
    <row r="17" spans="1:17" x14ac:dyDescent="0.25">
      <c r="A17" s="2"/>
      <c r="B17" s="295"/>
      <c r="C17" s="295"/>
      <c r="D17" s="295"/>
      <c r="E17" s="258"/>
      <c r="F17" s="193"/>
      <c r="G17" s="22" t="s">
        <v>20</v>
      </c>
      <c r="H17" s="23"/>
      <c r="I17" s="23"/>
      <c r="J17" s="95"/>
      <c r="K17" s="3" t="s">
        <v>6</v>
      </c>
      <c r="L17" s="4">
        <v>2.5000000000000001E-2</v>
      </c>
      <c r="M17" s="18" t="s">
        <v>7</v>
      </c>
      <c r="N17" s="36">
        <v>0.25</v>
      </c>
      <c r="O17" s="26" t="s">
        <v>36</v>
      </c>
      <c r="P17" s="70">
        <f>N17/(L17*$K$26)</f>
        <v>0.55753791257805529</v>
      </c>
      <c r="Q17" s="44" t="s">
        <v>56</v>
      </c>
    </row>
    <row r="18" spans="1:17" ht="15.75" thickBot="1" x14ac:dyDescent="0.3">
      <c r="B18" s="295"/>
      <c r="C18" s="295"/>
      <c r="D18" s="295"/>
      <c r="E18" s="265"/>
      <c r="F18" s="266"/>
      <c r="G18" s="262" t="s">
        <v>21</v>
      </c>
      <c r="H18" s="263"/>
      <c r="I18" s="263"/>
      <c r="J18" s="322"/>
      <c r="K18" s="45" t="s">
        <v>6</v>
      </c>
      <c r="L18" s="46">
        <v>50</v>
      </c>
      <c r="M18" s="47" t="s">
        <v>7</v>
      </c>
      <c r="N18" s="54">
        <v>0.1</v>
      </c>
      <c r="O18" s="49" t="s">
        <v>36</v>
      </c>
      <c r="P18" s="73">
        <f>N18/(L18*$K$26)</f>
        <v>1.1150758251561108E-4</v>
      </c>
      <c r="Q18" s="50" t="s">
        <v>56</v>
      </c>
    </row>
    <row r="19" spans="1:17" ht="15.75" thickBot="1" x14ac:dyDescent="0.3">
      <c r="B19" s="295"/>
      <c r="C19" s="295"/>
      <c r="D19" s="295"/>
      <c r="E19" s="315" t="s">
        <v>39</v>
      </c>
      <c r="F19" s="316"/>
      <c r="G19" s="324" t="s">
        <v>19</v>
      </c>
      <c r="H19" s="325"/>
      <c r="I19" s="325"/>
      <c r="J19" s="326"/>
      <c r="K19" s="78" t="s">
        <v>6</v>
      </c>
      <c r="L19" s="79">
        <v>0.7</v>
      </c>
      <c r="M19" s="80" t="s">
        <v>7</v>
      </c>
      <c r="N19" s="88">
        <v>0.2</v>
      </c>
      <c r="O19" s="82" t="s">
        <v>36</v>
      </c>
      <c r="P19" s="89">
        <f>N19/(L19*I27)</f>
        <v>1.2106537530266347E-2</v>
      </c>
      <c r="Q19" s="81" t="s">
        <v>37</v>
      </c>
    </row>
    <row r="20" spans="1:17" ht="15.75" thickBot="1" x14ac:dyDescent="0.3">
      <c r="B20" s="295"/>
      <c r="C20" s="295"/>
      <c r="D20" s="295"/>
      <c r="E20" s="233" t="s">
        <v>52</v>
      </c>
      <c r="F20" s="237"/>
      <c r="G20" s="244" t="s">
        <v>91</v>
      </c>
      <c r="H20" s="239"/>
      <c r="I20" s="239"/>
      <c r="J20" s="240"/>
      <c r="K20" s="78" t="s">
        <v>6</v>
      </c>
      <c r="L20" s="79">
        <v>0.2</v>
      </c>
      <c r="M20" s="80" t="s">
        <v>7</v>
      </c>
      <c r="N20" s="88">
        <v>0.1</v>
      </c>
      <c r="O20" s="82" t="s">
        <v>36</v>
      </c>
      <c r="P20" s="89">
        <f>N20/(L20*I28)</f>
        <v>0.26455026455026454</v>
      </c>
      <c r="Q20" s="81" t="s">
        <v>37</v>
      </c>
    </row>
    <row r="22" spans="1:17" x14ac:dyDescent="0.25">
      <c r="B22" s="327" t="s">
        <v>40</v>
      </c>
      <c r="C22" s="288"/>
      <c r="D22" s="288"/>
      <c r="E22" s="288" t="s">
        <v>41</v>
      </c>
      <c r="F22" s="288"/>
      <c r="G22" s="288" t="s">
        <v>42</v>
      </c>
      <c r="H22" s="289"/>
      <c r="I22" s="327" t="s">
        <v>43</v>
      </c>
      <c r="J22" s="280"/>
      <c r="K22" s="279" t="s">
        <v>44</v>
      </c>
      <c r="L22" s="280"/>
    </row>
    <row r="23" spans="1:17" x14ac:dyDescent="0.25">
      <c r="B23" s="267" t="s">
        <v>38</v>
      </c>
      <c r="C23" s="268"/>
      <c r="D23" s="269"/>
      <c r="E23" s="92">
        <v>5</v>
      </c>
      <c r="F23" s="63" t="s">
        <v>36</v>
      </c>
      <c r="G23" s="92">
        <v>3.8</v>
      </c>
      <c r="H23" s="63" t="s">
        <v>36</v>
      </c>
      <c r="I23" s="65">
        <f>E23*G23</f>
        <v>19</v>
      </c>
      <c r="J23" s="30" t="s">
        <v>45</v>
      </c>
      <c r="K23" s="65">
        <f>I23</f>
        <v>19</v>
      </c>
      <c r="L23" s="30" t="s">
        <v>45</v>
      </c>
    </row>
    <row r="24" spans="1:17" ht="14.45" customHeight="1" x14ac:dyDescent="0.25">
      <c r="B24" s="267" t="s">
        <v>57</v>
      </c>
      <c r="C24" s="268"/>
      <c r="D24" s="269"/>
      <c r="E24" s="65">
        <v>4.72</v>
      </c>
      <c r="F24" s="90" t="s">
        <v>36</v>
      </c>
      <c r="G24" s="92">
        <v>3.8</v>
      </c>
      <c r="H24" s="63" t="s">
        <v>36</v>
      </c>
      <c r="I24" s="65">
        <f t="shared" ref="I24:I28" si="0">E24*G24</f>
        <v>17.936</v>
      </c>
      <c r="J24" s="30" t="s">
        <v>47</v>
      </c>
      <c r="K24" s="65">
        <f>I24-I28</f>
        <v>16.045999999999999</v>
      </c>
      <c r="L24" s="30" t="s">
        <v>47</v>
      </c>
    </row>
    <row r="25" spans="1:17" x14ac:dyDescent="0.25">
      <c r="B25" s="281" t="s">
        <v>26</v>
      </c>
      <c r="C25" s="282"/>
      <c r="D25" s="283"/>
      <c r="E25" s="93">
        <v>5</v>
      </c>
      <c r="F25" s="63" t="s">
        <v>36</v>
      </c>
      <c r="G25" s="92">
        <v>3.8</v>
      </c>
      <c r="H25" s="63" t="s">
        <v>36</v>
      </c>
      <c r="I25" s="65">
        <f t="shared" si="0"/>
        <v>19</v>
      </c>
      <c r="J25" s="30" t="s">
        <v>47</v>
      </c>
      <c r="K25" s="65">
        <f>I25</f>
        <v>19</v>
      </c>
      <c r="L25" s="30" t="s">
        <v>47</v>
      </c>
    </row>
    <row r="26" spans="1:17" x14ac:dyDescent="0.25">
      <c r="B26" s="281" t="s">
        <v>27</v>
      </c>
      <c r="C26" s="282"/>
      <c r="D26" s="283"/>
      <c r="E26" s="65">
        <v>4.72</v>
      </c>
      <c r="F26" s="90" t="s">
        <v>36</v>
      </c>
      <c r="G26" s="92">
        <v>3.8</v>
      </c>
      <c r="H26" s="63" t="s">
        <v>36</v>
      </c>
      <c r="I26" s="65">
        <f t="shared" si="0"/>
        <v>17.936</v>
      </c>
      <c r="J26" s="30" t="s">
        <v>47</v>
      </c>
      <c r="K26" s="65">
        <f>I26</f>
        <v>17.936</v>
      </c>
      <c r="L26" s="30" t="s">
        <v>47</v>
      </c>
    </row>
    <row r="27" spans="1:17" x14ac:dyDescent="0.25">
      <c r="B27" s="284" t="s">
        <v>39</v>
      </c>
      <c r="C27" s="285"/>
      <c r="D27" s="286"/>
      <c r="E27" s="65">
        <v>4.72</v>
      </c>
      <c r="F27" s="91" t="s">
        <v>36</v>
      </c>
      <c r="G27" s="94">
        <v>5</v>
      </c>
      <c r="H27" s="63" t="s">
        <v>36</v>
      </c>
      <c r="I27" s="65">
        <f t="shared" si="0"/>
        <v>23.599999999999998</v>
      </c>
      <c r="J27" s="30" t="s">
        <v>47</v>
      </c>
    </row>
    <row r="28" spans="1:17" x14ac:dyDescent="0.25">
      <c r="B28" s="281" t="s">
        <v>61</v>
      </c>
      <c r="C28" s="282"/>
      <c r="D28" s="283"/>
      <c r="E28" s="65">
        <v>0.9</v>
      </c>
      <c r="F28" s="63" t="s">
        <v>36</v>
      </c>
      <c r="G28" s="67">
        <v>2.1</v>
      </c>
      <c r="H28" s="63" t="s">
        <v>36</v>
      </c>
      <c r="I28" s="65">
        <f t="shared" si="0"/>
        <v>1.8900000000000001</v>
      </c>
      <c r="J28" s="30" t="s">
        <v>47</v>
      </c>
    </row>
    <row r="31" spans="1:17" ht="15.75" thickBot="1" x14ac:dyDescent="0.3"/>
    <row r="32" spans="1:17" ht="15.75" thickBot="1" x14ac:dyDescent="0.3">
      <c r="B32" s="103" t="s">
        <v>62</v>
      </c>
      <c r="C32" s="145">
        <f>(J34-J35)</f>
        <v>25</v>
      </c>
    </row>
    <row r="33" spans="2:10" ht="15.75" thickBot="1" x14ac:dyDescent="0.3"/>
    <row r="34" spans="2:10" ht="15.75" thickBot="1" x14ac:dyDescent="0.3">
      <c r="B34" s="98" t="s">
        <v>63</v>
      </c>
      <c r="C34" s="99"/>
      <c r="D34" s="138">
        <f>(C32/SUM(P5:P7))</f>
        <v>47.326245071665461</v>
      </c>
      <c r="E34" s="119" t="s">
        <v>119</v>
      </c>
      <c r="G34" s="169" t="s">
        <v>58</v>
      </c>
      <c r="H34" s="170"/>
      <c r="I34" s="328"/>
      <c r="J34" s="119">
        <f>'Dados Globais'!L39</f>
        <v>20</v>
      </c>
    </row>
    <row r="35" spans="2:10" ht="15.75" thickBot="1" x14ac:dyDescent="0.3">
      <c r="B35" s="100" t="s">
        <v>64</v>
      </c>
      <c r="C35" s="101"/>
      <c r="D35" s="139">
        <f>(C32/SUM(P8:P11))</f>
        <v>39.653015279867304</v>
      </c>
      <c r="E35" s="119" t="s">
        <v>119</v>
      </c>
      <c r="G35" s="329" t="s">
        <v>59</v>
      </c>
      <c r="H35" s="330"/>
      <c r="I35" s="331"/>
      <c r="J35" s="118">
        <v>-5</v>
      </c>
    </row>
    <row r="36" spans="2:10" ht="15.75" thickBot="1" x14ac:dyDescent="0.3">
      <c r="B36" s="98" t="s">
        <v>65</v>
      </c>
      <c r="C36" s="99"/>
      <c r="D36" s="139">
        <f>(C32/SUM(P12:P15))</f>
        <v>74.351202510994938</v>
      </c>
      <c r="E36" s="119" t="s">
        <v>119</v>
      </c>
      <c r="G36" s="169" t="s">
        <v>60</v>
      </c>
      <c r="H36" s="170"/>
      <c r="I36" s="328"/>
      <c r="J36" s="120">
        <f>'Dados Globais'!L40</f>
        <v>60</v>
      </c>
    </row>
    <row r="37" spans="2:10" ht="15.75" thickBot="1" x14ac:dyDescent="0.3">
      <c r="B37" s="100" t="s">
        <v>66</v>
      </c>
      <c r="C37" s="101"/>
      <c r="D37" s="139">
        <f>(C32/SUM(P16:P18))</f>
        <v>44.51314632555237</v>
      </c>
      <c r="E37" s="119" t="s">
        <v>119</v>
      </c>
      <c r="J37" s="106"/>
    </row>
    <row r="38" spans="2:10" ht="15.75" thickBot="1" x14ac:dyDescent="0.3">
      <c r="B38" s="98" t="s">
        <v>67</v>
      </c>
      <c r="C38" s="99"/>
      <c r="D38" s="140">
        <f>(C32/P19)</f>
        <v>2064.9999999999995</v>
      </c>
      <c r="E38" s="144" t="s">
        <v>119</v>
      </c>
    </row>
    <row r="39" spans="2:10" ht="15.75" thickBot="1" x14ac:dyDescent="0.3"/>
    <row r="40" spans="2:10" ht="15.75" thickBot="1" x14ac:dyDescent="0.3">
      <c r="B40" s="98" t="s">
        <v>68</v>
      </c>
      <c r="C40" s="132">
        <f>SUM(D34:D38)</f>
        <v>2270.8436091880794</v>
      </c>
      <c r="D40" s="97" t="s">
        <v>119</v>
      </c>
      <c r="F40" s="102" t="s">
        <v>69</v>
      </c>
      <c r="G40" s="132">
        <f>(C40*J36*60)</f>
        <v>8175036.9930770863</v>
      </c>
      <c r="H40" s="97" t="s">
        <v>120</v>
      </c>
    </row>
  </sheetData>
  <mergeCells count="48">
    <mergeCell ref="S8:T8"/>
    <mergeCell ref="U8:V8"/>
    <mergeCell ref="G34:I34"/>
    <mergeCell ref="G35:I35"/>
    <mergeCell ref="G36:I36"/>
    <mergeCell ref="S9:T9"/>
    <mergeCell ref="S10:T10"/>
    <mergeCell ref="S11:T11"/>
    <mergeCell ref="S12:T12"/>
    <mergeCell ref="B26:D26"/>
    <mergeCell ref="B27:D27"/>
    <mergeCell ref="B28:D28"/>
    <mergeCell ref="B22:D22"/>
    <mergeCell ref="I22:J22"/>
    <mergeCell ref="B23:D23"/>
    <mergeCell ref="B24:D24"/>
    <mergeCell ref="B25:D25"/>
    <mergeCell ref="E22:F22"/>
    <mergeCell ref="G22:H22"/>
    <mergeCell ref="P4:Q4"/>
    <mergeCell ref="B4:D20"/>
    <mergeCell ref="G19:J19"/>
    <mergeCell ref="E8:F11"/>
    <mergeCell ref="G8:J8"/>
    <mergeCell ref="K22:L22"/>
    <mergeCell ref="G15:J15"/>
    <mergeCell ref="G16:J16"/>
    <mergeCell ref="G18:J18"/>
    <mergeCell ref="E16:F18"/>
    <mergeCell ref="E12:F15"/>
    <mergeCell ref="E20:F20"/>
    <mergeCell ref="G20:J20"/>
    <mergeCell ref="S3:T4"/>
    <mergeCell ref="U3:V4"/>
    <mergeCell ref="S5:T6"/>
    <mergeCell ref="E19:F19"/>
    <mergeCell ref="E5:F7"/>
    <mergeCell ref="G5:J5"/>
    <mergeCell ref="G6:J6"/>
    <mergeCell ref="G7:J7"/>
    <mergeCell ref="G10:J10"/>
    <mergeCell ref="G11:J11"/>
    <mergeCell ref="G12:J12"/>
    <mergeCell ref="G14:J14"/>
    <mergeCell ref="B3:Q3"/>
    <mergeCell ref="E4:J4"/>
    <mergeCell ref="K4:M4"/>
    <mergeCell ref="N4:O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B38"/>
  <sheetViews>
    <sheetView topLeftCell="A7" zoomScaleNormal="100" workbookViewId="0">
      <selection activeCell="J35" sqref="J35"/>
    </sheetView>
  </sheetViews>
  <sheetFormatPr defaultRowHeight="15" x14ac:dyDescent="0.25"/>
  <cols>
    <col min="3" max="3" width="19.7109375" customWidth="1"/>
    <col min="4" max="4" width="9.28515625" bestFit="1" customWidth="1"/>
    <col min="5" max="8" width="9.140625" customWidth="1"/>
    <col min="11" max="11" width="9.140625" customWidth="1"/>
    <col min="13" max="13" width="8.28515625" bestFit="1" customWidth="1"/>
    <col min="15" max="15" width="2.5703125" bestFit="1" customWidth="1"/>
    <col min="20" max="20" width="9.7109375" customWidth="1"/>
    <col min="22" max="22" width="9.7109375" customWidth="1"/>
  </cols>
  <sheetData>
    <row r="2" spans="1:22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22" ht="15" customHeight="1" x14ac:dyDescent="0.25">
      <c r="B3" s="312" t="s">
        <v>100</v>
      </c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3"/>
      <c r="N3" s="313"/>
      <c r="O3" s="313"/>
      <c r="P3" s="313"/>
      <c r="Q3" s="314"/>
      <c r="R3" s="12"/>
      <c r="S3" s="274" t="s">
        <v>30</v>
      </c>
      <c r="T3" s="274"/>
      <c r="U3" s="274" t="s">
        <v>70</v>
      </c>
      <c r="V3" s="274"/>
    </row>
    <row r="4" spans="1:22" ht="14.45" customHeight="1" thickBot="1" x14ac:dyDescent="0.3">
      <c r="A4" s="2"/>
      <c r="B4" s="219" t="s">
        <v>32</v>
      </c>
      <c r="C4" s="219"/>
      <c r="D4" s="219"/>
      <c r="E4" s="303" t="s">
        <v>2</v>
      </c>
      <c r="F4" s="303"/>
      <c r="G4" s="303"/>
      <c r="H4" s="303"/>
      <c r="I4" s="303"/>
      <c r="J4" s="304"/>
      <c r="K4" s="309" t="s">
        <v>3</v>
      </c>
      <c r="L4" s="310"/>
      <c r="M4" s="311"/>
      <c r="N4" s="248" t="s">
        <v>33</v>
      </c>
      <c r="O4" s="249"/>
      <c r="P4" s="278" t="s">
        <v>34</v>
      </c>
      <c r="Q4" s="278"/>
      <c r="R4" s="12"/>
      <c r="S4" s="274"/>
      <c r="T4" s="274"/>
      <c r="U4" s="274"/>
      <c r="V4" s="274"/>
    </row>
    <row r="5" spans="1:22" ht="14.45" customHeight="1" x14ac:dyDescent="0.25">
      <c r="A5" s="2"/>
      <c r="B5" s="295"/>
      <c r="C5" s="295"/>
      <c r="D5" s="295"/>
      <c r="E5" s="250" t="s">
        <v>35</v>
      </c>
      <c r="F5" s="251"/>
      <c r="G5" s="259" t="s">
        <v>28</v>
      </c>
      <c r="H5" s="260"/>
      <c r="I5" s="260"/>
      <c r="J5" s="317"/>
      <c r="K5" s="38" t="s">
        <v>6</v>
      </c>
      <c r="L5" s="52">
        <v>2.8</v>
      </c>
      <c r="M5" s="40" t="s">
        <v>7</v>
      </c>
      <c r="N5" s="53">
        <v>0.1</v>
      </c>
      <c r="O5" s="42" t="s">
        <v>36</v>
      </c>
      <c r="P5" s="69">
        <f>N5/(L5*$K$22)</f>
        <v>1.8796992481203011E-3</v>
      </c>
      <c r="Q5" s="43" t="s">
        <v>56</v>
      </c>
      <c r="S5" s="270"/>
      <c r="T5" s="271"/>
      <c r="U5" s="105">
        <f>1/(1/U9+1/U10+1/U11+1/U12+1/P18)</f>
        <v>1.4549629970088082E-2</v>
      </c>
      <c r="V5" s="29" t="s">
        <v>37</v>
      </c>
    </row>
    <row r="6" spans="1:22" x14ac:dyDescent="0.25">
      <c r="A6" s="2"/>
      <c r="B6" s="295"/>
      <c r="C6" s="295"/>
      <c r="D6" s="295"/>
      <c r="E6" s="252"/>
      <c r="F6" s="253"/>
      <c r="G6" s="187" t="s">
        <v>20</v>
      </c>
      <c r="H6" s="188"/>
      <c r="I6" s="188"/>
      <c r="J6" s="333"/>
      <c r="K6" s="3" t="s">
        <v>6</v>
      </c>
      <c r="L6" s="4">
        <v>2.5000000000000001E-2</v>
      </c>
      <c r="M6" s="18" t="s">
        <v>7</v>
      </c>
      <c r="N6" s="36">
        <v>0.25</v>
      </c>
      <c r="O6" s="26" t="s">
        <v>36</v>
      </c>
      <c r="P6" s="71">
        <f t="shared" ref="P6:P7" si="0">N6/(L6*$K$22)</f>
        <v>0.52631578947368418</v>
      </c>
      <c r="Q6" s="44" t="s">
        <v>56</v>
      </c>
      <c r="S6" s="272"/>
      <c r="T6" s="273"/>
    </row>
    <row r="7" spans="1:22" ht="15.75" thickBot="1" x14ac:dyDescent="0.3">
      <c r="A7" s="2"/>
      <c r="B7" s="295"/>
      <c r="C7" s="295"/>
      <c r="D7" s="295"/>
      <c r="E7" s="254"/>
      <c r="F7" s="255"/>
      <c r="G7" s="262" t="s">
        <v>22</v>
      </c>
      <c r="H7" s="263"/>
      <c r="I7" s="263"/>
      <c r="J7" s="334"/>
      <c r="K7" s="45" t="s">
        <v>6</v>
      </c>
      <c r="L7" s="46">
        <v>0.46</v>
      </c>
      <c r="M7" s="47" t="s">
        <v>7</v>
      </c>
      <c r="N7" s="54">
        <v>0.02</v>
      </c>
      <c r="O7" s="49" t="s">
        <v>36</v>
      </c>
      <c r="P7" s="70">
        <f t="shared" si="0"/>
        <v>2.2883295194508009E-3</v>
      </c>
      <c r="Q7" s="50" t="s">
        <v>56</v>
      </c>
    </row>
    <row r="8" spans="1:22" ht="14.45" customHeight="1" x14ac:dyDescent="0.25">
      <c r="A8" s="2"/>
      <c r="B8" s="295"/>
      <c r="C8" s="295"/>
      <c r="D8" s="295"/>
      <c r="E8" s="256" t="s">
        <v>71</v>
      </c>
      <c r="F8" s="257"/>
      <c r="G8" s="259" t="s">
        <v>19</v>
      </c>
      <c r="H8" s="260"/>
      <c r="I8" s="260"/>
      <c r="J8" s="317"/>
      <c r="K8" s="38" t="s">
        <v>6</v>
      </c>
      <c r="L8" s="39">
        <v>0.7</v>
      </c>
      <c r="M8" s="40" t="s">
        <v>7</v>
      </c>
      <c r="N8" s="41">
        <v>0.1</v>
      </c>
      <c r="O8" s="42" t="s">
        <v>36</v>
      </c>
      <c r="P8" s="69">
        <f>N8/(L8*$K$23)</f>
        <v>1.3910140492418975E-2</v>
      </c>
      <c r="Q8" s="43" t="s">
        <v>56</v>
      </c>
      <c r="S8" s="296" t="s">
        <v>92</v>
      </c>
      <c r="T8" s="297"/>
      <c r="U8" s="293" t="s">
        <v>98</v>
      </c>
      <c r="V8" s="294"/>
    </row>
    <row r="9" spans="1:22" x14ac:dyDescent="0.25">
      <c r="A9" s="2"/>
      <c r="B9" s="295"/>
      <c r="C9" s="295"/>
      <c r="D9" s="295"/>
      <c r="E9" s="258"/>
      <c r="F9" s="193"/>
      <c r="G9" s="22" t="s">
        <v>20</v>
      </c>
      <c r="H9" s="23"/>
      <c r="I9" s="23"/>
      <c r="J9" s="35"/>
      <c r="K9" s="3" t="s">
        <v>6</v>
      </c>
      <c r="L9" s="4">
        <v>2.5000000000000001E-2</v>
      </c>
      <c r="M9" s="18" t="s">
        <v>7</v>
      </c>
      <c r="N9" s="25">
        <v>0.26</v>
      </c>
      <c r="O9" s="26" t="s">
        <v>36</v>
      </c>
      <c r="P9" s="71">
        <f t="shared" ref="P9:P10" si="1">N9/(L9*$K$23)</f>
        <v>1.0126582278481013</v>
      </c>
      <c r="Q9" s="44" t="s">
        <v>56</v>
      </c>
      <c r="S9" s="298" t="s">
        <v>93</v>
      </c>
      <c r="T9" s="299"/>
      <c r="U9" s="105">
        <f>SUM(P5:P7)</f>
        <v>0.53048381824125523</v>
      </c>
      <c r="V9" s="29" t="s">
        <v>37</v>
      </c>
    </row>
    <row r="10" spans="1:22" ht="15.75" customHeight="1" thickBot="1" x14ac:dyDescent="0.3">
      <c r="A10" s="2"/>
      <c r="B10" s="295"/>
      <c r="C10" s="295"/>
      <c r="D10" s="295"/>
      <c r="E10" s="265"/>
      <c r="F10" s="266"/>
      <c r="G10" s="262" t="s">
        <v>22</v>
      </c>
      <c r="H10" s="263"/>
      <c r="I10" s="263"/>
      <c r="J10" s="334"/>
      <c r="K10" s="45" t="s">
        <v>6</v>
      </c>
      <c r="L10" s="46">
        <v>0.46</v>
      </c>
      <c r="M10" s="47" t="s">
        <v>7</v>
      </c>
      <c r="N10" s="48">
        <v>0.04</v>
      </c>
      <c r="O10" s="49" t="s">
        <v>36</v>
      </c>
      <c r="P10" s="70">
        <f t="shared" si="1"/>
        <v>8.467042038863724E-3</v>
      </c>
      <c r="Q10" s="50" t="s">
        <v>56</v>
      </c>
      <c r="S10" s="298" t="s">
        <v>105</v>
      </c>
      <c r="T10" s="299"/>
      <c r="U10" s="71">
        <f>1/(1/SUM(P8:P10)+1/P19)</f>
        <v>0.21069706824029166</v>
      </c>
      <c r="V10" s="29" t="s">
        <v>37</v>
      </c>
    </row>
    <row r="11" spans="1:22" ht="14.45" customHeight="1" x14ac:dyDescent="0.25">
      <c r="A11" s="2"/>
      <c r="B11" s="295"/>
      <c r="C11" s="295"/>
      <c r="D11" s="295"/>
      <c r="E11" s="256" t="s">
        <v>72</v>
      </c>
      <c r="F11" s="257"/>
      <c r="G11" s="259" t="s">
        <v>19</v>
      </c>
      <c r="H11" s="260"/>
      <c r="I11" s="260"/>
      <c r="J11" s="317"/>
      <c r="K11" s="38" t="s">
        <v>6</v>
      </c>
      <c r="L11" s="39">
        <v>0.7</v>
      </c>
      <c r="M11" s="40" t="s">
        <v>7</v>
      </c>
      <c r="N11" s="53">
        <v>0.15</v>
      </c>
      <c r="O11" s="42" t="s">
        <v>36</v>
      </c>
      <c r="P11" s="69">
        <f>N11/(L11*$K$24)</f>
        <v>1.1278195488721806E-2</v>
      </c>
      <c r="Q11" s="43" t="s">
        <v>56</v>
      </c>
      <c r="S11" s="298" t="s">
        <v>106</v>
      </c>
      <c r="T11" s="299"/>
      <c r="U11" s="121">
        <f>SUM(P11:P14)</f>
        <v>0.33624203988231449</v>
      </c>
      <c r="V11" s="29" t="s">
        <v>37</v>
      </c>
    </row>
    <row r="12" spans="1:22" x14ac:dyDescent="0.25">
      <c r="A12" s="2"/>
      <c r="B12" s="295"/>
      <c r="C12" s="295"/>
      <c r="D12" s="295"/>
      <c r="E12" s="258"/>
      <c r="F12" s="193"/>
      <c r="G12" s="22" t="s">
        <v>20</v>
      </c>
      <c r="H12" s="23"/>
      <c r="I12" s="23"/>
      <c r="J12" s="35"/>
      <c r="K12" s="3" t="s">
        <v>6</v>
      </c>
      <c r="L12" s="4">
        <v>2.5000000000000001E-2</v>
      </c>
      <c r="M12" s="18" t="s">
        <v>7</v>
      </c>
      <c r="N12" s="36">
        <v>0.15</v>
      </c>
      <c r="O12" s="26" t="s">
        <v>36</v>
      </c>
      <c r="P12" s="70">
        <f t="shared" ref="P12:P14" si="2">N12/(L12*$K$24)</f>
        <v>0.31578947368421051</v>
      </c>
      <c r="Q12" s="44" t="s">
        <v>56</v>
      </c>
      <c r="S12" s="298" t="s">
        <v>107</v>
      </c>
      <c r="T12" s="299"/>
      <c r="U12" s="121">
        <f>SUM(N15:N17)</f>
        <v>0.32</v>
      </c>
      <c r="V12" s="29" t="s">
        <v>37</v>
      </c>
    </row>
    <row r="13" spans="1:22" x14ac:dyDescent="0.25">
      <c r="A13" s="2"/>
      <c r="B13" s="295"/>
      <c r="C13" s="295"/>
      <c r="D13" s="295"/>
      <c r="E13" s="258"/>
      <c r="F13" s="193"/>
      <c r="G13" s="318" t="s">
        <v>22</v>
      </c>
      <c r="H13" s="319"/>
      <c r="I13" s="319"/>
      <c r="J13" s="320"/>
      <c r="K13" s="3" t="s">
        <v>6</v>
      </c>
      <c r="L13" s="4">
        <v>0.46</v>
      </c>
      <c r="M13" s="18" t="s">
        <v>7</v>
      </c>
      <c r="N13" s="36">
        <v>0.08</v>
      </c>
      <c r="O13" s="26" t="s">
        <v>36</v>
      </c>
      <c r="P13" s="70">
        <f t="shared" si="2"/>
        <v>9.1533180778032037E-3</v>
      </c>
      <c r="Q13" s="44" t="s">
        <v>56</v>
      </c>
    </row>
    <row r="14" spans="1:22" ht="15.75" thickBot="1" x14ac:dyDescent="0.3">
      <c r="A14" s="2"/>
      <c r="B14" s="295"/>
      <c r="C14" s="295"/>
      <c r="D14" s="295"/>
      <c r="E14" s="265"/>
      <c r="F14" s="266"/>
      <c r="G14" s="262" t="s">
        <v>21</v>
      </c>
      <c r="H14" s="263"/>
      <c r="I14" s="263"/>
      <c r="J14" s="334"/>
      <c r="K14" s="45" t="s">
        <v>6</v>
      </c>
      <c r="L14" s="46">
        <v>50</v>
      </c>
      <c r="M14" s="47" t="s">
        <v>7</v>
      </c>
      <c r="N14" s="54">
        <v>0.02</v>
      </c>
      <c r="O14" s="49" t="s">
        <v>36</v>
      </c>
      <c r="P14" s="70">
        <f t="shared" si="2"/>
        <v>2.1052631578947369E-5</v>
      </c>
      <c r="Q14" s="50" t="s">
        <v>56</v>
      </c>
    </row>
    <row r="15" spans="1:22" x14ac:dyDescent="0.25">
      <c r="A15" s="2"/>
      <c r="B15" s="295"/>
      <c r="C15" s="295"/>
      <c r="D15" s="295"/>
      <c r="E15" s="256" t="s">
        <v>73</v>
      </c>
      <c r="F15" s="257"/>
      <c r="G15" s="259" t="s">
        <v>28</v>
      </c>
      <c r="H15" s="260"/>
      <c r="I15" s="260"/>
      <c r="J15" s="317"/>
      <c r="K15" s="38" t="s">
        <v>6</v>
      </c>
      <c r="L15" s="39">
        <v>0.7</v>
      </c>
      <c r="M15" s="40" t="s">
        <v>7</v>
      </c>
      <c r="N15" s="53">
        <v>0.05</v>
      </c>
      <c r="O15" s="42" t="s">
        <v>36</v>
      </c>
      <c r="P15" s="69">
        <f>N15/(L15*$K$25)</f>
        <v>5.8740601503759413E-3</v>
      </c>
      <c r="Q15" s="43" t="s">
        <v>56</v>
      </c>
    </row>
    <row r="16" spans="1:22" x14ac:dyDescent="0.25">
      <c r="A16" s="2"/>
      <c r="B16" s="295"/>
      <c r="C16" s="295"/>
      <c r="D16" s="295"/>
      <c r="E16" s="258"/>
      <c r="F16" s="193"/>
      <c r="G16" s="22" t="s">
        <v>20</v>
      </c>
      <c r="H16" s="23"/>
      <c r="I16" s="23"/>
      <c r="J16" s="35"/>
      <c r="K16" s="3" t="s">
        <v>6</v>
      </c>
      <c r="L16" s="4">
        <v>2.5000000000000001E-2</v>
      </c>
      <c r="M16" s="18" t="s">
        <v>7</v>
      </c>
      <c r="N16" s="36">
        <v>0.25</v>
      </c>
      <c r="O16" s="26" t="s">
        <v>36</v>
      </c>
      <c r="P16" s="71">
        <f t="shared" ref="P16:P17" si="3">N16/(L16*$K$25)</f>
        <v>0.82236842105263142</v>
      </c>
      <c r="Q16" s="44" t="s">
        <v>56</v>
      </c>
    </row>
    <row r="17" spans="2:28" ht="15.75" thickBot="1" x14ac:dyDescent="0.3">
      <c r="B17" s="295"/>
      <c r="C17" s="295"/>
      <c r="D17" s="295"/>
      <c r="E17" s="265"/>
      <c r="F17" s="266"/>
      <c r="G17" s="262" t="s">
        <v>22</v>
      </c>
      <c r="H17" s="263"/>
      <c r="I17" s="263"/>
      <c r="J17" s="334"/>
      <c r="K17" s="45" t="s">
        <v>6</v>
      </c>
      <c r="L17" s="46">
        <v>0.46</v>
      </c>
      <c r="M17" s="47" t="s">
        <v>7</v>
      </c>
      <c r="N17" s="54">
        <v>0.02</v>
      </c>
      <c r="O17" s="49" t="s">
        <v>36</v>
      </c>
      <c r="P17" s="70">
        <f t="shared" si="3"/>
        <v>3.5755148741418762E-3</v>
      </c>
      <c r="Q17" s="50" t="s">
        <v>56</v>
      </c>
      <c r="S17" s="28"/>
      <c r="T17" s="28"/>
      <c r="Z17" s="21"/>
      <c r="AB17" s="61"/>
    </row>
    <row r="18" spans="2:28" ht="15.75" thickBot="1" x14ac:dyDescent="0.3">
      <c r="B18" s="295"/>
      <c r="C18" s="295"/>
      <c r="D18" s="295"/>
      <c r="E18" s="315" t="s">
        <v>39</v>
      </c>
      <c r="F18" s="316"/>
      <c r="G18" s="324" t="s">
        <v>19</v>
      </c>
      <c r="H18" s="325"/>
      <c r="I18" s="325"/>
      <c r="J18" s="326"/>
      <c r="K18" s="78" t="s">
        <v>6</v>
      </c>
      <c r="L18" s="79">
        <v>0.7</v>
      </c>
      <c r="M18" s="80" t="s">
        <v>7</v>
      </c>
      <c r="N18" s="88">
        <v>0.2</v>
      </c>
      <c r="O18" s="82" t="s">
        <v>36</v>
      </c>
      <c r="P18" s="89">
        <f>N18/(L18*I26)</f>
        <v>1.785714285714286E-2</v>
      </c>
      <c r="Q18" s="81" t="s">
        <v>37</v>
      </c>
      <c r="S18" s="28"/>
      <c r="T18" s="28"/>
      <c r="U18" s="62"/>
      <c r="V18" s="62"/>
      <c r="W18" s="62"/>
      <c r="X18" s="62"/>
      <c r="Z18" s="21"/>
      <c r="AB18" s="61"/>
    </row>
    <row r="19" spans="2:28" ht="15.75" thickBot="1" x14ac:dyDescent="0.3">
      <c r="B19" s="295"/>
      <c r="C19" s="295"/>
      <c r="D19" s="295"/>
      <c r="E19" s="233" t="s">
        <v>53</v>
      </c>
      <c r="F19" s="234"/>
      <c r="G19" s="245" t="s">
        <v>91</v>
      </c>
      <c r="H19" s="246"/>
      <c r="I19" s="246"/>
      <c r="J19" s="247"/>
      <c r="K19" s="78" t="s">
        <v>6</v>
      </c>
      <c r="L19" s="79">
        <v>0.2</v>
      </c>
      <c r="M19" s="80" t="s">
        <v>7</v>
      </c>
      <c r="N19" s="88">
        <v>0.1</v>
      </c>
      <c r="O19" s="82" t="s">
        <v>36</v>
      </c>
      <c r="P19" s="89">
        <f>N19/(L19*I27)</f>
        <v>0.26455026455026454</v>
      </c>
      <c r="Q19" s="81" t="s">
        <v>37</v>
      </c>
      <c r="S19" s="28"/>
      <c r="T19" s="28"/>
      <c r="Z19" s="21"/>
      <c r="AB19" s="61"/>
    </row>
    <row r="20" spans="2:28" x14ac:dyDescent="0.25">
      <c r="S20" s="28"/>
      <c r="T20" s="28"/>
      <c r="Z20" s="21"/>
      <c r="AB20" s="61"/>
    </row>
    <row r="21" spans="2:28" x14ac:dyDescent="0.25">
      <c r="B21" s="327" t="s">
        <v>40</v>
      </c>
      <c r="C21" s="288"/>
      <c r="D21" s="288"/>
      <c r="E21" s="288" t="s">
        <v>41</v>
      </c>
      <c r="F21" s="288"/>
      <c r="G21" s="288" t="s">
        <v>42</v>
      </c>
      <c r="H21" s="289"/>
      <c r="I21" s="327" t="s">
        <v>43</v>
      </c>
      <c r="J21" s="289"/>
      <c r="K21" s="279" t="s">
        <v>44</v>
      </c>
      <c r="L21" s="280"/>
      <c r="Z21" s="21"/>
      <c r="AB21" s="61"/>
    </row>
    <row r="22" spans="2:28" x14ac:dyDescent="0.25">
      <c r="B22" s="267" t="s">
        <v>35</v>
      </c>
      <c r="C22" s="268"/>
      <c r="D22" s="269"/>
      <c r="E22" s="92">
        <v>5</v>
      </c>
      <c r="F22" s="63" t="s">
        <v>36</v>
      </c>
      <c r="G22" s="92">
        <v>3.8</v>
      </c>
      <c r="H22" s="63" t="s">
        <v>36</v>
      </c>
      <c r="I22" s="65">
        <f>E22*G22</f>
        <v>19</v>
      </c>
      <c r="J22" s="30" t="s">
        <v>45</v>
      </c>
      <c r="K22" s="65">
        <f>I22</f>
        <v>19</v>
      </c>
      <c r="L22" s="30" t="s">
        <v>45</v>
      </c>
    </row>
    <row r="23" spans="2:28" x14ac:dyDescent="0.25">
      <c r="B23" s="267" t="s">
        <v>71</v>
      </c>
      <c r="C23" s="268"/>
      <c r="D23" s="269"/>
      <c r="E23" s="65">
        <v>3.2</v>
      </c>
      <c r="F23" s="90" t="s">
        <v>36</v>
      </c>
      <c r="G23" s="92">
        <v>3.8</v>
      </c>
      <c r="H23" s="90" t="s">
        <v>36</v>
      </c>
      <c r="I23" s="65">
        <f t="shared" ref="I23:I27" si="4">E23*G23</f>
        <v>12.16</v>
      </c>
      <c r="J23" s="30" t="s">
        <v>47</v>
      </c>
      <c r="K23" s="65">
        <f>I23-I27</f>
        <v>10.27</v>
      </c>
      <c r="L23" s="30" t="s">
        <v>47</v>
      </c>
    </row>
    <row r="24" spans="2:28" ht="14.45" customHeight="1" x14ac:dyDescent="0.25">
      <c r="B24" s="281" t="s">
        <v>72</v>
      </c>
      <c r="C24" s="282"/>
      <c r="D24" s="283"/>
      <c r="E24" s="93">
        <v>5</v>
      </c>
      <c r="F24" s="63" t="s">
        <v>36</v>
      </c>
      <c r="G24" s="92">
        <v>3.8</v>
      </c>
      <c r="H24" s="63" t="s">
        <v>36</v>
      </c>
      <c r="I24" s="65">
        <f t="shared" si="4"/>
        <v>19</v>
      </c>
      <c r="J24" s="30" t="s">
        <v>47</v>
      </c>
      <c r="K24" s="65">
        <f>I24</f>
        <v>19</v>
      </c>
      <c r="L24" s="30" t="s">
        <v>47</v>
      </c>
    </row>
    <row r="25" spans="2:28" x14ac:dyDescent="0.25">
      <c r="B25" s="281" t="s">
        <v>73</v>
      </c>
      <c r="C25" s="282"/>
      <c r="D25" s="283"/>
      <c r="E25" s="65">
        <v>3.2</v>
      </c>
      <c r="F25" s="90" t="s">
        <v>36</v>
      </c>
      <c r="G25" s="92">
        <v>3.8</v>
      </c>
      <c r="H25" s="90" t="s">
        <v>36</v>
      </c>
      <c r="I25" s="65">
        <f t="shared" si="4"/>
        <v>12.16</v>
      </c>
      <c r="J25" s="30" t="s">
        <v>47</v>
      </c>
      <c r="K25" s="65">
        <f>I25</f>
        <v>12.16</v>
      </c>
      <c r="L25" s="30" t="s">
        <v>47</v>
      </c>
    </row>
    <row r="26" spans="2:28" x14ac:dyDescent="0.25">
      <c r="B26" s="284" t="s">
        <v>39</v>
      </c>
      <c r="C26" s="285"/>
      <c r="D26" s="286"/>
      <c r="E26" s="65">
        <v>3.2</v>
      </c>
      <c r="F26" s="91" t="s">
        <v>36</v>
      </c>
      <c r="G26" s="94">
        <v>5</v>
      </c>
      <c r="H26" s="91" t="s">
        <v>36</v>
      </c>
      <c r="I26" s="65">
        <f t="shared" si="4"/>
        <v>16</v>
      </c>
      <c r="J26" s="30" t="s">
        <v>47</v>
      </c>
    </row>
    <row r="27" spans="2:28" x14ac:dyDescent="0.25">
      <c r="B27" s="281" t="s">
        <v>74</v>
      </c>
      <c r="C27" s="282"/>
      <c r="D27" s="283"/>
      <c r="E27" s="65">
        <v>0.9</v>
      </c>
      <c r="F27" s="63" t="s">
        <v>36</v>
      </c>
      <c r="G27" s="67">
        <v>2.1</v>
      </c>
      <c r="H27" s="63" t="s">
        <v>36</v>
      </c>
      <c r="I27" s="65">
        <f t="shared" si="4"/>
        <v>1.8900000000000001</v>
      </c>
      <c r="J27" s="30" t="s">
        <v>47</v>
      </c>
    </row>
    <row r="29" spans="2:28" ht="15.75" thickBot="1" x14ac:dyDescent="0.3"/>
    <row r="30" spans="2:28" ht="15.75" thickBot="1" x14ac:dyDescent="0.3">
      <c r="B30" s="103" t="s">
        <v>62</v>
      </c>
      <c r="C30" s="145">
        <f>(J32-J33)</f>
        <v>20</v>
      </c>
    </row>
    <row r="31" spans="2:28" ht="15.75" thickBot="1" x14ac:dyDescent="0.3"/>
    <row r="32" spans="2:28" ht="15.75" thickBot="1" x14ac:dyDescent="0.3">
      <c r="B32" s="98" t="s">
        <v>63</v>
      </c>
      <c r="C32" s="99"/>
      <c r="D32" s="143">
        <f>(C30/SUM(P5:P7))</f>
        <v>37.701432753042681</v>
      </c>
      <c r="E32" s="119" t="s">
        <v>119</v>
      </c>
      <c r="G32" s="169" t="s">
        <v>58</v>
      </c>
      <c r="H32" s="170"/>
      <c r="I32" s="328"/>
      <c r="J32" s="119">
        <f>'Dados Globais'!L39</f>
        <v>20</v>
      </c>
    </row>
    <row r="33" spans="2:10" ht="15.75" thickBot="1" x14ac:dyDescent="0.3">
      <c r="B33" s="100" t="s">
        <v>75</v>
      </c>
      <c r="C33" s="101"/>
      <c r="D33" s="143">
        <f>(C30/SUM(P8:P10))</f>
        <v>19.323010400841415</v>
      </c>
      <c r="E33" s="119" t="s">
        <v>119</v>
      </c>
      <c r="G33" s="169" t="s">
        <v>59</v>
      </c>
      <c r="H33" s="170"/>
      <c r="I33" s="328"/>
      <c r="J33" s="120">
        <v>0</v>
      </c>
    </row>
    <row r="34" spans="2:10" ht="15.75" thickBot="1" x14ac:dyDescent="0.3">
      <c r="B34" s="98" t="s">
        <v>76</v>
      </c>
      <c r="C34" s="99"/>
      <c r="D34" s="143">
        <f>(C30/SUM(P11:P14))</f>
        <v>59.480962008795949</v>
      </c>
      <c r="E34" s="119" t="s">
        <v>119</v>
      </c>
      <c r="G34" s="152" t="s">
        <v>60</v>
      </c>
      <c r="H34" s="153"/>
      <c r="I34" s="332"/>
      <c r="J34" s="122">
        <f>'Dados Globais'!L40</f>
        <v>60</v>
      </c>
    </row>
    <row r="35" spans="2:10" ht="15.75" thickBot="1" x14ac:dyDescent="0.3">
      <c r="B35" s="100" t="s">
        <v>77</v>
      </c>
      <c r="C35" s="101"/>
      <c r="D35" s="143">
        <f>(C30/SUM(P15:P17))</f>
        <v>24.043721215842805</v>
      </c>
      <c r="E35" s="119" t="s">
        <v>119</v>
      </c>
    </row>
    <row r="36" spans="2:10" ht="15.75" thickBot="1" x14ac:dyDescent="0.3">
      <c r="B36" s="98" t="s">
        <v>67</v>
      </c>
      <c r="C36" s="99"/>
      <c r="D36" s="143">
        <f>(C30/P18)</f>
        <v>1119.9999999999998</v>
      </c>
      <c r="E36" s="131" t="s">
        <v>119</v>
      </c>
    </row>
    <row r="37" spans="2:10" ht="15.75" thickBot="1" x14ac:dyDescent="0.3"/>
    <row r="38" spans="2:10" ht="15.75" thickBot="1" x14ac:dyDescent="0.3">
      <c r="B38" s="98" t="s">
        <v>68</v>
      </c>
      <c r="C38" s="132">
        <f>SUM(D32:D36)</f>
        <v>1260.5491263785225</v>
      </c>
      <c r="D38" s="97" t="s">
        <v>119</v>
      </c>
      <c r="F38" s="102" t="s">
        <v>78</v>
      </c>
      <c r="G38" s="132">
        <f>(C38*J34*60)</f>
        <v>4537976.8549626805</v>
      </c>
      <c r="H38" s="97" t="s">
        <v>120</v>
      </c>
    </row>
  </sheetData>
  <mergeCells count="47">
    <mergeCell ref="B27:D27"/>
    <mergeCell ref="E15:F17"/>
    <mergeCell ref="E5:F7"/>
    <mergeCell ref="B22:D22"/>
    <mergeCell ref="E18:F18"/>
    <mergeCell ref="B23:D23"/>
    <mergeCell ref="B24:D24"/>
    <mergeCell ref="B25:D25"/>
    <mergeCell ref="B21:D21"/>
    <mergeCell ref="E19:F19"/>
    <mergeCell ref="B4:D19"/>
    <mergeCell ref="E8:F10"/>
    <mergeCell ref="E11:F14"/>
    <mergeCell ref="G15:J15"/>
    <mergeCell ref="G17:J17"/>
    <mergeCell ref="B26:D26"/>
    <mergeCell ref="G7:J7"/>
    <mergeCell ref="G14:J14"/>
    <mergeCell ref="G18:J18"/>
    <mergeCell ref="G19:J19"/>
    <mergeCell ref="G8:J8"/>
    <mergeCell ref="G10:J10"/>
    <mergeCell ref="G11:J11"/>
    <mergeCell ref="G13:J13"/>
    <mergeCell ref="S3:T4"/>
    <mergeCell ref="U3:V4"/>
    <mergeCell ref="S5:T6"/>
    <mergeCell ref="G32:I32"/>
    <mergeCell ref="G33:I33"/>
    <mergeCell ref="G5:J5"/>
    <mergeCell ref="G6:J6"/>
    <mergeCell ref="B3:Q3"/>
    <mergeCell ref="E4:J4"/>
    <mergeCell ref="K4:M4"/>
    <mergeCell ref="N4:O4"/>
    <mergeCell ref="P4:Q4"/>
    <mergeCell ref="I21:J21"/>
    <mergeCell ref="K21:L21"/>
    <mergeCell ref="E21:F21"/>
    <mergeCell ref="G21:H21"/>
    <mergeCell ref="G34:I34"/>
    <mergeCell ref="S8:T8"/>
    <mergeCell ref="U8:V8"/>
    <mergeCell ref="S9:T9"/>
    <mergeCell ref="S11:T11"/>
    <mergeCell ref="S10:T10"/>
    <mergeCell ref="S12:T1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7"/>
  <sheetViews>
    <sheetView topLeftCell="A4" zoomScaleNormal="100" workbookViewId="0">
      <selection activeCell="J34" sqref="J34"/>
    </sheetView>
  </sheetViews>
  <sheetFormatPr defaultRowHeight="15" x14ac:dyDescent="0.25"/>
  <cols>
    <col min="3" max="3" width="16.42578125" customWidth="1"/>
    <col min="4" max="4" width="9.42578125" customWidth="1"/>
    <col min="5" max="8" width="9.140625" customWidth="1"/>
    <col min="11" max="11" width="9.140625" customWidth="1"/>
    <col min="13" max="13" width="8.28515625" bestFit="1" customWidth="1"/>
    <col min="15" max="15" width="2.5703125" bestFit="1" customWidth="1"/>
    <col min="20" max="20" width="9.85546875" customWidth="1"/>
    <col min="22" max="22" width="9.42578125" customWidth="1"/>
  </cols>
  <sheetData>
    <row r="2" spans="1:22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22" x14ac:dyDescent="0.25">
      <c r="B3" s="312" t="s">
        <v>101</v>
      </c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3"/>
      <c r="N3" s="313"/>
      <c r="O3" s="313"/>
      <c r="P3" s="313"/>
      <c r="Q3" s="314"/>
      <c r="R3" s="12"/>
      <c r="S3" s="274" t="s">
        <v>30</v>
      </c>
      <c r="T3" s="274"/>
      <c r="U3" s="274" t="s">
        <v>79</v>
      </c>
      <c r="V3" s="274"/>
    </row>
    <row r="4" spans="1:22" ht="14.45" customHeight="1" thickBot="1" x14ac:dyDescent="0.3">
      <c r="A4" s="2"/>
      <c r="B4" s="219" t="s">
        <v>32</v>
      </c>
      <c r="C4" s="219"/>
      <c r="D4" s="219"/>
      <c r="E4" s="303" t="s">
        <v>2</v>
      </c>
      <c r="F4" s="303"/>
      <c r="G4" s="303"/>
      <c r="H4" s="303"/>
      <c r="I4" s="303"/>
      <c r="J4" s="304"/>
      <c r="K4" s="309" t="s">
        <v>3</v>
      </c>
      <c r="L4" s="310"/>
      <c r="M4" s="311"/>
      <c r="N4" s="248" t="s">
        <v>33</v>
      </c>
      <c r="O4" s="249"/>
      <c r="P4" s="278" t="s">
        <v>34</v>
      </c>
      <c r="Q4" s="278"/>
      <c r="R4" s="12"/>
      <c r="S4" s="274"/>
      <c r="T4" s="274"/>
      <c r="U4" s="274"/>
      <c r="V4" s="274"/>
    </row>
    <row r="5" spans="1:22" ht="14.45" customHeight="1" x14ac:dyDescent="0.25">
      <c r="A5" s="2"/>
      <c r="B5" s="295"/>
      <c r="C5" s="295"/>
      <c r="D5" s="295"/>
      <c r="E5" s="250" t="s">
        <v>35</v>
      </c>
      <c r="F5" s="251"/>
      <c r="G5" s="259" t="s">
        <v>28</v>
      </c>
      <c r="H5" s="260"/>
      <c r="I5" s="260"/>
      <c r="J5" s="261"/>
      <c r="K5" s="38" t="s">
        <v>6</v>
      </c>
      <c r="L5" s="52">
        <v>2.8</v>
      </c>
      <c r="M5" s="40" t="s">
        <v>7</v>
      </c>
      <c r="N5" s="53">
        <v>0.1</v>
      </c>
      <c r="O5" s="42" t="s">
        <v>36</v>
      </c>
      <c r="P5" s="69">
        <f>N5/(L5*$K$21)</f>
        <v>2.7642636001769133E-3</v>
      </c>
      <c r="Q5" s="43" t="s">
        <v>56</v>
      </c>
      <c r="S5" s="270"/>
      <c r="T5" s="271"/>
      <c r="U5" s="105">
        <f>1/(1/U9+1/U10+1/U11+1/U12+1/P17)</f>
        <v>8.8147368703654968E-3</v>
      </c>
      <c r="V5" s="29" t="s">
        <v>37</v>
      </c>
    </row>
    <row r="6" spans="1:22" x14ac:dyDescent="0.25">
      <c r="A6" s="2"/>
      <c r="B6" s="295"/>
      <c r="C6" s="295"/>
      <c r="D6" s="295"/>
      <c r="E6" s="252"/>
      <c r="F6" s="253"/>
      <c r="G6" s="187" t="s">
        <v>20</v>
      </c>
      <c r="H6" s="188"/>
      <c r="I6" s="188"/>
      <c r="J6" s="203"/>
      <c r="K6" s="3" t="s">
        <v>6</v>
      </c>
      <c r="L6" s="4">
        <v>2.5000000000000001E-2</v>
      </c>
      <c r="M6" s="18" t="s">
        <v>7</v>
      </c>
      <c r="N6" s="37">
        <v>0.18</v>
      </c>
      <c r="O6" s="26" t="s">
        <v>36</v>
      </c>
      <c r="P6" s="71">
        <f t="shared" ref="P6:P7" si="0">N6/(L6*$K$21)</f>
        <v>0.55727554179566563</v>
      </c>
      <c r="Q6" s="44" t="s">
        <v>56</v>
      </c>
      <c r="S6" s="272"/>
      <c r="T6" s="273"/>
    </row>
    <row r="7" spans="1:22" ht="15.75" thickBot="1" x14ac:dyDescent="0.3">
      <c r="A7" s="2"/>
      <c r="B7" s="295"/>
      <c r="C7" s="295"/>
      <c r="D7" s="295"/>
      <c r="E7" s="254"/>
      <c r="F7" s="255"/>
      <c r="G7" s="262" t="s">
        <v>22</v>
      </c>
      <c r="H7" s="263"/>
      <c r="I7" s="263"/>
      <c r="J7" s="264"/>
      <c r="K7" s="45" t="s">
        <v>6</v>
      </c>
      <c r="L7" s="46">
        <v>0.46</v>
      </c>
      <c r="M7" s="47" t="s">
        <v>7</v>
      </c>
      <c r="N7" s="56">
        <v>0.02</v>
      </c>
      <c r="O7" s="49" t="s">
        <v>36</v>
      </c>
      <c r="P7" s="70">
        <f t="shared" si="0"/>
        <v>3.3651904697805895E-3</v>
      </c>
      <c r="Q7" s="50" t="s">
        <v>56</v>
      </c>
    </row>
    <row r="8" spans="1:22" ht="14.45" customHeight="1" x14ac:dyDescent="0.25">
      <c r="A8" s="2"/>
      <c r="B8" s="295"/>
      <c r="C8" s="295"/>
      <c r="D8" s="295"/>
      <c r="E8" s="250" t="s">
        <v>38</v>
      </c>
      <c r="F8" s="251"/>
      <c r="G8" s="259" t="s">
        <v>28</v>
      </c>
      <c r="H8" s="260"/>
      <c r="I8" s="260"/>
      <c r="J8" s="261"/>
      <c r="K8" s="38" t="s">
        <v>6</v>
      </c>
      <c r="L8" s="52">
        <v>2.8</v>
      </c>
      <c r="M8" s="40" t="s">
        <v>7</v>
      </c>
      <c r="N8" s="53">
        <v>0.1</v>
      </c>
      <c r="O8" s="42" t="s">
        <v>36</v>
      </c>
      <c r="P8" s="69">
        <f>N8/(L8*$K$22)</f>
        <v>2.7642636001769133E-3</v>
      </c>
      <c r="Q8" s="43" t="s">
        <v>56</v>
      </c>
      <c r="S8" s="296" t="s">
        <v>92</v>
      </c>
      <c r="T8" s="297"/>
      <c r="U8" s="293" t="s">
        <v>98</v>
      </c>
      <c r="V8" s="294"/>
    </row>
    <row r="9" spans="1:22" x14ac:dyDescent="0.25">
      <c r="A9" s="2"/>
      <c r="B9" s="295"/>
      <c r="C9" s="295"/>
      <c r="D9" s="295"/>
      <c r="E9" s="252"/>
      <c r="F9" s="253"/>
      <c r="G9" s="187" t="s">
        <v>20</v>
      </c>
      <c r="H9" s="188"/>
      <c r="I9" s="188"/>
      <c r="J9" s="203"/>
      <c r="K9" s="3" t="s">
        <v>6</v>
      </c>
      <c r="L9" s="4">
        <v>2.5000000000000001E-2</v>
      </c>
      <c r="M9" s="18" t="s">
        <v>7</v>
      </c>
      <c r="N9" s="37">
        <v>0.18</v>
      </c>
      <c r="O9" s="26" t="s">
        <v>36</v>
      </c>
      <c r="P9" s="71">
        <f t="shared" ref="P9:P10" si="1">N9/(L9*$K$22)</f>
        <v>0.55727554179566563</v>
      </c>
      <c r="Q9" s="44" t="s">
        <v>56</v>
      </c>
      <c r="S9" s="298" t="s">
        <v>93</v>
      </c>
      <c r="T9" s="299"/>
      <c r="U9" s="105">
        <f>SUM(P5:P7)</f>
        <v>0.56340499586562309</v>
      </c>
      <c r="V9" s="29" t="s">
        <v>37</v>
      </c>
    </row>
    <row r="10" spans="1:22" ht="15.75" thickBot="1" x14ac:dyDescent="0.3">
      <c r="A10" s="2"/>
      <c r="B10" s="295"/>
      <c r="C10" s="295"/>
      <c r="D10" s="295"/>
      <c r="E10" s="254"/>
      <c r="F10" s="255"/>
      <c r="G10" s="262" t="s">
        <v>22</v>
      </c>
      <c r="H10" s="263"/>
      <c r="I10" s="263"/>
      <c r="J10" s="264"/>
      <c r="K10" s="45" t="s">
        <v>6</v>
      </c>
      <c r="L10" s="46">
        <v>0.46</v>
      </c>
      <c r="M10" s="47" t="s">
        <v>7</v>
      </c>
      <c r="N10" s="56">
        <v>0.02</v>
      </c>
      <c r="O10" s="49" t="s">
        <v>36</v>
      </c>
      <c r="P10" s="70">
        <f t="shared" si="1"/>
        <v>3.3651904697805895E-3</v>
      </c>
      <c r="Q10" s="50" t="s">
        <v>56</v>
      </c>
      <c r="S10" s="298" t="s">
        <v>94</v>
      </c>
      <c r="T10" s="299"/>
      <c r="U10" s="121">
        <f>SUM(P8:P10)</f>
        <v>0.56340499586562309</v>
      </c>
      <c r="V10" s="29" t="s">
        <v>37</v>
      </c>
    </row>
    <row r="11" spans="1:22" ht="14.45" customHeight="1" x14ac:dyDescent="0.25">
      <c r="A11" s="2"/>
      <c r="B11" s="295"/>
      <c r="C11" s="295"/>
      <c r="D11" s="295"/>
      <c r="E11" s="250" t="s">
        <v>80</v>
      </c>
      <c r="F11" s="251"/>
      <c r="G11" s="259" t="s">
        <v>28</v>
      </c>
      <c r="H11" s="260"/>
      <c r="I11" s="260"/>
      <c r="J11" s="261"/>
      <c r="K11" s="38" t="s">
        <v>6</v>
      </c>
      <c r="L11" s="52">
        <v>2.8</v>
      </c>
      <c r="M11" s="40" t="s">
        <v>7</v>
      </c>
      <c r="N11" s="53">
        <v>0.1</v>
      </c>
      <c r="O11" s="42" t="s">
        <v>36</v>
      </c>
      <c r="P11" s="69">
        <f>N11/(L11*$K$23)</f>
        <v>1.1748120300751881E-3</v>
      </c>
      <c r="Q11" s="43" t="s">
        <v>56</v>
      </c>
      <c r="S11" s="298" t="s">
        <v>108</v>
      </c>
      <c r="T11" s="299"/>
      <c r="U11" s="121">
        <f>SUM(P11:P13)</f>
        <v>0.23944712324288983</v>
      </c>
      <c r="V11" s="29" t="s">
        <v>37</v>
      </c>
    </row>
    <row r="12" spans="1:22" x14ac:dyDescent="0.25">
      <c r="A12" s="2"/>
      <c r="B12" s="295"/>
      <c r="C12" s="295"/>
      <c r="D12" s="295"/>
      <c r="E12" s="252"/>
      <c r="F12" s="253"/>
      <c r="G12" s="187" t="s">
        <v>20</v>
      </c>
      <c r="H12" s="188"/>
      <c r="I12" s="188"/>
      <c r="J12" s="203"/>
      <c r="K12" s="3" t="s">
        <v>6</v>
      </c>
      <c r="L12" s="4">
        <v>2.5000000000000001E-2</v>
      </c>
      <c r="M12" s="18" t="s">
        <v>7</v>
      </c>
      <c r="N12" s="37">
        <v>0.18</v>
      </c>
      <c r="O12" s="26" t="s">
        <v>36</v>
      </c>
      <c r="P12" s="71">
        <f t="shared" ref="P12:P13" si="2">N12/(L12*$K$23)</f>
        <v>0.23684210526315788</v>
      </c>
      <c r="Q12" s="96" t="s">
        <v>56</v>
      </c>
      <c r="S12" s="300" t="s">
        <v>97</v>
      </c>
      <c r="T12" s="301"/>
      <c r="U12" s="124">
        <f>1/(1/SUM(P14:P16)+1/P18)</f>
        <v>9.5054778631239123E-2</v>
      </c>
      <c r="V12" s="117" t="s">
        <v>37</v>
      </c>
    </row>
    <row r="13" spans="1:22" ht="15.75" thickBot="1" x14ac:dyDescent="0.3">
      <c r="A13" s="2"/>
      <c r="B13" s="295"/>
      <c r="C13" s="295"/>
      <c r="D13" s="295"/>
      <c r="E13" s="254"/>
      <c r="F13" s="255"/>
      <c r="G13" s="262" t="s">
        <v>22</v>
      </c>
      <c r="H13" s="263"/>
      <c r="I13" s="263"/>
      <c r="J13" s="264"/>
      <c r="K13" s="45" t="s">
        <v>6</v>
      </c>
      <c r="L13" s="46">
        <v>0.46</v>
      </c>
      <c r="M13" s="47" t="s">
        <v>7</v>
      </c>
      <c r="N13" s="56">
        <v>0.02</v>
      </c>
      <c r="O13" s="49" t="s">
        <v>36</v>
      </c>
      <c r="P13" s="70">
        <f t="shared" si="2"/>
        <v>1.4302059496567505E-3</v>
      </c>
      <c r="Q13" s="50" t="s">
        <v>56</v>
      </c>
    </row>
    <row r="14" spans="1:22" x14ac:dyDescent="0.25">
      <c r="A14" s="2"/>
      <c r="B14" s="295"/>
      <c r="C14" s="295"/>
      <c r="D14" s="295"/>
      <c r="E14" s="256" t="s">
        <v>81</v>
      </c>
      <c r="F14" s="257"/>
      <c r="G14" s="259" t="s">
        <v>25</v>
      </c>
      <c r="H14" s="260"/>
      <c r="I14" s="260"/>
      <c r="J14" s="261"/>
      <c r="K14" s="38" t="s">
        <v>6</v>
      </c>
      <c r="L14" s="39">
        <v>0.04</v>
      </c>
      <c r="M14" s="40" t="s">
        <v>7</v>
      </c>
      <c r="N14" s="41">
        <v>0.16</v>
      </c>
      <c r="O14" s="42" t="s">
        <v>36</v>
      </c>
      <c r="P14" s="69">
        <f>N14/(L14*$K$24)</f>
        <v>0.14030164854437041</v>
      </c>
      <c r="Q14" s="43" t="s">
        <v>56</v>
      </c>
    </row>
    <row r="15" spans="1:22" x14ac:dyDescent="0.25">
      <c r="A15" s="2"/>
      <c r="B15" s="295"/>
      <c r="C15" s="295"/>
      <c r="D15" s="295"/>
      <c r="E15" s="258"/>
      <c r="F15" s="193"/>
      <c r="G15" s="187" t="s">
        <v>19</v>
      </c>
      <c r="H15" s="188"/>
      <c r="I15" s="188"/>
      <c r="J15" s="203"/>
      <c r="K15" s="3" t="s">
        <v>6</v>
      </c>
      <c r="L15" s="4">
        <v>0.7</v>
      </c>
      <c r="M15" s="18" t="s">
        <v>7</v>
      </c>
      <c r="N15" s="25">
        <v>0.1</v>
      </c>
      <c r="O15" s="26" t="s">
        <v>36</v>
      </c>
      <c r="P15" s="71">
        <f t="shared" ref="P15:P16" si="3">N15/(L15*$K$24)</f>
        <v>5.0107731622989439E-3</v>
      </c>
      <c r="Q15" s="44" t="s">
        <v>56</v>
      </c>
    </row>
    <row r="16" spans="1:22" ht="15.75" thickBot="1" x14ac:dyDescent="0.3">
      <c r="A16" s="2"/>
      <c r="B16" s="295"/>
      <c r="C16" s="295"/>
      <c r="D16" s="295"/>
      <c r="E16" s="265"/>
      <c r="F16" s="266"/>
      <c r="G16" s="262" t="s">
        <v>22</v>
      </c>
      <c r="H16" s="263"/>
      <c r="I16" s="263"/>
      <c r="J16" s="264"/>
      <c r="K16" s="57" t="s">
        <v>6</v>
      </c>
      <c r="L16" s="46">
        <v>0.46</v>
      </c>
      <c r="M16" s="47" t="s">
        <v>7</v>
      </c>
      <c r="N16" s="59">
        <v>0.04</v>
      </c>
      <c r="O16" s="58" t="s">
        <v>36</v>
      </c>
      <c r="P16" s="73">
        <f t="shared" si="3"/>
        <v>3.0500358379210958E-3</v>
      </c>
      <c r="Q16" s="50" t="s">
        <v>56</v>
      </c>
    </row>
    <row r="17" spans="2:17" ht="15.75" thickBot="1" x14ac:dyDescent="0.3">
      <c r="B17" s="295"/>
      <c r="C17" s="295"/>
      <c r="D17" s="295"/>
      <c r="E17" s="315" t="s">
        <v>39</v>
      </c>
      <c r="F17" s="316"/>
      <c r="G17" s="324" t="s">
        <v>19</v>
      </c>
      <c r="H17" s="325"/>
      <c r="I17" s="325"/>
      <c r="J17" s="326"/>
      <c r="K17" s="78" t="s">
        <v>6</v>
      </c>
      <c r="L17" s="79">
        <v>0.7</v>
      </c>
      <c r="M17" s="80" t="s">
        <v>7</v>
      </c>
      <c r="N17" s="88">
        <v>0.2</v>
      </c>
      <c r="O17" s="82" t="s">
        <v>36</v>
      </c>
      <c r="P17" s="89">
        <f>N17/(L17*I25)</f>
        <v>1.050420168067227E-2</v>
      </c>
      <c r="Q17" s="81" t="s">
        <v>37</v>
      </c>
    </row>
    <row r="18" spans="2:17" ht="15.75" thickBot="1" x14ac:dyDescent="0.3">
      <c r="B18" s="295"/>
      <c r="C18" s="295"/>
      <c r="D18" s="295"/>
      <c r="E18" s="233" t="s">
        <v>54</v>
      </c>
      <c r="F18" s="234"/>
      <c r="G18" s="245" t="s">
        <v>91</v>
      </c>
      <c r="H18" s="246"/>
      <c r="I18" s="246"/>
      <c r="J18" s="247"/>
      <c r="K18" s="78" t="s">
        <v>89</v>
      </c>
      <c r="L18" s="79">
        <v>0.2</v>
      </c>
      <c r="M18" s="114" t="s">
        <v>7</v>
      </c>
      <c r="N18" s="88">
        <v>0.1</v>
      </c>
      <c r="O18" s="82" t="s">
        <v>36</v>
      </c>
      <c r="P18" s="89">
        <f>N18/(L18*I26)</f>
        <v>0.26455026455026454</v>
      </c>
      <c r="Q18" s="81" t="s">
        <v>37</v>
      </c>
    </row>
    <row r="20" spans="2:17" x14ac:dyDescent="0.25">
      <c r="B20" s="327" t="s">
        <v>40</v>
      </c>
      <c r="C20" s="288"/>
      <c r="D20" s="288"/>
      <c r="E20" s="288" t="s">
        <v>41</v>
      </c>
      <c r="F20" s="288"/>
      <c r="G20" s="288" t="s">
        <v>42</v>
      </c>
      <c r="H20" s="289"/>
      <c r="I20" s="327" t="s">
        <v>43</v>
      </c>
      <c r="J20" s="280"/>
      <c r="K20" s="279" t="s">
        <v>44</v>
      </c>
      <c r="L20" s="280"/>
    </row>
    <row r="21" spans="2:17" x14ac:dyDescent="0.25">
      <c r="B21" s="267" t="s">
        <v>35</v>
      </c>
      <c r="C21" s="268"/>
      <c r="D21" s="269"/>
      <c r="E21" s="92">
        <v>3.4</v>
      </c>
      <c r="F21" s="63" t="s">
        <v>36</v>
      </c>
      <c r="G21" s="92">
        <v>3.8</v>
      </c>
      <c r="H21" s="63" t="s">
        <v>36</v>
      </c>
      <c r="I21" s="65">
        <f>E21*G21</f>
        <v>12.92</v>
      </c>
      <c r="J21" s="30" t="s">
        <v>45</v>
      </c>
      <c r="K21" s="65">
        <f>I21</f>
        <v>12.92</v>
      </c>
      <c r="L21" s="30" t="s">
        <v>45</v>
      </c>
    </row>
    <row r="22" spans="2:17" x14ac:dyDescent="0.25">
      <c r="B22" s="267" t="s">
        <v>82</v>
      </c>
      <c r="C22" s="268"/>
      <c r="D22" s="269"/>
      <c r="E22" s="92">
        <v>3.4</v>
      </c>
      <c r="F22" s="90" t="s">
        <v>36</v>
      </c>
      <c r="G22" s="92">
        <v>3.8</v>
      </c>
      <c r="H22" s="90" t="s">
        <v>36</v>
      </c>
      <c r="I22" s="65">
        <f t="shared" ref="I22:I26" si="4">E22*G22</f>
        <v>12.92</v>
      </c>
      <c r="J22" s="30" t="s">
        <v>47</v>
      </c>
      <c r="K22" s="65">
        <f t="shared" ref="K22:K23" si="5">I22</f>
        <v>12.92</v>
      </c>
      <c r="L22" s="30" t="s">
        <v>47</v>
      </c>
    </row>
    <row r="23" spans="2:17" x14ac:dyDescent="0.25">
      <c r="B23" s="281" t="s">
        <v>83</v>
      </c>
      <c r="C23" s="282"/>
      <c r="D23" s="283"/>
      <c r="E23" s="93">
        <v>8</v>
      </c>
      <c r="F23" s="63" t="s">
        <v>36</v>
      </c>
      <c r="G23" s="92">
        <v>3.8</v>
      </c>
      <c r="H23" s="63" t="s">
        <v>36</v>
      </c>
      <c r="I23" s="65">
        <f t="shared" si="4"/>
        <v>30.4</v>
      </c>
      <c r="J23" s="30" t="s">
        <v>47</v>
      </c>
      <c r="K23" s="65">
        <f t="shared" si="5"/>
        <v>30.4</v>
      </c>
      <c r="L23" s="30" t="s">
        <v>47</v>
      </c>
    </row>
    <row r="24" spans="2:17" ht="14.45" customHeight="1" x14ac:dyDescent="0.25">
      <c r="B24" s="281" t="s">
        <v>81</v>
      </c>
      <c r="C24" s="282"/>
      <c r="D24" s="283"/>
      <c r="E24" s="93">
        <v>8</v>
      </c>
      <c r="F24" s="90" t="s">
        <v>36</v>
      </c>
      <c r="G24" s="92">
        <v>3.8</v>
      </c>
      <c r="H24" s="90" t="s">
        <v>36</v>
      </c>
      <c r="I24" s="65">
        <f t="shared" si="4"/>
        <v>30.4</v>
      </c>
      <c r="J24" s="30" t="s">
        <v>47</v>
      </c>
      <c r="K24" s="65">
        <f>I24-I26</f>
        <v>28.509999999999998</v>
      </c>
      <c r="L24" s="30" t="s">
        <v>47</v>
      </c>
    </row>
    <row r="25" spans="2:17" x14ac:dyDescent="0.25">
      <c r="B25" s="284" t="s">
        <v>39</v>
      </c>
      <c r="C25" s="285"/>
      <c r="D25" s="286"/>
      <c r="E25" s="92">
        <v>3.4</v>
      </c>
      <c r="F25" s="91" t="s">
        <v>36</v>
      </c>
      <c r="G25" s="93">
        <v>8</v>
      </c>
      <c r="H25" s="91" t="s">
        <v>36</v>
      </c>
      <c r="I25" s="65">
        <f t="shared" si="4"/>
        <v>27.2</v>
      </c>
      <c r="J25" s="30" t="s">
        <v>47</v>
      </c>
    </row>
    <row r="26" spans="2:17" x14ac:dyDescent="0.25">
      <c r="B26" s="281" t="s">
        <v>54</v>
      </c>
      <c r="C26" s="282"/>
      <c r="D26" s="283"/>
      <c r="E26" s="65">
        <v>0.9</v>
      </c>
      <c r="F26" s="63" t="s">
        <v>36</v>
      </c>
      <c r="G26" s="67">
        <v>2.1</v>
      </c>
      <c r="H26" s="63" t="s">
        <v>36</v>
      </c>
      <c r="I26" s="65">
        <f t="shared" si="4"/>
        <v>1.8900000000000001</v>
      </c>
      <c r="J26" s="30" t="s">
        <v>47</v>
      </c>
    </row>
    <row r="27" spans="2:17" x14ac:dyDescent="0.25">
      <c r="J27" s="34"/>
    </row>
    <row r="28" spans="2:17" ht="15.75" thickBot="1" x14ac:dyDescent="0.3"/>
    <row r="29" spans="2:17" ht="15.75" thickBot="1" x14ac:dyDescent="0.3">
      <c r="B29" s="103" t="s">
        <v>62</v>
      </c>
      <c r="C29" s="104">
        <f>(J31-J32)</f>
        <v>13</v>
      </c>
    </row>
    <row r="30" spans="2:17" ht="15.75" thickBot="1" x14ac:dyDescent="0.3"/>
    <row r="31" spans="2:17" ht="15.75" thickBot="1" x14ac:dyDescent="0.3">
      <c r="B31" s="133" t="s">
        <v>84</v>
      </c>
      <c r="C31" s="134"/>
      <c r="D31" s="141">
        <f>(C29/SUM(P5:P7))</f>
        <v>23.073987798114256</v>
      </c>
      <c r="E31" s="119" t="s">
        <v>119</v>
      </c>
      <c r="G31" s="169" t="s">
        <v>58</v>
      </c>
      <c r="H31" s="170"/>
      <c r="I31" s="171"/>
      <c r="J31" s="97">
        <f>'Dados Globais'!L39</f>
        <v>20</v>
      </c>
    </row>
    <row r="32" spans="2:17" ht="15.75" thickBot="1" x14ac:dyDescent="0.3">
      <c r="B32" s="133" t="s">
        <v>85</v>
      </c>
      <c r="C32" s="134"/>
      <c r="D32" s="141">
        <f>(C29/SUM(P8:P10))</f>
        <v>23.073987798114256</v>
      </c>
      <c r="E32" s="119" t="s">
        <v>119</v>
      </c>
      <c r="G32" s="169" t="s">
        <v>59</v>
      </c>
      <c r="H32" s="170"/>
      <c r="I32" s="171"/>
      <c r="J32" s="123">
        <v>7</v>
      </c>
    </row>
    <row r="33" spans="2:10" ht="15.75" thickBot="1" x14ac:dyDescent="0.3">
      <c r="B33" s="133" t="s">
        <v>86</v>
      </c>
      <c r="C33" s="134"/>
      <c r="D33" s="141">
        <f>(C29/SUM(P11:P13))</f>
        <v>54.291735995562952</v>
      </c>
      <c r="E33" s="119" t="s">
        <v>119</v>
      </c>
      <c r="G33" s="152" t="s">
        <v>60</v>
      </c>
      <c r="H33" s="153"/>
      <c r="I33" s="154"/>
      <c r="J33" s="97">
        <f>'Dados Globais'!L40</f>
        <v>60</v>
      </c>
    </row>
    <row r="34" spans="2:10" ht="15.75" thickBot="1" x14ac:dyDescent="0.3">
      <c r="B34" s="133" t="s">
        <v>87</v>
      </c>
      <c r="C34" s="134"/>
      <c r="D34" s="141">
        <f>(C29/SUM(P14:P16))</f>
        <v>87.623245227606446</v>
      </c>
      <c r="E34" s="119" t="s">
        <v>119</v>
      </c>
      <c r="F34" s="106"/>
      <c r="G34" s="106"/>
    </row>
    <row r="35" spans="2:10" ht="15.75" thickBot="1" x14ac:dyDescent="0.3">
      <c r="B35" s="136" t="s">
        <v>67</v>
      </c>
      <c r="C35" s="137"/>
      <c r="D35" s="142">
        <f>(C29/P17)</f>
        <v>1237.5999999999999</v>
      </c>
      <c r="E35" s="131" t="s">
        <v>119</v>
      </c>
    </row>
    <row r="36" spans="2:10" ht="15.75" thickBot="1" x14ac:dyDescent="0.3"/>
    <row r="37" spans="2:10" ht="15.75" thickBot="1" x14ac:dyDescent="0.3">
      <c r="B37" s="98" t="s">
        <v>68</v>
      </c>
      <c r="C37" s="132">
        <f>SUM(D31:D35)</f>
        <v>1425.6629568193978</v>
      </c>
      <c r="D37" s="97" t="s">
        <v>119</v>
      </c>
      <c r="F37" s="102" t="s">
        <v>88</v>
      </c>
      <c r="G37" s="132">
        <f>(C37*J33*60)</f>
        <v>5132386.6445498327</v>
      </c>
      <c r="H37" s="97" t="s">
        <v>120</v>
      </c>
    </row>
  </sheetData>
  <mergeCells count="49">
    <mergeCell ref="K20:L20"/>
    <mergeCell ref="G15:J15"/>
    <mergeCell ref="E20:F20"/>
    <mergeCell ref="G20:H20"/>
    <mergeCell ref="B21:D21"/>
    <mergeCell ref="E18:F18"/>
    <mergeCell ref="G18:J18"/>
    <mergeCell ref="B4:D18"/>
    <mergeCell ref="E5:F7"/>
    <mergeCell ref="G5:J5"/>
    <mergeCell ref="G6:J6"/>
    <mergeCell ref="G7:J7"/>
    <mergeCell ref="E8:F10"/>
    <mergeCell ref="G8:J8"/>
    <mergeCell ref="G10:J10"/>
    <mergeCell ref="E11:F13"/>
    <mergeCell ref="B26:D26"/>
    <mergeCell ref="E14:F16"/>
    <mergeCell ref="G14:J14"/>
    <mergeCell ref="G16:J16"/>
    <mergeCell ref="B20:D20"/>
    <mergeCell ref="I20:J20"/>
    <mergeCell ref="B22:D22"/>
    <mergeCell ref="B23:D23"/>
    <mergeCell ref="B24:D24"/>
    <mergeCell ref="B25:D25"/>
    <mergeCell ref="E17:F17"/>
    <mergeCell ref="G17:J17"/>
    <mergeCell ref="B3:Q3"/>
    <mergeCell ref="E4:J4"/>
    <mergeCell ref="K4:M4"/>
    <mergeCell ref="N4:O4"/>
    <mergeCell ref="P4:Q4"/>
    <mergeCell ref="U3:V4"/>
    <mergeCell ref="S5:T6"/>
    <mergeCell ref="G31:I31"/>
    <mergeCell ref="G32:I32"/>
    <mergeCell ref="G33:I33"/>
    <mergeCell ref="S8:T8"/>
    <mergeCell ref="U8:V8"/>
    <mergeCell ref="S9:T9"/>
    <mergeCell ref="S10:T10"/>
    <mergeCell ref="S11:T11"/>
    <mergeCell ref="S12:T12"/>
    <mergeCell ref="G11:J11"/>
    <mergeCell ref="G13:J13"/>
    <mergeCell ref="G9:J9"/>
    <mergeCell ref="G12:J12"/>
    <mergeCell ref="S3:T4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V32"/>
  <sheetViews>
    <sheetView topLeftCell="A7" zoomScaleNormal="100" workbookViewId="0">
      <selection activeCell="J28" sqref="J28"/>
    </sheetView>
  </sheetViews>
  <sheetFormatPr defaultRowHeight="15" x14ac:dyDescent="0.25"/>
  <cols>
    <col min="5" max="6" width="11" customWidth="1"/>
    <col min="15" max="15" width="3.42578125" customWidth="1"/>
  </cols>
  <sheetData>
    <row r="3" spans="2:22" x14ac:dyDescent="0.25">
      <c r="B3" s="312" t="s">
        <v>29</v>
      </c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3"/>
      <c r="N3" s="313"/>
      <c r="O3" s="313"/>
      <c r="P3" s="313"/>
      <c r="Q3" s="314"/>
      <c r="S3" s="274" t="s">
        <v>30</v>
      </c>
      <c r="T3" s="274"/>
      <c r="U3" s="274" t="s">
        <v>79</v>
      </c>
      <c r="V3" s="274"/>
    </row>
    <row r="4" spans="2:22" ht="15.75" thickBot="1" x14ac:dyDescent="0.3">
      <c r="B4" s="219" t="s">
        <v>32</v>
      </c>
      <c r="C4" s="219"/>
      <c r="D4" s="219"/>
      <c r="E4" s="302" t="s">
        <v>2</v>
      </c>
      <c r="F4" s="303"/>
      <c r="G4" s="303"/>
      <c r="H4" s="303"/>
      <c r="I4" s="303"/>
      <c r="J4" s="304"/>
      <c r="K4" s="309" t="s">
        <v>3</v>
      </c>
      <c r="L4" s="310"/>
      <c r="M4" s="311"/>
      <c r="N4" s="248" t="s">
        <v>33</v>
      </c>
      <c r="O4" s="249"/>
      <c r="P4" s="278" t="s">
        <v>34</v>
      </c>
      <c r="Q4" s="278"/>
      <c r="S4" s="274"/>
      <c r="T4" s="274"/>
      <c r="U4" s="274"/>
      <c r="V4" s="274"/>
    </row>
    <row r="5" spans="2:22" ht="15.75" thickBot="1" x14ac:dyDescent="0.3">
      <c r="B5" s="295"/>
      <c r="C5" s="295"/>
      <c r="D5" s="295"/>
      <c r="E5" s="250" t="s">
        <v>35</v>
      </c>
      <c r="F5" s="251"/>
      <c r="G5" s="259" t="s">
        <v>28</v>
      </c>
      <c r="H5" s="260"/>
      <c r="I5" s="260"/>
      <c r="J5" s="261"/>
      <c r="K5" s="38" t="s">
        <v>6</v>
      </c>
      <c r="L5" s="52">
        <v>2.8</v>
      </c>
      <c r="M5" s="40" t="s">
        <v>7</v>
      </c>
      <c r="N5" s="83">
        <v>0.3</v>
      </c>
      <c r="O5" s="55" t="s">
        <v>36</v>
      </c>
      <c r="P5" s="69">
        <f>N5/(L5*$K$15)</f>
        <v>8.5714285714285719E-3</v>
      </c>
      <c r="Q5" s="43" t="s">
        <v>37</v>
      </c>
      <c r="S5" s="270"/>
      <c r="T5" s="271"/>
      <c r="U5" s="105">
        <f>1/(1/U9+1/U10+1/U11+1/U12+1/P9)</f>
        <v>1.2327821427397352E-3</v>
      </c>
      <c r="V5" s="29" t="s">
        <v>37</v>
      </c>
    </row>
    <row r="6" spans="2:22" ht="15.75" thickBot="1" x14ac:dyDescent="0.3">
      <c r="B6" s="295"/>
      <c r="C6" s="295"/>
      <c r="D6" s="295"/>
      <c r="E6" s="250" t="s">
        <v>38</v>
      </c>
      <c r="F6" s="251"/>
      <c r="G6" s="259" t="s">
        <v>28</v>
      </c>
      <c r="H6" s="260"/>
      <c r="I6" s="260"/>
      <c r="J6" s="261"/>
      <c r="K6" s="38" t="s">
        <v>6</v>
      </c>
      <c r="L6" s="52">
        <v>2.8</v>
      </c>
      <c r="M6" s="40" t="s">
        <v>7</v>
      </c>
      <c r="N6" s="83">
        <v>0.3</v>
      </c>
      <c r="O6" s="42" t="s">
        <v>36</v>
      </c>
      <c r="P6" s="69">
        <f>N6/(L6*$K$16)</f>
        <v>9.5492742551566093E-3</v>
      </c>
      <c r="Q6" s="43" t="s">
        <v>37</v>
      </c>
      <c r="S6" s="272"/>
      <c r="T6" s="273"/>
    </row>
    <row r="7" spans="2:22" ht="15.75" thickBot="1" x14ac:dyDescent="0.3">
      <c r="B7" s="295"/>
      <c r="C7" s="295"/>
      <c r="D7" s="295"/>
      <c r="E7" s="256" t="s">
        <v>80</v>
      </c>
      <c r="F7" s="257"/>
      <c r="G7" s="259" t="s">
        <v>28</v>
      </c>
      <c r="H7" s="260"/>
      <c r="I7" s="260"/>
      <c r="J7" s="261"/>
      <c r="K7" s="38" t="s">
        <v>6</v>
      </c>
      <c r="L7" s="52">
        <v>2.8</v>
      </c>
      <c r="M7" s="40" t="s">
        <v>7</v>
      </c>
      <c r="N7" s="83">
        <v>0.3</v>
      </c>
      <c r="O7" s="42" t="s">
        <v>36</v>
      </c>
      <c r="P7" s="69">
        <f>N7/(L7*$I$17)</f>
        <v>5.3571428571428572E-3</v>
      </c>
      <c r="Q7" s="43" t="s">
        <v>37</v>
      </c>
    </row>
    <row r="8" spans="2:22" ht="15.75" thickBot="1" x14ac:dyDescent="0.3">
      <c r="B8" s="295"/>
      <c r="C8" s="295"/>
      <c r="D8" s="295"/>
      <c r="E8" s="256" t="s">
        <v>109</v>
      </c>
      <c r="F8" s="257"/>
      <c r="G8" s="259" t="s">
        <v>28</v>
      </c>
      <c r="H8" s="260"/>
      <c r="I8" s="260"/>
      <c r="J8" s="261"/>
      <c r="K8" s="38" t="s">
        <v>6</v>
      </c>
      <c r="L8" s="52">
        <v>2.8</v>
      </c>
      <c r="M8" s="40" t="s">
        <v>7</v>
      </c>
      <c r="N8" s="83">
        <v>0.3</v>
      </c>
      <c r="O8" s="42" t="s">
        <v>36</v>
      </c>
      <c r="P8" s="69">
        <f>N8/(L8*$I$18)</f>
        <v>5.3571428571428572E-3</v>
      </c>
      <c r="Q8" s="43" t="s">
        <v>37</v>
      </c>
      <c r="S8" s="296" t="s">
        <v>92</v>
      </c>
      <c r="T8" s="297"/>
      <c r="U8" s="293" t="s">
        <v>98</v>
      </c>
      <c r="V8" s="294"/>
    </row>
    <row r="9" spans="2:22" ht="15.75" thickBot="1" x14ac:dyDescent="0.3">
      <c r="B9" s="295"/>
      <c r="C9" s="295"/>
      <c r="D9" s="295"/>
      <c r="E9" s="256" t="s">
        <v>39</v>
      </c>
      <c r="F9" s="305"/>
      <c r="G9" s="306" t="s">
        <v>19</v>
      </c>
      <c r="H9" s="307"/>
      <c r="I9" s="307"/>
      <c r="J9" s="308"/>
      <c r="K9" s="107" t="s">
        <v>6</v>
      </c>
      <c r="L9" s="108">
        <v>0.7</v>
      </c>
      <c r="M9" s="109" t="s">
        <v>7</v>
      </c>
      <c r="N9" s="110">
        <v>0.2</v>
      </c>
      <c r="O9" s="111" t="s">
        <v>36</v>
      </c>
      <c r="P9" s="112">
        <f>N9/(L9*I19)</f>
        <v>5.9523809523809538E-3</v>
      </c>
      <c r="Q9" s="113" t="s">
        <v>37</v>
      </c>
      <c r="S9" s="298" t="s">
        <v>93</v>
      </c>
      <c r="T9" s="299"/>
      <c r="U9" s="105">
        <f>1/(1/P5+1/P10)</f>
        <v>6.6666666666666671E-3</v>
      </c>
      <c r="V9" s="29" t="s">
        <v>37</v>
      </c>
    </row>
    <row r="10" spans="2:22" ht="15.75" thickBot="1" x14ac:dyDescent="0.3">
      <c r="B10" s="295"/>
      <c r="C10" s="295"/>
      <c r="D10" s="295"/>
      <c r="E10" s="233" t="s">
        <v>50</v>
      </c>
      <c r="F10" s="234"/>
      <c r="G10" s="238" t="s">
        <v>90</v>
      </c>
      <c r="H10" s="239"/>
      <c r="I10" s="239"/>
      <c r="J10" s="240"/>
      <c r="K10" s="107" t="s">
        <v>6</v>
      </c>
      <c r="L10" s="79">
        <v>0.4</v>
      </c>
      <c r="M10" s="109" t="s">
        <v>7</v>
      </c>
      <c r="N10" s="78">
        <v>0.03</v>
      </c>
      <c r="O10" s="111" t="s">
        <v>36</v>
      </c>
      <c r="P10" s="112">
        <f>N10/(L10*I20)</f>
        <v>0.03</v>
      </c>
      <c r="Q10" s="113" t="s">
        <v>37</v>
      </c>
      <c r="S10" s="298" t="s">
        <v>94</v>
      </c>
      <c r="T10" s="299"/>
      <c r="U10" s="105">
        <f>1/(1/P6+1/P11)</f>
        <v>8.3444592790387195E-3</v>
      </c>
      <c r="V10" s="117" t="s">
        <v>37</v>
      </c>
    </row>
    <row r="11" spans="2:22" ht="15.75" thickBot="1" x14ac:dyDescent="0.3">
      <c r="B11" s="295"/>
      <c r="C11" s="295"/>
      <c r="D11" s="295"/>
      <c r="E11" s="235" t="s">
        <v>51</v>
      </c>
      <c r="F11" s="236"/>
      <c r="G11" s="241" t="s">
        <v>91</v>
      </c>
      <c r="H11" s="242"/>
      <c r="I11" s="242"/>
      <c r="J11" s="243"/>
      <c r="K11" s="78" t="s">
        <v>6</v>
      </c>
      <c r="L11" s="79">
        <v>0.2</v>
      </c>
      <c r="M11" s="80" t="s">
        <v>7</v>
      </c>
      <c r="N11" s="78">
        <v>0.05</v>
      </c>
      <c r="O11" s="82" t="s">
        <v>36</v>
      </c>
      <c r="P11" s="89">
        <f>N11/(L11*I21)</f>
        <v>6.6137566137566134E-2</v>
      </c>
      <c r="Q11" s="81" t="s">
        <v>37</v>
      </c>
      <c r="S11" s="298" t="s">
        <v>108</v>
      </c>
      <c r="T11" s="299"/>
      <c r="U11" s="105">
        <f>P7</f>
        <v>5.3571428571428572E-3</v>
      </c>
      <c r="V11" s="29" t="s">
        <v>37</v>
      </c>
    </row>
    <row r="12" spans="2:22" ht="15" customHeight="1" x14ac:dyDescent="0.25">
      <c r="S12" s="298" t="s">
        <v>110</v>
      </c>
      <c r="T12" s="299"/>
      <c r="U12" s="105">
        <f>P8</f>
        <v>5.3571428571428572E-3</v>
      </c>
      <c r="V12" s="117" t="s">
        <v>37</v>
      </c>
    </row>
    <row r="14" spans="2:22" x14ac:dyDescent="0.25">
      <c r="B14" s="279" t="s">
        <v>40</v>
      </c>
      <c r="C14" s="287"/>
      <c r="D14" s="287"/>
      <c r="E14" s="288" t="s">
        <v>41</v>
      </c>
      <c r="F14" s="288"/>
      <c r="G14" s="288" t="s">
        <v>42</v>
      </c>
      <c r="H14" s="289"/>
      <c r="I14" s="279" t="s">
        <v>43</v>
      </c>
      <c r="J14" s="280"/>
      <c r="K14" s="279" t="s">
        <v>44</v>
      </c>
      <c r="L14" s="280"/>
    </row>
    <row r="15" spans="2:22" x14ac:dyDescent="0.25">
      <c r="B15" s="267" t="s">
        <v>35</v>
      </c>
      <c r="C15" s="268"/>
      <c r="D15" s="269"/>
      <c r="E15" s="125">
        <v>6</v>
      </c>
      <c r="F15" s="30" t="s">
        <v>36</v>
      </c>
      <c r="G15" s="126">
        <v>2.5</v>
      </c>
      <c r="H15" s="30" t="s">
        <v>36</v>
      </c>
      <c r="I15" s="126">
        <f t="shared" ref="I15:I21" si="0">E15*G15</f>
        <v>15</v>
      </c>
      <c r="J15" s="30" t="s">
        <v>45</v>
      </c>
      <c r="K15" s="125">
        <f>I15-I20</f>
        <v>12.5</v>
      </c>
      <c r="L15" s="30" t="s">
        <v>45</v>
      </c>
    </row>
    <row r="16" spans="2:22" x14ac:dyDescent="0.25">
      <c r="B16" s="267" t="s">
        <v>38</v>
      </c>
      <c r="C16" s="268"/>
      <c r="D16" s="269"/>
      <c r="E16" s="125">
        <v>6</v>
      </c>
      <c r="F16" s="30" t="s">
        <v>36</v>
      </c>
      <c r="G16" s="126">
        <v>2.5</v>
      </c>
      <c r="H16" s="30" t="s">
        <v>36</v>
      </c>
      <c r="I16" s="126">
        <f t="shared" si="0"/>
        <v>15</v>
      </c>
      <c r="J16" s="30" t="s">
        <v>47</v>
      </c>
      <c r="K16" s="127">
        <f>I16-I21</f>
        <v>11.219999999999999</v>
      </c>
      <c r="L16" s="30" t="s">
        <v>45</v>
      </c>
    </row>
    <row r="17" spans="2:10" x14ac:dyDescent="0.25">
      <c r="B17" s="267" t="s">
        <v>80</v>
      </c>
      <c r="C17" s="268"/>
      <c r="D17" s="269"/>
      <c r="E17" s="125">
        <v>8</v>
      </c>
      <c r="F17" s="30" t="s">
        <v>36</v>
      </c>
      <c r="G17" s="126">
        <v>2.5</v>
      </c>
      <c r="H17" s="30" t="s">
        <v>36</v>
      </c>
      <c r="I17" s="126">
        <f t="shared" si="0"/>
        <v>20</v>
      </c>
      <c r="J17" s="30" t="s">
        <v>47</v>
      </c>
    </row>
    <row r="18" spans="2:10" x14ac:dyDescent="0.25">
      <c r="B18" s="281" t="s">
        <v>109</v>
      </c>
      <c r="C18" s="282"/>
      <c r="D18" s="283"/>
      <c r="E18" s="125">
        <v>8</v>
      </c>
      <c r="F18" s="30" t="s">
        <v>36</v>
      </c>
      <c r="G18" s="126">
        <v>2.5</v>
      </c>
      <c r="H18" s="30" t="s">
        <v>36</v>
      </c>
      <c r="I18" s="126">
        <f t="shared" si="0"/>
        <v>20</v>
      </c>
      <c r="J18" s="63" t="s">
        <v>47</v>
      </c>
    </row>
    <row r="19" spans="2:10" x14ac:dyDescent="0.25">
      <c r="B19" s="284" t="s">
        <v>39</v>
      </c>
      <c r="C19" s="285"/>
      <c r="D19" s="286"/>
      <c r="E19" s="125">
        <v>8</v>
      </c>
      <c r="F19" s="30" t="s">
        <v>36</v>
      </c>
      <c r="G19" s="126">
        <v>6</v>
      </c>
      <c r="H19" s="30" t="s">
        <v>36</v>
      </c>
      <c r="I19" s="126">
        <f t="shared" si="0"/>
        <v>48</v>
      </c>
      <c r="J19" s="30" t="s">
        <v>47</v>
      </c>
    </row>
    <row r="20" spans="2:10" x14ac:dyDescent="0.25">
      <c r="B20" s="281" t="s">
        <v>50</v>
      </c>
      <c r="C20" s="282"/>
      <c r="D20" s="283"/>
      <c r="E20" s="125">
        <v>2.5</v>
      </c>
      <c r="F20" s="30" t="s">
        <v>36</v>
      </c>
      <c r="G20" s="126">
        <v>1</v>
      </c>
      <c r="H20" s="30" t="s">
        <v>36</v>
      </c>
      <c r="I20" s="126">
        <f t="shared" si="0"/>
        <v>2.5</v>
      </c>
      <c r="J20" s="30" t="s">
        <v>47</v>
      </c>
    </row>
    <row r="21" spans="2:10" x14ac:dyDescent="0.25">
      <c r="B21" s="290" t="s">
        <v>51</v>
      </c>
      <c r="C21" s="291"/>
      <c r="D21" s="292"/>
      <c r="E21" s="125">
        <v>1.8</v>
      </c>
      <c r="F21" s="30" t="s">
        <v>36</v>
      </c>
      <c r="G21" s="126">
        <v>2.1</v>
      </c>
      <c r="H21" s="30" t="s">
        <v>36</v>
      </c>
      <c r="I21" s="126">
        <f t="shared" si="0"/>
        <v>3.7800000000000002</v>
      </c>
      <c r="J21" s="30" t="s">
        <v>47</v>
      </c>
    </row>
    <row r="23" spans="2:10" ht="15.75" thickBot="1" x14ac:dyDescent="0.3"/>
    <row r="24" spans="2:10" ht="15.75" thickBot="1" x14ac:dyDescent="0.3">
      <c r="B24" s="103" t="s">
        <v>62</v>
      </c>
      <c r="C24" s="104">
        <f>(J26-J27)</f>
        <v>5</v>
      </c>
    </row>
    <row r="25" spans="2:10" ht="15.75" thickBot="1" x14ac:dyDescent="0.3"/>
    <row r="26" spans="2:10" ht="15.75" thickBot="1" x14ac:dyDescent="0.3">
      <c r="B26" s="133" t="s">
        <v>84</v>
      </c>
      <c r="C26" s="134"/>
      <c r="D26" s="135">
        <f>($C$24/(U9))</f>
        <v>750</v>
      </c>
      <c r="E26" s="119" t="s">
        <v>119</v>
      </c>
      <c r="G26" s="169" t="s">
        <v>58</v>
      </c>
      <c r="H26" s="170"/>
      <c r="I26" s="171"/>
      <c r="J26" s="97">
        <f>'Dados Globais'!L39</f>
        <v>20</v>
      </c>
    </row>
    <row r="27" spans="2:10" ht="15.75" thickBot="1" x14ac:dyDescent="0.3">
      <c r="B27" s="133" t="s">
        <v>85</v>
      </c>
      <c r="C27" s="134"/>
      <c r="D27" s="135">
        <f>($C$24/(U10))</f>
        <v>599.19999999999993</v>
      </c>
      <c r="E27" s="119" t="s">
        <v>119</v>
      </c>
      <c r="G27" s="169" t="s">
        <v>59</v>
      </c>
      <c r="H27" s="170"/>
      <c r="I27" s="171"/>
      <c r="J27" s="123">
        <f>(J26-5)</f>
        <v>15</v>
      </c>
    </row>
    <row r="28" spans="2:10" ht="15.75" thickBot="1" x14ac:dyDescent="0.3">
      <c r="B28" s="133" t="s">
        <v>86</v>
      </c>
      <c r="C28" s="134"/>
      <c r="D28" s="135">
        <f>($C$24/(U11))</f>
        <v>933.33333333333337</v>
      </c>
      <c r="E28" s="119" t="s">
        <v>119</v>
      </c>
      <c r="G28" s="152" t="s">
        <v>60</v>
      </c>
      <c r="H28" s="153"/>
      <c r="I28" s="154"/>
      <c r="J28" s="97">
        <f>'Dados Globais'!L40</f>
        <v>60</v>
      </c>
    </row>
    <row r="29" spans="2:10" ht="15.75" thickBot="1" x14ac:dyDescent="0.3">
      <c r="B29" s="133" t="s">
        <v>87</v>
      </c>
      <c r="C29" s="134"/>
      <c r="D29" s="135">
        <f>($C$24/(U12))</f>
        <v>933.33333333333337</v>
      </c>
      <c r="E29" s="119" t="s">
        <v>119</v>
      </c>
    </row>
    <row r="30" spans="2:10" ht="15.75" thickBot="1" x14ac:dyDescent="0.3">
      <c r="B30" s="136" t="s">
        <v>67</v>
      </c>
      <c r="C30" s="137"/>
      <c r="D30" s="130">
        <f>(C24/P9)</f>
        <v>839.99999999999977</v>
      </c>
      <c r="E30" s="131" t="s">
        <v>119</v>
      </c>
    </row>
    <row r="31" spans="2:10" ht="15.75" thickBot="1" x14ac:dyDescent="0.3"/>
    <row r="32" spans="2:10" ht="15.75" thickBot="1" x14ac:dyDescent="0.3">
      <c r="B32" s="98" t="s">
        <v>68</v>
      </c>
      <c r="C32" s="132">
        <f>SUM(D26:D30)</f>
        <v>4055.8666666666668</v>
      </c>
      <c r="D32" s="97" t="s">
        <v>119</v>
      </c>
      <c r="F32" s="98" t="s">
        <v>88</v>
      </c>
      <c r="G32" s="132">
        <f>(C32*J28*60)</f>
        <v>14601120</v>
      </c>
      <c r="H32" s="97" t="s">
        <v>120</v>
      </c>
    </row>
  </sheetData>
  <mergeCells count="44">
    <mergeCell ref="S11:T11"/>
    <mergeCell ref="S12:T12"/>
    <mergeCell ref="U8:V8"/>
    <mergeCell ref="S3:T4"/>
    <mergeCell ref="U3:V4"/>
    <mergeCell ref="S5:T6"/>
    <mergeCell ref="S8:T8"/>
    <mergeCell ref="S9:T9"/>
    <mergeCell ref="S10:T10"/>
    <mergeCell ref="B16:D16"/>
    <mergeCell ref="B17:D17"/>
    <mergeCell ref="B20:D20"/>
    <mergeCell ref="B21:D21"/>
    <mergeCell ref="E14:F14"/>
    <mergeCell ref="B18:D18"/>
    <mergeCell ref="B19:D19"/>
    <mergeCell ref="E11:F11"/>
    <mergeCell ref="G11:J11"/>
    <mergeCell ref="K14:L14"/>
    <mergeCell ref="B14:D14"/>
    <mergeCell ref="B15:D15"/>
    <mergeCell ref="G14:H14"/>
    <mergeCell ref="I14:J14"/>
    <mergeCell ref="G7:J7"/>
    <mergeCell ref="E9:F9"/>
    <mergeCell ref="G9:J9"/>
    <mergeCell ref="E10:F10"/>
    <mergeCell ref="G10:J10"/>
    <mergeCell ref="G26:I26"/>
    <mergeCell ref="G27:I27"/>
    <mergeCell ref="G28:I28"/>
    <mergeCell ref="B3:Q3"/>
    <mergeCell ref="B4:D11"/>
    <mergeCell ref="E4:J4"/>
    <mergeCell ref="K4:M4"/>
    <mergeCell ref="N4:O4"/>
    <mergeCell ref="P4:Q4"/>
    <mergeCell ref="E5:F5"/>
    <mergeCell ref="G5:J5"/>
    <mergeCell ref="E8:F8"/>
    <mergeCell ref="G8:J8"/>
    <mergeCell ref="E6:F6"/>
    <mergeCell ref="G6:J6"/>
    <mergeCell ref="E7:F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Dados Globais</vt:lpstr>
      <vt:lpstr>Zona A</vt:lpstr>
      <vt:lpstr>Zona B</vt:lpstr>
      <vt:lpstr>Zona C</vt:lpstr>
      <vt:lpstr>Zona D</vt:lpstr>
      <vt:lpstr>Zona 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Ricardo Dias</dc:creator>
  <cp:keywords/>
  <dc:description/>
  <cp:lastModifiedBy>Ricardo Dias</cp:lastModifiedBy>
  <cp:revision/>
  <dcterms:created xsi:type="dcterms:W3CDTF">2023-12-18T15:49:31Z</dcterms:created>
  <dcterms:modified xsi:type="dcterms:W3CDTF">2024-01-03T22:56:31Z</dcterms:modified>
  <cp:category/>
  <cp:contentStatus/>
</cp:coreProperties>
</file>