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4675" windowHeight="12045"/>
  </bookViews>
  <sheets>
    <sheet name="Matches" sheetId="1" r:id="rId1"/>
    <sheet name="Prévisions" sheetId="9" r:id="rId2"/>
    <sheet name="Résultats" sheetId="4" r:id="rId3"/>
    <sheet name="Victoires" sheetId="2" r:id="rId4"/>
    <sheet name="Profils" sheetId="5" r:id="rId5"/>
    <sheet name="Elo" sheetId="6" r:id="rId6"/>
    <sheet name="Évol. Elo" sheetId="8" r:id="rId7"/>
  </sheets>
  <definedNames>
    <definedName name="D">Elo!$B$4</definedName>
    <definedName name="DA">Elo!#REF!</definedName>
    <definedName name="dr">Elo!$B$8</definedName>
    <definedName name="G">Elo!$B$14</definedName>
    <definedName name="K">Elo!$B$13</definedName>
    <definedName name="Rn">Elo!$B$11</definedName>
    <definedName name="Ro">Elo!$B$12</definedName>
    <definedName name="W">Elo!$B$15</definedName>
    <definedName name="We">Elo!$B$16</definedName>
  </definedName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E34" i="1"/>
  <c r="S24"/>
  <c r="S25"/>
  <c r="S28"/>
  <c r="S32"/>
  <c r="U24"/>
  <c r="U25"/>
  <c r="U26"/>
  <c r="U27"/>
  <c r="U28"/>
  <c r="U29"/>
  <c r="U30"/>
  <c r="U31"/>
  <c r="U32"/>
  <c r="U33"/>
  <c r="T24"/>
  <c r="T25"/>
  <c r="T26"/>
  <c r="T27"/>
  <c r="T28"/>
  <c r="T29"/>
  <c r="T30"/>
  <c r="T31"/>
  <c r="T32"/>
  <c r="T33"/>
  <c r="Q24"/>
  <c r="Q25"/>
  <c r="Q26"/>
  <c r="Q27"/>
  <c r="Q28"/>
  <c r="Q29"/>
  <c r="Q30"/>
  <c r="Q31"/>
  <c r="Q32"/>
  <c r="Q33"/>
  <c r="R24"/>
  <c r="R25"/>
  <c r="R26"/>
  <c r="R27"/>
  <c r="R28"/>
  <c r="R29"/>
  <c r="R30"/>
  <c r="R31"/>
  <c r="R32"/>
  <c r="R33"/>
  <c r="S26"/>
  <c r="S27"/>
  <c r="S29"/>
  <c r="S30"/>
  <c r="S31"/>
  <c r="S33"/>
  <c r="M23"/>
  <c r="F23"/>
  <c r="G23" s="1"/>
  <c r="M22"/>
  <c r="F22"/>
  <c r="G22" s="1"/>
  <c r="M21"/>
  <c r="F21"/>
  <c r="G21" s="1"/>
  <c r="M20"/>
  <c r="F20"/>
  <c r="G20" s="1"/>
  <c r="M19"/>
  <c r="F19"/>
  <c r="G19" s="1"/>
  <c r="M18"/>
  <c r="F18"/>
  <c r="G18" s="1"/>
  <c r="M17"/>
  <c r="F17"/>
  <c r="G17" s="1"/>
  <c r="M16"/>
  <c r="F16"/>
  <c r="G16" s="1"/>
  <c r="M15"/>
  <c r="F15"/>
  <c r="G15" s="1"/>
  <c r="M14"/>
  <c r="F14"/>
  <c r="G14" s="1"/>
  <c r="A14"/>
  <c r="M4"/>
  <c r="M5"/>
  <c r="M6"/>
  <c r="M7"/>
  <c r="M8"/>
  <c r="M9"/>
  <c r="M10"/>
  <c r="M11"/>
  <c r="M12"/>
  <c r="M13"/>
  <c r="A4"/>
  <c r="F4"/>
  <c r="Q4" s="1"/>
  <c r="F5"/>
  <c r="G5" s="1"/>
  <c r="F6"/>
  <c r="Q6" s="1"/>
  <c r="F7"/>
  <c r="G7" s="1"/>
  <c r="F8"/>
  <c r="Q8" s="1"/>
  <c r="F9"/>
  <c r="G9" s="1"/>
  <c r="F10"/>
  <c r="G10" s="1"/>
  <c r="F11"/>
  <c r="R11" s="1"/>
  <c r="F12"/>
  <c r="G12" s="1"/>
  <c r="F13"/>
  <c r="G13" s="1"/>
  <c r="L34"/>
  <c r="K34"/>
  <c r="J34"/>
  <c r="I34"/>
  <c r="H34"/>
  <c r="H5" i="2"/>
  <c r="H6"/>
  <c r="H8"/>
  <c r="H9"/>
  <c r="H10"/>
  <c r="H14"/>
  <c r="H16"/>
  <c r="H17"/>
  <c r="H18"/>
  <c r="H23"/>
  <c r="H24"/>
  <c r="H25"/>
  <c r="H26"/>
  <c r="H27"/>
  <c r="H30"/>
  <c r="H31"/>
  <c r="B8" i="6"/>
  <c r="B16" s="1"/>
  <c r="B4"/>
  <c r="B14" s="1"/>
  <c r="N2" i="5"/>
  <c r="M2"/>
  <c r="L2"/>
  <c r="K2"/>
  <c r="J2"/>
  <c r="G2"/>
  <c r="F2"/>
  <c r="E2"/>
  <c r="D2"/>
  <c r="C2"/>
  <c r="C19" i="4"/>
  <c r="D19"/>
  <c r="G12" i="2"/>
  <c r="G26"/>
  <c r="G5"/>
  <c r="G25"/>
  <c r="G16"/>
  <c r="G8"/>
  <c r="G20"/>
  <c r="G23"/>
  <c r="G22"/>
  <c r="G30"/>
  <c r="G11"/>
  <c r="G21"/>
  <c r="G31"/>
  <c r="G13"/>
  <c r="G14"/>
  <c r="G10"/>
  <c r="G27"/>
  <c r="G6"/>
  <c r="G17"/>
  <c r="G28"/>
  <c r="G24"/>
  <c r="G15"/>
  <c r="G19"/>
  <c r="G18"/>
  <c r="G9"/>
  <c r="G7"/>
  <c r="G29"/>
  <c r="R21" i="1" l="1"/>
  <c r="Q21"/>
  <c r="Q17"/>
  <c r="R22"/>
  <c r="R18"/>
  <c r="R14"/>
  <c r="Q22"/>
  <c r="Q18"/>
  <c r="Q14"/>
  <c r="R17"/>
  <c r="R23"/>
  <c r="R19"/>
  <c r="R15"/>
  <c r="Q23"/>
  <c r="Q19"/>
  <c r="Q15"/>
  <c r="R20"/>
  <c r="R16"/>
  <c r="Q20"/>
  <c r="Q16"/>
  <c r="Q13"/>
  <c r="R5"/>
  <c r="G8"/>
  <c r="Q11"/>
  <c r="Q12"/>
  <c r="G11"/>
  <c r="R12"/>
  <c r="R13"/>
  <c r="Q5"/>
  <c r="R8"/>
  <c r="G4"/>
  <c r="R9"/>
  <c r="Q9"/>
  <c r="R4"/>
  <c r="G6"/>
  <c r="R7"/>
  <c r="Q7"/>
  <c r="R10"/>
  <c r="R6"/>
  <c r="Q10"/>
  <c r="B15" i="6"/>
  <c r="B11" s="1"/>
  <c r="B10" s="1"/>
  <c r="H13" i="2" l="1"/>
  <c r="H20"/>
  <c r="H15"/>
  <c r="H12"/>
  <c r="H19"/>
  <c r="H22"/>
  <c r="H21"/>
  <c r="H28"/>
  <c r="H7"/>
  <c r="H29"/>
  <c r="H11"/>
  <c r="F34" i="1" l="1"/>
  <c r="O5" l="1"/>
  <c r="O12" l="1"/>
  <c r="O10"/>
  <c r="O7"/>
  <c r="O6"/>
  <c r="O4" l="1"/>
  <c r="O8" l="1"/>
  <c r="O11"/>
  <c r="O9"/>
  <c r="O13"/>
  <c r="P9" l="1"/>
  <c r="S9" s="1"/>
  <c r="T9" s="1"/>
  <c r="U9" s="1"/>
  <c r="P8"/>
  <c r="S8" s="1"/>
  <c r="T8" s="1"/>
  <c r="U8" s="1"/>
  <c r="P6"/>
  <c r="S6" s="1"/>
  <c r="T6" s="1"/>
  <c r="U6" s="1"/>
  <c r="P4"/>
  <c r="S4" s="1"/>
  <c r="T4" s="1"/>
  <c r="P7"/>
  <c r="S7" s="1"/>
  <c r="T7" s="1"/>
  <c r="U7" s="1"/>
  <c r="P10"/>
  <c r="S10" s="1"/>
  <c r="T10" s="1"/>
  <c r="U10" s="1"/>
  <c r="P13"/>
  <c r="S13" s="1"/>
  <c r="T13" s="1"/>
  <c r="U13" s="1"/>
  <c r="P5"/>
  <c r="S5" s="1"/>
  <c r="T5" s="1"/>
  <c r="U5" s="1"/>
  <c r="P12"/>
  <c r="S12" s="1"/>
  <c r="P11"/>
  <c r="S11" s="1"/>
  <c r="T11" s="1"/>
  <c r="U11" s="1"/>
  <c r="N21" l="1"/>
  <c r="U4"/>
  <c r="N14"/>
  <c r="N18"/>
  <c r="N22"/>
  <c r="N23"/>
  <c r="T12"/>
  <c r="U12" s="1"/>
  <c r="N16"/>
  <c r="O15" l="1"/>
  <c r="O19" s="1"/>
  <c r="O14"/>
  <c r="O18" s="1"/>
  <c r="O22" l="1"/>
  <c r="O21"/>
  <c r="O23"/>
  <c r="O17"/>
  <c r="O20"/>
  <c r="O16"/>
  <c r="P22" l="1"/>
  <c r="S22" s="1"/>
  <c r="T22" s="1"/>
  <c r="U22" s="1"/>
  <c r="P15"/>
  <c r="S15" s="1"/>
  <c r="T15" s="1"/>
  <c r="U15" s="1"/>
  <c r="P20"/>
  <c r="S20" s="1"/>
  <c r="T20" s="1"/>
  <c r="U20" s="1"/>
  <c r="P21"/>
  <c r="S21" s="1"/>
  <c r="T21" s="1"/>
  <c r="U21" s="1"/>
  <c r="P16"/>
  <c r="S16" s="1"/>
  <c r="T16" s="1"/>
  <c r="U16" s="1"/>
  <c r="P23"/>
  <c r="S23" s="1"/>
  <c r="T23" s="1"/>
  <c r="U23" s="1"/>
  <c r="P18"/>
  <c r="S18" s="1"/>
  <c r="T18" s="1"/>
  <c r="U18" s="1"/>
  <c r="P17"/>
  <c r="S17" s="1"/>
  <c r="T17" s="1"/>
  <c r="U17" s="1"/>
  <c r="P14"/>
  <c r="S14" s="1"/>
  <c r="T14" s="1"/>
  <c r="U14" s="1"/>
  <c r="P19"/>
  <c r="S19" s="1"/>
  <c r="T19" s="1"/>
  <c r="U19" s="1"/>
  <c r="U34" l="1"/>
  <c r="T34"/>
</calcChain>
</file>

<file path=xl/comments1.xml><?xml version="1.0" encoding="utf-8"?>
<comments xmlns="http://schemas.openxmlformats.org/spreadsheetml/2006/main">
  <authors>
    <author>LAVIGNE Mathieu (mlavigne)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Ce n'est pas vraiment une note mais plutôt le profil du joueur durant le match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gras</t>
        </r>
        <r>
          <rPr>
            <sz val="9"/>
            <color indexed="81"/>
            <rFont val="Tahoma"/>
            <family val="2"/>
          </rPr>
          <t xml:space="preserve"> = joueur qui a fait les stats. du match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1 : Rouge
2 : Bleu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Endurance</t>
        </r>
      </text>
    </comment>
  </commentList>
</comments>
</file>

<file path=xl/comments2.xml><?xml version="1.0" encoding="utf-8"?>
<comments xmlns="http://schemas.openxmlformats.org/spreadsheetml/2006/main">
  <authors>
    <author>LAVIGNE Mathieu (mlavigne)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Différence</t>
        </r>
      </text>
    </comment>
  </commentList>
</comments>
</file>

<file path=xl/sharedStrings.xml><?xml version="1.0" encoding="utf-8"?>
<sst xmlns="http://schemas.openxmlformats.org/spreadsheetml/2006/main" count="159" uniqueCount="106">
  <si>
    <t>Victoire</t>
  </si>
  <si>
    <t>Date</t>
  </si>
  <si>
    <t>Equipe</t>
  </si>
  <si>
    <t>Joueur</t>
  </si>
  <si>
    <t>Total général</t>
  </si>
  <si>
    <t>Valeurs</t>
  </si>
  <si>
    <t>Matches</t>
  </si>
  <si>
    <t>Victoires</t>
  </si>
  <si>
    <t>%</t>
  </si>
  <si>
    <t>Mickael H</t>
  </si>
  <si>
    <t>Lotfi</t>
  </si>
  <si>
    <t>Morgan</t>
  </si>
  <si>
    <t>Thomas</t>
  </si>
  <si>
    <t>Mohamed F</t>
  </si>
  <si>
    <t>Archange</t>
  </si>
  <si>
    <t>Romain</t>
  </si>
  <si>
    <t>Stéphane</t>
  </si>
  <si>
    <t>Daniel</t>
  </si>
  <si>
    <t>Babs</t>
  </si>
  <si>
    <t>Eddy</t>
  </si>
  <si>
    <t>Raph</t>
  </si>
  <si>
    <t>Nico M</t>
  </si>
  <si>
    <t>JPB</t>
  </si>
  <si>
    <t>Aziz</t>
  </si>
  <si>
    <t>Buts</t>
  </si>
  <si>
    <t>Étiquettes de lignes</t>
  </si>
  <si>
    <t>Buts (diff.)</t>
  </si>
  <si>
    <t>1 - Copier/coller la liste des joueurs pour un match</t>
  </si>
  <si>
    <t>2 - Indiquer quelle équipe a gagné et avec combien de buts de différence</t>
  </si>
  <si>
    <t>3 - Actualiser les résultats</t>
  </si>
  <si>
    <t>5 - Ctrl + Alt + L pour actualiser</t>
  </si>
  <si>
    <t>Patrice</t>
  </si>
  <si>
    <t>Mat L</t>
  </si>
  <si>
    <t>Profil</t>
  </si>
  <si>
    <t>Profil (entre -2 et +2)</t>
  </si>
  <si>
    <t>M</t>
  </si>
  <si>
    <t>D</t>
  </si>
  <si>
    <t>G</t>
  </si>
  <si>
    <t>A</t>
  </si>
  <si>
    <t>Déf.</t>
  </si>
  <si>
    <t>Mil.</t>
  </si>
  <si>
    <t>Att.</t>
  </si>
  <si>
    <t>Gar.</t>
  </si>
  <si>
    <t>Équ.</t>
  </si>
  <si>
    <t>Profils</t>
  </si>
  <si>
    <t>Achref</t>
  </si>
  <si>
    <t>Laurent LG</t>
  </si>
  <si>
    <t>Djim</t>
  </si>
  <si>
    <t>Moy.</t>
  </si>
  <si>
    <t>End.</t>
  </si>
  <si>
    <t>E</t>
  </si>
  <si>
    <t>Regex :</t>
  </si>
  <si>
    <t xml:space="preserve"> *\(.+\) *$</t>
  </si>
  <si>
    <t>Ali</t>
  </si>
  <si>
    <t>Olivier T</t>
  </si>
  <si>
    <t>4 - Copier/coller la colonne "Joueur" dans la feuille suivante</t>
  </si>
  <si>
    <t>Total</t>
  </si>
  <si>
    <t>Médoune</t>
  </si>
  <si>
    <t>Cyril</t>
  </si>
  <si>
    <t>Christian F</t>
  </si>
  <si>
    <t>Youssef</t>
  </si>
  <si>
    <t>Dany K</t>
  </si>
  <si>
    <r>
      <t xml:space="preserve">Dernier match </t>
    </r>
    <r>
      <rPr>
        <sz val="11"/>
        <color theme="0" tint="-0.499984740745262"/>
        <rFont val="Wingdings"/>
        <charset val="2"/>
      </rPr>
      <t>è</t>
    </r>
  </si>
  <si>
    <t>Poids selon le type de compétition</t>
  </si>
  <si>
    <t>Coefficient selon la différence de but</t>
  </si>
  <si>
    <t>Résultat du match</t>
  </si>
  <si>
    <t>Résultat théorique</t>
  </si>
  <si>
    <t>http://fr.wikipedia.org/wiki/Classement_mondial_de_football_Elo</t>
  </si>
  <si>
    <t>BP</t>
  </si>
  <si>
    <t>BC</t>
  </si>
  <si>
    <t>Buts pour</t>
  </si>
  <si>
    <t>Buts contre</t>
  </si>
  <si>
    <t>Différence</t>
  </si>
  <si>
    <t>Nouvel Elo du joueur</t>
  </si>
  <si>
    <t>Diff. Elo</t>
  </si>
  <si>
    <t>Progression Elo</t>
  </si>
  <si>
    <t>http://www.eloratings.net/system.html</t>
  </si>
  <si>
    <t>Ancien Elo du joueur (début = 1200)</t>
  </si>
  <si>
    <t>Elo moyen de l'équipe adverse</t>
  </si>
  <si>
    <t>Elo moyen de l'équipe</t>
  </si>
  <si>
    <t>Elo avant</t>
  </si>
  <si>
    <t>Elo après</t>
  </si>
  <si>
    <t>Elo équipe</t>
  </si>
  <si>
    <t>W</t>
  </si>
  <si>
    <t>We</t>
  </si>
  <si>
    <t>Elo adversaire</t>
  </si>
  <si>
    <t>Dernier Match</t>
  </si>
  <si>
    <t>Ligne dernier match</t>
  </si>
  <si>
    <t>Diff.</t>
  </si>
  <si>
    <t>Eddy Z</t>
  </si>
  <si>
    <t>Matt LaRage</t>
  </si>
  <si>
    <t>Mathieu K</t>
  </si>
  <si>
    <t>Julien H</t>
  </si>
  <si>
    <t>Antoine BOYERE</t>
  </si>
  <si>
    <t>Nico</t>
  </si>
  <si>
    <t>Christian</t>
  </si>
  <si>
    <t>Steph T. Silva</t>
  </si>
  <si>
    <t>Geremi-Archange</t>
  </si>
  <si>
    <t>Mickael</t>
  </si>
  <si>
    <t>Attendu</t>
  </si>
  <si>
    <t>Diff</t>
  </si>
  <si>
    <t>Autres sources :</t>
  </si>
  <si>
    <t>Proba</t>
  </si>
  <si>
    <t>http://fivethirtyeight.com/datalab/the-most-shocking-result-in-world-cup-history/</t>
  </si>
  <si>
    <t>Prédiction</t>
  </si>
  <si>
    <t>http://clubelo.com/Articles/Improvingthepredictionmodel.html</t>
  </si>
</sst>
</file>

<file path=xl/styles.xml><?xml version="1.0" encoding="utf-8"?>
<styleSheet xmlns="http://schemas.openxmlformats.org/spreadsheetml/2006/main">
  <numFmts count="3">
    <numFmt numFmtId="164" formatCode="[$-40C]d\-mmm;@"/>
    <numFmt numFmtId="165" formatCode="0.0"/>
    <numFmt numFmtId="166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5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i/>
      <sz val="26"/>
      <color theme="0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Wingdings"/>
      <charset val="2"/>
    </font>
    <font>
      <sz val="11"/>
      <color rgb="FF252525"/>
      <name val="Arial"/>
      <family val="2"/>
    </font>
    <font>
      <b/>
      <sz val="11"/>
      <color rgb="FF252525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C9900"/>
      </left>
      <right style="thin">
        <color rgb="FFCC9900"/>
      </right>
      <top style="thin">
        <color rgb="FFCC9900"/>
      </top>
      <bottom style="thin">
        <color rgb="FFCC99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2" fillId="0" borderId="0" xfId="1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vertical="center"/>
    </xf>
    <xf numFmtId="16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 inden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Font="1"/>
    <xf numFmtId="0" fontId="3" fillId="0" borderId="0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pivotButton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0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0" fillId="7" borderId="0" xfId="0" applyFill="1"/>
    <xf numFmtId="0" fontId="17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0" fontId="17" fillId="7" borderId="0" xfId="0" applyFont="1" applyFill="1" applyAlignment="1"/>
    <xf numFmtId="0" fontId="0" fillId="0" borderId="0" xfId="0" applyAlignment="1"/>
    <xf numFmtId="0" fontId="0" fillId="8" borderId="7" xfId="0" applyFill="1" applyBorder="1"/>
    <xf numFmtId="166" fontId="0" fillId="0" borderId="0" xfId="0" applyNumberForma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0" fillId="8" borderId="7" xfId="0" applyNumberFormat="1" applyFill="1" applyBorder="1"/>
    <xf numFmtId="1" fontId="0" fillId="0" borderId="0" xfId="0" applyNumberFormat="1" applyAlignment="1">
      <alignment vertical="center"/>
    </xf>
    <xf numFmtId="1" fontId="0" fillId="0" borderId="3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3" xfId="0" applyNumberForma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9" fillId="0" borderId="0" xfId="0" applyNumberFormat="1" applyFont="1" applyFill="1" applyBorder="1" applyAlignment="1" applyProtection="1"/>
    <xf numFmtId="14" fontId="0" fillId="0" borderId="0" xfId="0" applyNumberFormat="1"/>
    <xf numFmtId="14" fontId="19" fillId="0" borderId="0" xfId="0" applyNumberFormat="1" applyFont="1" applyFill="1" applyBorder="1" applyAlignment="1" applyProtection="1"/>
    <xf numFmtId="0" fontId="19" fillId="0" borderId="0" xfId="0" applyFont="1"/>
    <xf numFmtId="0" fontId="19" fillId="0" borderId="0" xfId="1" applyNumberFormat="1" applyFont="1"/>
    <xf numFmtId="165" fontId="0" fillId="4" borderId="1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vertical="center"/>
    </xf>
    <xf numFmtId="166" fontId="0" fillId="0" borderId="6" xfId="0" applyNumberFormat="1" applyBorder="1" applyAlignment="1">
      <alignment vertical="center"/>
    </xf>
    <xf numFmtId="0" fontId="0" fillId="0" borderId="0" xfId="0" applyNumberFormat="1" applyFont="1" applyFill="1" applyBorder="1" applyAlignment="1" applyProtection="1">
      <alignment horizont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164">
    <dxf>
      <numFmt numFmtId="1" formatCode="0"/>
      <alignment horizontal="general" vertical="center" textRotation="0" wrapText="0" indent="0" relativeIndent="0" justifyLastLine="0" shrinkToFit="0" mergeCell="0" readingOrder="0"/>
    </dxf>
    <dxf>
      <numFmt numFmtId="1" formatCode="0"/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0.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numFmt numFmtId="165" formatCode="0.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relativeIndent="0" justifyLastLine="0" shrinkToFit="0" mergeCell="0" readingOrder="0"/>
    </dxf>
    <dxf>
      <numFmt numFmtId="165" formatCode="0.0"/>
      <alignment horizontal="center" vertical="center" textRotation="0" wrapText="0" indent="0" relativeIndent="0" justifyLastLine="0" shrinkToFit="0" mergeCell="0" readingOrder="0"/>
    </dxf>
    <dxf>
      <numFmt numFmtId="165" formatCode="0.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relativeIndent="0" justifyLastLine="0" shrinkToFit="0" mergeCell="0" readingOrder="0"/>
    </dxf>
    <dxf>
      <numFmt numFmtId="165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numFmt numFmtId="1" formatCode="0"/>
      <alignment horizontal="general" vertical="center" textRotation="0" wrapText="0" indent="0" relativeIndent="0" justifyLastLine="0" shrinkToFit="0" mergeCell="0" readingOrder="0"/>
      <border diagonalUp="0" diagonalDown="0" outline="0">
        <left/>
        <right/>
        <top style="thin">
          <color indexed="64"/>
        </top>
        <bottom/>
      </border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0070C0"/>
      </font>
      <fill>
        <patternFill>
          <bgColor rgb="FF0070C0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color theme="6" tint="-0.499984740745262"/>
      </font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auto="1"/>
      </font>
    </dxf>
    <dxf>
      <font>
        <color theme="5"/>
      </font>
    </dxf>
    <dxf>
      <font>
        <color theme="3"/>
      </font>
    </dxf>
    <dxf>
      <font>
        <color theme="3"/>
      </font>
    </dxf>
    <dxf>
      <font>
        <color theme="3"/>
      </font>
    </dxf>
    <dxf>
      <numFmt numFmtId="165" formatCode="0.0"/>
    </dxf>
    <dxf>
      <alignment vertical="center" readingOrder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</border>
    </dxf>
    <dxf>
      <border>
        <left/>
      </border>
    </dxf>
    <dxf>
      <border>
        <left/>
      </border>
    </dxf>
    <dxf>
      <border>
        <left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5" formatCode="0.0"/>
    </dxf>
    <dxf>
      <numFmt numFmtId="165" formatCode="0.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numFmt numFmtId="165" formatCode="0.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0070C0"/>
      </font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164" formatCode="[$-40C]d\-mmm;@"/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font>
        <color rgb="FFC00000"/>
      </font>
      <fill>
        <patternFill>
          <bgColor rgb="FFC00000"/>
        </patternFill>
      </fill>
      <border>
        <vertical/>
        <horizontal/>
      </border>
    </dxf>
    <dxf>
      <font>
        <color rgb="FF0070C0"/>
      </font>
      <fill>
        <patternFill>
          <bgColor rgb="FF0070C0"/>
        </patternFill>
      </fill>
    </dxf>
    <dxf>
      <numFmt numFmtId="1" formatCode="0"/>
      <alignment horizontal="general" vertical="center" textRotation="0" wrapText="0" indent="0" relativeIndent="255" justifyLastLine="0" shrinkToFit="0" mergeCell="0" readingOrder="0"/>
    </dxf>
    <dxf>
      <numFmt numFmtId="1" formatCode="0"/>
      <alignment horizontal="general" vertical="center" textRotation="0" wrapText="0" indent="0" relativeIndent="255" justifyLastLine="0" shrinkToFit="0" mergeCell="0" readingOrder="0"/>
    </dxf>
    <dxf>
      <numFmt numFmtId="166" formatCode="0.000"/>
      <alignment horizontal="general" vertical="center" textRotation="0" wrapText="0" indent="0" relativeIndent="0" justifyLastLine="0" shrinkToFit="0" mergeCell="0" readingOrder="0"/>
    </dxf>
    <dxf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" formatCode="0"/>
      <alignment horizontal="general" vertical="center" textRotation="0" wrapText="0" indent="0" relativeIndent="0" justifyLastLine="0" shrinkToFit="0" mergeCell="0" readingOrder="0"/>
    </dxf>
    <dxf>
      <numFmt numFmtId="1" formatCode="0"/>
      <alignment horizontal="general" vertical="center" textRotation="0" wrapText="0" indent="0" relativeIndent="0" justifyLastLine="0" shrinkToFit="0" mergeCell="0" readingOrder="0"/>
    </dxf>
    <dxf>
      <numFmt numFmtId="1" formatCode="0"/>
      <alignment horizontal="general" vertical="center" textRotation="0" wrapText="0" indent="0" relativeIndent="255" justifyLastLine="0" shrinkToFit="0" mergeCell="0" readingOrder="0"/>
    </dxf>
    <dxf>
      <numFmt numFmtId="165" formatCode="0.0"/>
      <alignment horizontal="center" vertical="center" textRotation="0" wrapText="0" indent="0" relativeIndent="255" justifyLastLine="0" shrinkToFit="0" mergeCell="0" readingOrder="0"/>
    </dxf>
    <dxf>
      <fill>
        <patternFill>
          <fgColor indexed="64"/>
          <bgColor theme="6" tint="0.39997558519241921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/>
      </border>
    </dxf>
    <dxf>
      <fill>
        <patternFill>
          <fgColor indexed="64"/>
          <bgColor theme="5" tint="0.59999389629810485"/>
        </patternFill>
      </fill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ill>
        <patternFill>
          <fgColor indexed="64"/>
          <bgColor theme="4" tint="0.39997558519241921"/>
        </patternFill>
      </fill>
      <alignment horizontal="center" vertical="center" textRotation="0" wrapText="0" indent="0" relativeIndent="255" justifyLastLine="0" shrinkToFit="0" mergeCell="0" readingOrder="0"/>
    </dxf>
    <dxf>
      <fill>
        <patternFill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/>
        <bottom/>
      </border>
    </dxf>
    <dxf>
      <numFmt numFmtId="0" formatCode="General"/>
      <alignment vertical="center" textRotation="0" wrapText="0" indent="0" relativeIndent="255" justifyLastLine="0" shrinkToFit="0" mergeCell="0" readingOrder="0"/>
    </dxf>
    <dxf>
      <numFmt numFmtId="0" formatCode="General"/>
      <alignment horizont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numFmt numFmtId="21" formatCode="dd\-mmm"/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CC990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lineChart>
        <c:grouping val="standard"/>
        <c:ser>
          <c:idx val="0"/>
          <c:order val="0"/>
          <c:tx>
            <c:v>Joueur</c:v>
          </c:tx>
          <c:marker>
            <c:symbol val="none"/>
          </c:marker>
          <c:cat>
            <c:numRef>
              <c:f>Matches!$C$4:$C$33</c:f>
              <c:numCache>
                <c:formatCode>dd\-mmm</c:formatCode>
                <c:ptCount val="30"/>
                <c:pt idx="0">
                  <c:v>41835</c:v>
                </c:pt>
                <c:pt idx="1">
                  <c:v>41835</c:v>
                </c:pt>
                <c:pt idx="2">
                  <c:v>41835</c:v>
                </c:pt>
                <c:pt idx="3">
                  <c:v>41835</c:v>
                </c:pt>
                <c:pt idx="4">
                  <c:v>41835</c:v>
                </c:pt>
                <c:pt idx="5">
                  <c:v>41835</c:v>
                </c:pt>
                <c:pt idx="6">
                  <c:v>41835</c:v>
                </c:pt>
                <c:pt idx="7">
                  <c:v>41835</c:v>
                </c:pt>
                <c:pt idx="8">
                  <c:v>41835</c:v>
                </c:pt>
                <c:pt idx="9">
                  <c:v>41835</c:v>
                </c:pt>
                <c:pt idx="10">
                  <c:v>41842</c:v>
                </c:pt>
                <c:pt idx="11">
                  <c:v>41842</c:v>
                </c:pt>
                <c:pt idx="12">
                  <c:v>41842</c:v>
                </c:pt>
                <c:pt idx="13">
                  <c:v>41842</c:v>
                </c:pt>
                <c:pt idx="14">
                  <c:v>41842</c:v>
                </c:pt>
                <c:pt idx="15">
                  <c:v>41842</c:v>
                </c:pt>
                <c:pt idx="16">
                  <c:v>41842</c:v>
                </c:pt>
                <c:pt idx="17">
                  <c:v>41842</c:v>
                </c:pt>
                <c:pt idx="18">
                  <c:v>41842</c:v>
                </c:pt>
                <c:pt idx="19">
                  <c:v>41842</c:v>
                </c:pt>
              </c:numCache>
            </c:numRef>
          </c:cat>
          <c:val>
            <c:numRef>
              <c:f>Matches!$T$4:$T$33</c:f>
              <c:numCache>
                <c:formatCode>0</c:formatCode>
                <c:ptCount val="30"/>
                <c:pt idx="0">
                  <c:v>1220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1220</c:v>
                </c:pt>
                <c:pt idx="5">
                  <c:v>1220</c:v>
                </c:pt>
                <c:pt idx="6">
                  <c:v>1180</c:v>
                </c:pt>
                <c:pt idx="7">
                  <c:v>1220</c:v>
                </c:pt>
                <c:pt idx="8">
                  <c:v>1180</c:v>
                </c:pt>
                <c:pt idx="9">
                  <c:v>1220</c:v>
                </c:pt>
                <c:pt idx="10" formatCode="0.000">
                  <c:v>1220.4604356487116</c:v>
                </c:pt>
                <c:pt idx="11">
                  <c:v>1199.5395643512884</c:v>
                </c:pt>
                <c:pt idx="12">
                  <c:v>1180.4604356487116</c:v>
                </c:pt>
                <c:pt idx="13">
                  <c:v>1200.4604356487116</c:v>
                </c:pt>
                <c:pt idx="14">
                  <c:v>1180.4604356487116</c:v>
                </c:pt>
                <c:pt idx="15">
                  <c:v>1199.5395643512884</c:v>
                </c:pt>
                <c:pt idx="16">
                  <c:v>1200.4604356487116</c:v>
                </c:pt>
                <c:pt idx="17">
                  <c:v>1219.5395643512884</c:v>
                </c:pt>
                <c:pt idx="18">
                  <c:v>1179.5395643512884</c:v>
                </c:pt>
                <c:pt idx="19">
                  <c:v>1219.5395643512884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marker val="1"/>
        <c:axId val="224388608"/>
        <c:axId val="224390144"/>
      </c:lineChart>
      <c:dateAx>
        <c:axId val="224388608"/>
        <c:scaling>
          <c:orientation val="minMax"/>
        </c:scaling>
        <c:axPos val="b"/>
        <c:numFmt formatCode="dd\-mmm" sourceLinked="1"/>
        <c:tickLblPos val="nextTo"/>
        <c:crossAx val="224390144"/>
        <c:crosses val="autoZero"/>
        <c:auto val="1"/>
        <c:lblOffset val="100"/>
      </c:dateAx>
      <c:valAx>
        <c:axId val="224390144"/>
        <c:scaling>
          <c:orientation val="minMax"/>
        </c:scaling>
        <c:axPos val="l"/>
        <c:majorGridlines/>
        <c:numFmt formatCode="0" sourceLinked="1"/>
        <c:tickLblPos val="nextTo"/>
        <c:crossAx val="22438860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209550</xdr:colOff>
      <xdr:row>11</xdr:row>
      <xdr:rowOff>161925</xdr:rowOff>
    </xdr:to>
    <xdr:pic>
      <xdr:nvPicPr>
        <xdr:cNvPr id="5121" name="Picture 1" descr="R_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90500"/>
          <a:ext cx="209550" cy="161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171450</xdr:colOff>
      <xdr:row>12</xdr:row>
      <xdr:rowOff>133350</xdr:rowOff>
    </xdr:to>
    <xdr:pic>
      <xdr:nvPicPr>
        <xdr:cNvPr id="5122" name="Picture 2" descr="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3810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133350</xdr:colOff>
      <xdr:row>13</xdr:row>
      <xdr:rowOff>133350</xdr:rowOff>
    </xdr:to>
    <xdr:pic>
      <xdr:nvPicPr>
        <xdr:cNvPr id="5123" name="Picture 3" descr="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000" y="571500"/>
          <a:ext cx="133350" cy="133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190500</xdr:colOff>
      <xdr:row>14</xdr:row>
      <xdr:rowOff>133350</xdr:rowOff>
    </xdr:to>
    <xdr:pic>
      <xdr:nvPicPr>
        <xdr:cNvPr id="5124" name="Picture 4" descr="W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0" y="762000"/>
          <a:ext cx="190500" cy="133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228600</xdr:colOff>
      <xdr:row>15</xdr:row>
      <xdr:rowOff>161925</xdr:rowOff>
    </xdr:to>
    <xdr:pic>
      <xdr:nvPicPr>
        <xdr:cNvPr id="5125" name="Picture 5" descr="W_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0" y="952500"/>
          <a:ext cx="228600" cy="161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228600</xdr:colOff>
      <xdr:row>10</xdr:row>
      <xdr:rowOff>161925</xdr:rowOff>
    </xdr:to>
    <xdr:pic>
      <xdr:nvPicPr>
        <xdr:cNvPr id="5127" name="Picture 7" descr="R_n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04975" y="190500"/>
          <a:ext cx="228600" cy="161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655" cy="606273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VIGNE Mathieu (mlavigne)" refreshedDate="41829.417639699073" createdVersion="3" refreshedVersion="3" minRefreshableVersion="3" recordCount="118">
  <cacheSource type="worksheet">
    <worksheetSource name="Matches"/>
  </cacheSource>
  <cacheFields count="18">
    <cacheField name="Date" numFmtId="16">
      <sharedItems containsSemiMixedTypes="0" containsNonDate="0" containsDate="1" containsString="0" minDate="2013-11-26T00:00:00" maxDate="2014-01-28T00:00:00" count="10">
        <d v="2013-11-26T00:00:00"/>
        <d v="2013-12-03T00:00:00"/>
        <d v="2013-12-10T00:00:00"/>
        <d v="2013-12-13T00:00:00"/>
        <d v="2013-12-17T00:00:00"/>
        <d v="2014-01-07T00:00:00"/>
        <d v="2014-01-10T00:00:00"/>
        <d v="2014-01-14T00:00:00"/>
        <d v="2014-01-17T00:00:00"/>
        <d v="2014-01-27T00:00:00"/>
      </sharedItems>
    </cacheField>
    <cacheField name="Joueur" numFmtId="0">
      <sharedItems count="48">
        <s v="Mickael H"/>
        <s v="Mat L"/>
        <s v="Raph"/>
        <s v="Nico M"/>
        <s v="Lotfi"/>
        <s v="Morgan"/>
        <s v="Dany K"/>
        <s v="JPB"/>
        <s v="Archange"/>
        <s v="Romain"/>
        <s v="Stéphane"/>
        <s v="Thomas"/>
        <s v="Mohamed F"/>
        <s v="Daniel"/>
        <s v="Babs"/>
        <s v="Eddy"/>
        <s v="Achref"/>
        <s v="Christian F"/>
        <s v="Aziz"/>
        <s v="Patrice"/>
        <s v="Ali"/>
        <s v="Laurent LG"/>
        <s v="Djim"/>
        <s v="Olivier T"/>
        <s v="Médoune"/>
        <s v="Cyril"/>
        <s v="Youssef"/>
        <s v="Nicolas M" u="1"/>
        <s v="Dany" u="1"/>
        <s v="Mat L " u="1"/>
        <s v="Dany " u="1"/>
        <s v="Youssef " u="1"/>
        <s v="Thomas " u="1"/>
        <s v="Laurent LG " u="1"/>
        <s v="Archef" u="1"/>
        <s v="Morgan " u="1"/>
        <s v="Stephane" u="1"/>
        <s v="Babs " u="1"/>
        <s v="Lotfi " u="1"/>
        <s v="Mohamed F " u="1"/>
        <s v="Mat L." u="1"/>
        <s v="Nico M ." u="1"/>
        <s v="Medoune" u="1"/>
        <s v="Eddy " u="1"/>
        <s v="Christian F " u="1"/>
        <s v="Christian" u="1"/>
        <s v="Olivier T " u="1"/>
        <s v="GATGOUT ALi" u="1"/>
      </sharedItems>
    </cacheField>
    <cacheField name="Equipe" numFmtId="0">
      <sharedItems containsSemiMixedTypes="0" containsString="0" containsNumber="1" containsInteger="1" minValue="1" maxValue="2" count="2">
        <n v="1"/>
        <n v="2"/>
      </sharedItems>
    </cacheField>
    <cacheField name="Buts" numFmtId="0">
      <sharedItems containsSemiMixedTypes="0" containsString="0" containsNumber="1" containsInteger="1" minValue="-10" maxValue="10"/>
    </cacheField>
    <cacheField name="Victoire" numFmtId="0">
      <sharedItems containsSemiMixedTypes="0" containsString="0" containsNumber="1" containsInteger="1" minValue="0" maxValue="1"/>
    </cacheField>
    <cacheField name="Gar." numFmtId="0">
      <sharedItems containsString="0" containsBlank="1" containsNumber="1" containsInteger="1" minValue="-2" maxValue="2"/>
    </cacheField>
    <cacheField name="Déf." numFmtId="0">
      <sharedItems containsString="0" containsBlank="1" containsNumber="1" containsInteger="1" minValue="-2" maxValue="2"/>
    </cacheField>
    <cacheField name="Mil." numFmtId="0">
      <sharedItems containsString="0" containsBlank="1" containsNumber="1" containsInteger="1" minValue="-1" maxValue="2"/>
    </cacheField>
    <cacheField name="Att." numFmtId="0">
      <sharedItems containsString="0" containsBlank="1" containsNumber="1" containsInteger="1" minValue="-1" maxValue="2"/>
    </cacheField>
    <cacheField name="End." numFmtId="0">
      <sharedItems containsString="0" containsBlank="1" containsNumber="1" containsInteger="1" minValue="-2" maxValue="2"/>
    </cacheField>
    <cacheField name="Équ." numFmtId="165">
      <sharedItems containsString="0" containsBlank="1" containsNumber="1" minValue="-0.75" maxValue="1.8"/>
    </cacheField>
    <cacheField name="Elo avant" numFmtId="1">
      <sharedItems containsSemiMixedTypes="0" containsString="0" containsNumber="1" minValue="1137.639334411333" maxValue="1364.3040587066182"/>
    </cacheField>
    <cacheField name="Elo équipe" numFmtId="1">
      <sharedItems containsSemiMixedTypes="0" containsString="0" containsNumber="1" minValue="1194.7980381518767" maxValue="1247.0205759861306"/>
    </cacheField>
    <cacheField name="Elo adversaire" numFmtId="1">
      <sharedItems containsSemiMixedTypes="0" containsString="0" containsNumber="1" minValue="1194.7980381518767" maxValue="1247.0205759861306"/>
    </cacheField>
    <cacheField name="G" numFmtId="0">
      <sharedItems containsSemiMixedTypes="0" containsString="0" containsNumber="1" minValue="1" maxValue="2.625"/>
    </cacheField>
    <cacheField name="W" numFmtId="0">
      <sharedItems containsSemiMixedTypes="0" containsString="0" containsNumber="1" containsInteger="1" minValue="0" maxValue="1"/>
    </cacheField>
    <cacheField name="We" numFmtId="166">
      <sharedItems containsSemiMixedTypes="0" containsString="0" containsNumber="1" minValue="0.43874211396197133" maxValue="0.56125788603802862"/>
    </cacheField>
    <cacheField name="Elo après" numFmtId="1">
      <sharedItems containsSemiMixedTypes="0" containsString="0" containsNumber="1" minValue="1137.639334411333" maxValue="1364.304058706618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x v="0"/>
    <x v="0"/>
    <n v="2"/>
    <n v="1"/>
    <m/>
    <m/>
    <m/>
    <m/>
    <m/>
    <m/>
    <n v="1200"/>
    <n v="1200"/>
    <n v="1200"/>
    <n v="1.5"/>
    <n v="1"/>
    <n v="0.5"/>
    <n v="1230"/>
  </r>
  <r>
    <x v="0"/>
    <x v="1"/>
    <x v="0"/>
    <n v="2"/>
    <n v="1"/>
    <m/>
    <m/>
    <m/>
    <m/>
    <m/>
    <m/>
    <n v="1200"/>
    <n v="1200"/>
    <n v="1200"/>
    <n v="1.5"/>
    <n v="1"/>
    <n v="0.5"/>
    <n v="1230"/>
  </r>
  <r>
    <x v="0"/>
    <x v="2"/>
    <x v="1"/>
    <n v="-2"/>
    <n v="0"/>
    <m/>
    <m/>
    <m/>
    <m/>
    <m/>
    <m/>
    <n v="1200"/>
    <n v="1200"/>
    <n v="1200"/>
    <n v="1"/>
    <n v="0"/>
    <n v="0.5"/>
    <n v="1180"/>
  </r>
  <r>
    <x v="0"/>
    <x v="3"/>
    <x v="0"/>
    <n v="2"/>
    <n v="1"/>
    <m/>
    <m/>
    <m/>
    <m/>
    <m/>
    <m/>
    <n v="1200"/>
    <n v="1200"/>
    <n v="1200"/>
    <n v="1.5"/>
    <n v="1"/>
    <n v="0.5"/>
    <n v="1230"/>
  </r>
  <r>
    <x v="0"/>
    <x v="4"/>
    <x v="1"/>
    <n v="-2"/>
    <n v="0"/>
    <m/>
    <m/>
    <m/>
    <m/>
    <m/>
    <m/>
    <n v="1200"/>
    <n v="1200"/>
    <n v="1200"/>
    <n v="1"/>
    <n v="0"/>
    <n v="0.5"/>
    <n v="1180"/>
  </r>
  <r>
    <x v="0"/>
    <x v="5"/>
    <x v="0"/>
    <n v="2"/>
    <n v="1"/>
    <m/>
    <m/>
    <m/>
    <m/>
    <m/>
    <m/>
    <n v="1200"/>
    <n v="1200"/>
    <n v="1200"/>
    <n v="1.5"/>
    <n v="1"/>
    <n v="0.5"/>
    <n v="1230"/>
  </r>
  <r>
    <x v="0"/>
    <x v="6"/>
    <x v="1"/>
    <n v="-2"/>
    <n v="0"/>
    <m/>
    <m/>
    <m/>
    <m/>
    <m/>
    <m/>
    <n v="1200"/>
    <n v="1200"/>
    <n v="1200"/>
    <n v="1"/>
    <n v="0"/>
    <n v="0.5"/>
    <n v="1180"/>
  </r>
  <r>
    <x v="0"/>
    <x v="7"/>
    <x v="0"/>
    <n v="2"/>
    <n v="1"/>
    <m/>
    <m/>
    <m/>
    <m/>
    <m/>
    <m/>
    <n v="1200"/>
    <n v="1200"/>
    <n v="1200"/>
    <n v="1.5"/>
    <n v="1"/>
    <n v="0.5"/>
    <n v="1230"/>
  </r>
  <r>
    <x v="0"/>
    <x v="8"/>
    <x v="0"/>
    <n v="2"/>
    <n v="1"/>
    <m/>
    <m/>
    <m/>
    <m/>
    <m/>
    <m/>
    <n v="1200"/>
    <n v="1200"/>
    <n v="1200"/>
    <n v="1.5"/>
    <n v="1"/>
    <n v="0.5"/>
    <n v="1230"/>
  </r>
  <r>
    <x v="0"/>
    <x v="9"/>
    <x v="1"/>
    <n v="-2"/>
    <n v="0"/>
    <m/>
    <m/>
    <m/>
    <m/>
    <m/>
    <m/>
    <n v="1200"/>
    <n v="1200"/>
    <n v="1200"/>
    <n v="1"/>
    <n v="0"/>
    <n v="0.5"/>
    <n v="1180"/>
  </r>
  <r>
    <x v="0"/>
    <x v="10"/>
    <x v="1"/>
    <n v="-2"/>
    <n v="0"/>
    <m/>
    <m/>
    <m/>
    <m/>
    <m/>
    <m/>
    <n v="1200"/>
    <n v="1200"/>
    <n v="1200"/>
    <n v="1"/>
    <n v="0"/>
    <n v="0.5"/>
    <n v="1180"/>
  </r>
  <r>
    <x v="1"/>
    <x v="0"/>
    <x v="0"/>
    <n v="-2"/>
    <n v="0"/>
    <m/>
    <m/>
    <m/>
    <m/>
    <m/>
    <m/>
    <n v="1230"/>
    <n v="1212"/>
    <n v="1198"/>
    <n v="1"/>
    <n v="0"/>
    <n v="0.52013672203581651"/>
    <n v="1209.1945311185673"/>
  </r>
  <r>
    <x v="1"/>
    <x v="1"/>
    <x v="0"/>
    <n v="-2"/>
    <n v="0"/>
    <m/>
    <m/>
    <m/>
    <m/>
    <m/>
    <m/>
    <n v="1230"/>
    <n v="1212"/>
    <n v="1198"/>
    <n v="1"/>
    <n v="0"/>
    <n v="0.52013672203581651"/>
    <n v="1209.1945311185673"/>
  </r>
  <r>
    <x v="1"/>
    <x v="4"/>
    <x v="0"/>
    <n v="-2"/>
    <n v="0"/>
    <m/>
    <m/>
    <m/>
    <m/>
    <m/>
    <m/>
    <n v="1180"/>
    <n v="1212"/>
    <n v="1198"/>
    <n v="1"/>
    <n v="0"/>
    <n v="0.52013672203581651"/>
    <n v="1159.1945311185673"/>
  </r>
  <r>
    <x v="1"/>
    <x v="5"/>
    <x v="0"/>
    <n v="-2"/>
    <n v="0"/>
    <m/>
    <m/>
    <m/>
    <m/>
    <m/>
    <m/>
    <n v="1230"/>
    <n v="1212"/>
    <n v="1198"/>
    <n v="1"/>
    <n v="0"/>
    <n v="0.52013672203581651"/>
    <n v="1209.1945311185673"/>
  </r>
  <r>
    <x v="1"/>
    <x v="11"/>
    <x v="0"/>
    <n v="-2"/>
    <n v="0"/>
    <m/>
    <m/>
    <m/>
    <m/>
    <m/>
    <m/>
    <n v="1200"/>
    <n v="1212"/>
    <n v="1198"/>
    <n v="1"/>
    <n v="0"/>
    <n v="0.52013672203581651"/>
    <n v="1179.1945311185673"/>
  </r>
  <r>
    <x v="1"/>
    <x v="12"/>
    <x v="1"/>
    <n v="2"/>
    <n v="1"/>
    <m/>
    <m/>
    <m/>
    <m/>
    <m/>
    <m/>
    <n v="1200"/>
    <n v="1198"/>
    <n v="1212"/>
    <n v="1.5"/>
    <n v="1"/>
    <n v="0.47986327796418354"/>
    <n v="1231.2082033221491"/>
  </r>
  <r>
    <x v="1"/>
    <x v="8"/>
    <x v="1"/>
    <n v="2"/>
    <n v="1"/>
    <m/>
    <m/>
    <m/>
    <m/>
    <m/>
    <m/>
    <n v="1230"/>
    <n v="1198"/>
    <n v="1212"/>
    <n v="1.5"/>
    <n v="1"/>
    <n v="0.47986327796418354"/>
    <n v="1261.2082033221491"/>
  </r>
  <r>
    <x v="1"/>
    <x v="9"/>
    <x v="1"/>
    <n v="2"/>
    <n v="1"/>
    <m/>
    <m/>
    <m/>
    <m/>
    <m/>
    <m/>
    <n v="1180"/>
    <n v="1198"/>
    <n v="1212"/>
    <n v="1.5"/>
    <n v="1"/>
    <n v="0.47986327796418354"/>
    <n v="1211.2082033221491"/>
  </r>
  <r>
    <x v="1"/>
    <x v="10"/>
    <x v="1"/>
    <n v="2"/>
    <n v="1"/>
    <m/>
    <m/>
    <m/>
    <m/>
    <m/>
    <m/>
    <n v="1180"/>
    <n v="1198"/>
    <n v="1212"/>
    <n v="1.5"/>
    <n v="1"/>
    <n v="0.47986327796418354"/>
    <n v="1211.2082033221491"/>
  </r>
  <r>
    <x v="1"/>
    <x v="13"/>
    <x v="0"/>
    <n v="-2"/>
    <n v="0"/>
    <m/>
    <m/>
    <m/>
    <m/>
    <m/>
    <m/>
    <n v="1200"/>
    <n v="1212"/>
    <n v="1198"/>
    <n v="1"/>
    <n v="0"/>
    <n v="0.52013672203581651"/>
    <n v="1179.1945311185673"/>
  </r>
  <r>
    <x v="1"/>
    <x v="14"/>
    <x v="1"/>
    <n v="2"/>
    <n v="1"/>
    <m/>
    <m/>
    <m/>
    <m/>
    <m/>
    <m/>
    <n v="1200"/>
    <n v="1198"/>
    <n v="1212"/>
    <n v="1.5"/>
    <n v="1"/>
    <n v="0.47986327796418354"/>
    <n v="1231.2082033221491"/>
  </r>
  <r>
    <x v="1"/>
    <x v="15"/>
    <x v="1"/>
    <n v="2"/>
    <n v="1"/>
    <m/>
    <m/>
    <m/>
    <m/>
    <m/>
    <m/>
    <n v="1200"/>
    <n v="1198"/>
    <n v="1212"/>
    <n v="1.5"/>
    <n v="1"/>
    <n v="0.47986327796418354"/>
    <n v="1231.2082033221491"/>
  </r>
  <r>
    <x v="2"/>
    <x v="0"/>
    <x v="0"/>
    <n v="-1"/>
    <n v="0"/>
    <m/>
    <m/>
    <m/>
    <m/>
    <m/>
    <m/>
    <n v="1209.1945311185673"/>
    <n v="1206.6666666666667"/>
    <n v="1213.6018229604776"/>
    <n v="1"/>
    <n v="0"/>
    <n v="0.49002083314687345"/>
    <n v="1189.5936977926924"/>
  </r>
  <r>
    <x v="2"/>
    <x v="1"/>
    <x v="1"/>
    <n v="1"/>
    <n v="1"/>
    <m/>
    <m/>
    <m/>
    <m/>
    <m/>
    <m/>
    <n v="1209.1945311185673"/>
    <n v="1213.6018229604776"/>
    <n v="1206.6666666666667"/>
    <n v="1"/>
    <n v="1"/>
    <n v="0.5099791668531265"/>
    <n v="1228.7953644444422"/>
  </r>
  <r>
    <x v="2"/>
    <x v="5"/>
    <x v="0"/>
    <n v="-1"/>
    <n v="0"/>
    <m/>
    <m/>
    <m/>
    <m/>
    <m/>
    <m/>
    <n v="1209.1945311185673"/>
    <n v="1206.6666666666667"/>
    <n v="1213.6018229604776"/>
    <n v="1"/>
    <n v="0"/>
    <n v="0.49002083314687345"/>
    <n v="1189.5936977926924"/>
  </r>
  <r>
    <x v="2"/>
    <x v="6"/>
    <x v="0"/>
    <n v="-1"/>
    <n v="0"/>
    <m/>
    <m/>
    <m/>
    <m/>
    <m/>
    <m/>
    <n v="1200"/>
    <n v="1206.6666666666667"/>
    <n v="1213.6018229604776"/>
    <n v="1"/>
    <n v="0"/>
    <n v="0.49002083314687345"/>
    <n v="1180.3991666741251"/>
  </r>
  <r>
    <x v="2"/>
    <x v="12"/>
    <x v="0"/>
    <n v="-1"/>
    <n v="0"/>
    <m/>
    <m/>
    <m/>
    <m/>
    <m/>
    <m/>
    <n v="1231.2082033221491"/>
    <n v="1206.6666666666667"/>
    <n v="1213.6018229604776"/>
    <n v="1"/>
    <n v="0"/>
    <n v="0.49002083314687345"/>
    <n v="1211.6073699962742"/>
  </r>
  <r>
    <x v="2"/>
    <x v="8"/>
    <x v="1"/>
    <n v="1"/>
    <n v="1"/>
    <m/>
    <m/>
    <m/>
    <m/>
    <m/>
    <m/>
    <n v="1261.2082033221491"/>
    <n v="1213.6018229604776"/>
    <n v="1206.6666666666667"/>
    <n v="1"/>
    <n v="1"/>
    <n v="0.5099791668531265"/>
    <n v="1280.8090366480239"/>
  </r>
  <r>
    <x v="2"/>
    <x v="9"/>
    <x v="0"/>
    <n v="-1"/>
    <n v="0"/>
    <m/>
    <m/>
    <m/>
    <m/>
    <m/>
    <m/>
    <n v="1211.2082033221491"/>
    <n v="1206.6666666666667"/>
    <n v="1213.6018229604776"/>
    <n v="1"/>
    <n v="0"/>
    <n v="0.49002083314687345"/>
    <n v="1191.6073699962742"/>
  </r>
  <r>
    <x v="2"/>
    <x v="10"/>
    <x v="1"/>
    <n v="1"/>
    <n v="1"/>
    <m/>
    <m/>
    <m/>
    <m/>
    <m/>
    <m/>
    <n v="1211.2082033221491"/>
    <n v="1213.6018229604776"/>
    <n v="1206.6666666666667"/>
    <n v="1"/>
    <n v="1"/>
    <n v="0.5099791668531265"/>
    <n v="1230.8090366480239"/>
  </r>
  <r>
    <x v="2"/>
    <x v="16"/>
    <x v="1"/>
    <n v="1"/>
    <n v="1"/>
    <m/>
    <m/>
    <m/>
    <m/>
    <m/>
    <m/>
    <n v="1200"/>
    <n v="1213.6018229604776"/>
    <n v="1206.6666666666667"/>
    <n v="1"/>
    <n v="1"/>
    <n v="0.5099791668531265"/>
    <n v="1219.6008333258749"/>
  </r>
  <r>
    <x v="2"/>
    <x v="13"/>
    <x v="0"/>
    <n v="-1"/>
    <n v="0"/>
    <m/>
    <m/>
    <m/>
    <m/>
    <m/>
    <m/>
    <n v="1179.1945311185673"/>
    <n v="1206.6666666666667"/>
    <n v="1213.6018229604776"/>
    <n v="1"/>
    <n v="0"/>
    <n v="0.49002083314687345"/>
    <n v="1159.5936977926924"/>
  </r>
  <r>
    <x v="2"/>
    <x v="17"/>
    <x v="1"/>
    <n v="1"/>
    <n v="1"/>
    <m/>
    <m/>
    <m/>
    <m/>
    <m/>
    <m/>
    <n v="1200"/>
    <n v="1213.6018229604776"/>
    <n v="1206.6666666666667"/>
    <n v="1"/>
    <n v="1"/>
    <n v="0.5099791668531265"/>
    <n v="1219.6008333258749"/>
  </r>
  <r>
    <x v="2"/>
    <x v="18"/>
    <x v="1"/>
    <n v="1"/>
    <n v="1"/>
    <m/>
    <m/>
    <m/>
    <m/>
    <m/>
    <m/>
    <n v="1200"/>
    <n v="1213.6018229604776"/>
    <n v="1206.6666666666667"/>
    <n v="1"/>
    <n v="1"/>
    <n v="0.5099791668531265"/>
    <n v="1219.6008333258749"/>
  </r>
  <r>
    <x v="3"/>
    <x v="0"/>
    <x v="0"/>
    <n v="10"/>
    <n v="1"/>
    <n v="0"/>
    <n v="1"/>
    <n v="1"/>
    <n v="1"/>
    <m/>
    <n v="0.75"/>
    <n v="1189.5936977926924"/>
    <n v="1194.7980381518767"/>
    <n v="1221.869223142555"/>
    <n v="2.625"/>
    <n v="1"/>
    <n v="0.46112008231914547"/>
    <n v="1246.1760891491822"/>
  </r>
  <r>
    <x v="3"/>
    <x v="2"/>
    <x v="0"/>
    <n v="10"/>
    <n v="1"/>
    <n v="0"/>
    <n v="0"/>
    <n v="1"/>
    <n v="2"/>
    <m/>
    <n v="0.75"/>
    <n v="1200"/>
    <n v="1194.7980381518767"/>
    <n v="1221.869223142555"/>
    <n v="2.625"/>
    <n v="1"/>
    <n v="0.46112008231914547"/>
    <n v="1256.5823913564898"/>
  </r>
  <r>
    <x v="3"/>
    <x v="4"/>
    <x v="1"/>
    <n v="-10"/>
    <n v="0"/>
    <n v="-1"/>
    <n v="-2"/>
    <n v="1"/>
    <n v="2"/>
    <m/>
    <n v="0"/>
    <n v="1159.1945311185673"/>
    <n v="1221.869223142555"/>
    <n v="1194.7980381518767"/>
    <n v="1"/>
    <n v="0"/>
    <n v="0.53887991768085453"/>
    <n v="1137.639334411333"/>
  </r>
  <r>
    <x v="3"/>
    <x v="11"/>
    <x v="0"/>
    <n v="10"/>
    <n v="1"/>
    <n v="2"/>
    <n v="1"/>
    <n v="1"/>
    <n v="0"/>
    <m/>
    <n v="1"/>
    <n v="1200"/>
    <n v="1194.7980381518767"/>
    <n v="1221.869223142555"/>
    <n v="2.625"/>
    <n v="1"/>
    <n v="0.46112008231914547"/>
    <n v="1256.5823913564898"/>
  </r>
  <r>
    <x v="3"/>
    <x v="8"/>
    <x v="1"/>
    <n v="-10"/>
    <n v="0"/>
    <n v="0"/>
    <n v="-2"/>
    <n v="2"/>
    <n v="2"/>
    <m/>
    <n v="0.5"/>
    <n v="1280.8090366480239"/>
    <n v="1221.869223142555"/>
    <n v="1194.7980381518767"/>
    <n v="1"/>
    <n v="0"/>
    <n v="0.53887991768085453"/>
    <n v="1259.2538399407897"/>
  </r>
  <r>
    <x v="3"/>
    <x v="19"/>
    <x v="0"/>
    <n v="10"/>
    <n v="1"/>
    <n v="1"/>
    <n v="1"/>
    <n v="2"/>
    <n v="2"/>
    <m/>
    <n v="1.5"/>
    <n v="1200"/>
    <n v="1194.7980381518767"/>
    <n v="1221.869223142555"/>
    <n v="2.625"/>
    <n v="1"/>
    <n v="0.46112008231914547"/>
    <n v="1256.5823913564898"/>
  </r>
  <r>
    <x v="3"/>
    <x v="13"/>
    <x v="0"/>
    <n v="10"/>
    <n v="1"/>
    <n v="1"/>
    <n v="1"/>
    <n v="1"/>
    <n v="2"/>
    <m/>
    <n v="1.25"/>
    <n v="1159.5936977926924"/>
    <n v="1194.7980381518767"/>
    <n v="1221.869223142555"/>
    <n v="2.625"/>
    <n v="1"/>
    <n v="0.46112008231914547"/>
    <n v="1216.1760891491822"/>
  </r>
  <r>
    <x v="3"/>
    <x v="17"/>
    <x v="0"/>
    <n v="10"/>
    <n v="1"/>
    <n v="1"/>
    <n v="0"/>
    <n v="2"/>
    <n v="1"/>
    <m/>
    <n v="1"/>
    <n v="1219.6008333258749"/>
    <n v="1194.7980381518767"/>
    <n v="1221.869223142555"/>
    <n v="2.625"/>
    <n v="1"/>
    <n v="0.46112008231914547"/>
    <n v="1276.1832246823647"/>
  </r>
  <r>
    <x v="3"/>
    <x v="15"/>
    <x v="1"/>
    <n v="-10"/>
    <n v="0"/>
    <n v="0"/>
    <n v="1"/>
    <n v="1"/>
    <n v="2"/>
    <m/>
    <n v="1"/>
    <n v="1231.2082033221491"/>
    <n v="1221.869223142555"/>
    <n v="1194.7980381518767"/>
    <n v="1"/>
    <n v="0"/>
    <n v="0.53887991768085453"/>
    <n v="1209.6530066149148"/>
  </r>
  <r>
    <x v="3"/>
    <x v="20"/>
    <x v="1"/>
    <n v="-10"/>
    <n v="0"/>
    <n v="-2"/>
    <n v="-1"/>
    <n v="1"/>
    <n v="-1"/>
    <m/>
    <n v="-0.75"/>
    <n v="1200"/>
    <n v="1221.869223142555"/>
    <n v="1194.7980381518767"/>
    <n v="1"/>
    <n v="0"/>
    <n v="0.53887991768085453"/>
    <n v="1178.4448032927658"/>
  </r>
  <r>
    <x v="3"/>
    <x v="1"/>
    <x v="1"/>
    <n v="-10"/>
    <n v="0"/>
    <n v="1"/>
    <n v="1"/>
    <n v="0"/>
    <n v="-1"/>
    <m/>
    <n v="0.25"/>
    <n v="1228.7953644444422"/>
    <n v="1221.869223142555"/>
    <n v="1194.7980381518767"/>
    <n v="1"/>
    <n v="0"/>
    <n v="0.53887991768085453"/>
    <n v="1207.2401677372079"/>
  </r>
  <r>
    <x v="3"/>
    <x v="14"/>
    <x v="1"/>
    <n v="-10"/>
    <n v="0"/>
    <n v="0"/>
    <n v="-1"/>
    <n v="1"/>
    <n v="2"/>
    <m/>
    <n v="0.5"/>
    <n v="1231.2082033221491"/>
    <n v="1221.869223142555"/>
    <n v="1194.7980381518767"/>
    <n v="1"/>
    <n v="0"/>
    <n v="0.53887991768085453"/>
    <n v="1209.6530066149148"/>
  </r>
  <r>
    <x v="4"/>
    <x v="1"/>
    <x v="0"/>
    <n v="-1"/>
    <n v="0"/>
    <n v="1"/>
    <n v="1"/>
    <n v="2"/>
    <n v="1"/>
    <m/>
    <n v="1.25"/>
    <n v="1207.2401677372079"/>
    <n v="1218.4679474818174"/>
    <n v="1230.7905129754974"/>
    <n v="1"/>
    <n v="0"/>
    <n v="0.4822738348288923"/>
    <n v="1187.9492143440523"/>
  </r>
  <r>
    <x v="4"/>
    <x v="3"/>
    <x v="1"/>
    <n v="1"/>
    <n v="1"/>
    <n v="0"/>
    <n v="0"/>
    <n v="1"/>
    <n v="2"/>
    <m/>
    <n v="0.75"/>
    <n v="1230"/>
    <n v="1230.7905129754974"/>
    <n v="1218.4679474818174"/>
    <n v="1"/>
    <n v="1"/>
    <n v="0.5177261651711077"/>
    <n v="1249.2909533931556"/>
  </r>
  <r>
    <x v="4"/>
    <x v="8"/>
    <x v="1"/>
    <n v="1"/>
    <n v="1"/>
    <n v="0"/>
    <n v="0"/>
    <n v="1"/>
    <n v="1"/>
    <m/>
    <n v="0.5"/>
    <n v="1259.2538399407897"/>
    <n v="1230.7905129754974"/>
    <n v="1218.4679474818174"/>
    <n v="1"/>
    <n v="1"/>
    <n v="0.5177261651711077"/>
    <n v="1278.5447933339453"/>
  </r>
  <r>
    <x v="4"/>
    <x v="19"/>
    <x v="0"/>
    <n v="-1"/>
    <n v="0"/>
    <n v="1"/>
    <n v="1"/>
    <n v="2"/>
    <n v="2"/>
    <m/>
    <n v="1.5"/>
    <n v="1256.5823913564898"/>
    <n v="1218.4679474818174"/>
    <n v="1230.7905129754974"/>
    <n v="1"/>
    <n v="0"/>
    <n v="0.4822738348288923"/>
    <n v="1237.2914379633341"/>
  </r>
  <r>
    <x v="4"/>
    <x v="10"/>
    <x v="0"/>
    <n v="-1"/>
    <n v="0"/>
    <n v="2"/>
    <n v="1"/>
    <n v="1"/>
    <n v="1"/>
    <m/>
    <n v="1.25"/>
    <n v="1230.8090366480239"/>
    <n v="1218.4679474818174"/>
    <n v="1230.7905129754974"/>
    <n v="1"/>
    <n v="0"/>
    <n v="0.4822738348288923"/>
    <n v="1211.5180832548683"/>
  </r>
  <r>
    <x v="4"/>
    <x v="16"/>
    <x v="1"/>
    <n v="1"/>
    <n v="1"/>
    <n v="1"/>
    <n v="1"/>
    <n v="1"/>
    <n v="1"/>
    <m/>
    <n v="1"/>
    <n v="1219.6008333258749"/>
    <n v="1230.7905129754974"/>
    <n v="1218.4679474818174"/>
    <n v="1"/>
    <n v="1"/>
    <n v="0.5177261651711077"/>
    <n v="1238.8917867190305"/>
  </r>
  <r>
    <x v="4"/>
    <x v="13"/>
    <x v="0"/>
    <n v="-1"/>
    <n v="0"/>
    <n v="1"/>
    <n v="2"/>
    <n v="1"/>
    <n v="1"/>
    <m/>
    <n v="1.25"/>
    <n v="1216.1760891491822"/>
    <n v="1218.4679474818174"/>
    <n v="1230.7905129754974"/>
    <n v="1"/>
    <n v="0"/>
    <n v="0.4822738348288923"/>
    <n v="1196.8851357560266"/>
  </r>
  <r>
    <x v="4"/>
    <x v="14"/>
    <x v="1"/>
    <n v="1"/>
    <n v="1"/>
    <n v="2"/>
    <n v="0"/>
    <n v="0"/>
    <n v="1"/>
    <m/>
    <n v="0.75"/>
    <n v="1209.6530066149148"/>
    <n v="1230.7905129754974"/>
    <n v="1218.4679474818174"/>
    <n v="1"/>
    <n v="1"/>
    <n v="0.5177261651711077"/>
    <n v="1228.9439600080705"/>
  </r>
  <r>
    <x v="4"/>
    <x v="21"/>
    <x v="0"/>
    <n v="-1"/>
    <n v="0"/>
    <n v="0"/>
    <n v="1"/>
    <n v="1"/>
    <n v="2"/>
    <m/>
    <n v="1"/>
    <n v="1200"/>
    <n v="1218.4679474818174"/>
    <n v="1230.7905129754974"/>
    <n v="1"/>
    <n v="0"/>
    <n v="0.4822738348288923"/>
    <n v="1180.7090466068444"/>
  </r>
  <r>
    <x v="4"/>
    <x v="15"/>
    <x v="1"/>
    <n v="1"/>
    <n v="1"/>
    <n v="0"/>
    <n v="0"/>
    <n v="1"/>
    <n v="2"/>
    <m/>
    <n v="0.75"/>
    <n v="1209.6530066149148"/>
    <n v="1230.7905129754974"/>
    <n v="1218.4679474818174"/>
    <n v="1"/>
    <n v="1"/>
    <n v="0.5177261651711077"/>
    <n v="1228.9439600080705"/>
  </r>
  <r>
    <x v="4"/>
    <x v="11"/>
    <x v="1"/>
    <n v="1"/>
    <n v="1"/>
    <n v="2"/>
    <n v="0"/>
    <n v="1"/>
    <n v="1"/>
    <m/>
    <n v="1"/>
    <n v="1256.5823913564898"/>
    <n v="1230.7905129754974"/>
    <n v="1218.4679474818174"/>
    <n v="1"/>
    <n v="1"/>
    <n v="0.5177261651711077"/>
    <n v="1275.8733447496454"/>
  </r>
  <r>
    <x v="4"/>
    <x v="22"/>
    <x v="0"/>
    <n v="-1"/>
    <n v="0"/>
    <n v="2"/>
    <n v="-1"/>
    <n v="1"/>
    <n v="2"/>
    <m/>
    <n v="1"/>
    <n v="1200"/>
    <n v="1218.4679474818174"/>
    <n v="1230.7905129754974"/>
    <n v="1"/>
    <n v="0"/>
    <n v="0.4822738348288923"/>
    <n v="1180.7090466068444"/>
  </r>
  <r>
    <x v="5"/>
    <x v="0"/>
    <x v="0"/>
    <n v="6"/>
    <n v="1"/>
    <n v="0"/>
    <n v="0"/>
    <n v="0"/>
    <n v="0"/>
    <m/>
    <n v="0"/>
    <n v="1246.1760891491822"/>
    <n v="1215.3206561279949"/>
    <n v="1228.0053407917108"/>
    <n v="2.125"/>
    <n v="1"/>
    <n v="0.48175337786502292"/>
    <n v="1290.2270520306552"/>
  </r>
  <r>
    <x v="5"/>
    <x v="1"/>
    <x v="0"/>
    <n v="6"/>
    <n v="1"/>
    <n v="0"/>
    <n v="1"/>
    <n v="0"/>
    <n v="0"/>
    <m/>
    <n v="0.25"/>
    <n v="1187.9492143440523"/>
    <n v="1215.3206561279949"/>
    <n v="1228.0053407917108"/>
    <n v="2.125"/>
    <n v="1"/>
    <n v="0.48175337786502292"/>
    <n v="1232.0001772255252"/>
  </r>
  <r>
    <x v="5"/>
    <x v="2"/>
    <x v="1"/>
    <n v="-6"/>
    <n v="0"/>
    <n v="0"/>
    <n v="0"/>
    <n v="0"/>
    <n v="0"/>
    <m/>
    <n v="0"/>
    <n v="1256.5823913564898"/>
    <n v="1228.0053407917108"/>
    <n v="1215.3206561279949"/>
    <n v="1"/>
    <n v="0"/>
    <n v="0.51824662213497708"/>
    <n v="1235.8525264710906"/>
  </r>
  <r>
    <x v="5"/>
    <x v="3"/>
    <x v="1"/>
    <n v="-6"/>
    <n v="0"/>
    <n v="0"/>
    <n v="0"/>
    <n v="0"/>
    <n v="0"/>
    <m/>
    <n v="0"/>
    <n v="1249.2909533931556"/>
    <n v="1228.0053407917108"/>
    <n v="1215.3206561279949"/>
    <n v="1"/>
    <n v="0"/>
    <n v="0.51824662213497708"/>
    <n v="1228.5610885077565"/>
  </r>
  <r>
    <x v="5"/>
    <x v="6"/>
    <x v="1"/>
    <n v="-6"/>
    <n v="0"/>
    <n v="0"/>
    <n v="0"/>
    <n v="0"/>
    <n v="2"/>
    <m/>
    <n v="0.5"/>
    <n v="1180.3991666741251"/>
    <n v="1228.0053407917108"/>
    <n v="1215.3206561279949"/>
    <n v="1"/>
    <n v="0"/>
    <n v="0.51824662213497708"/>
    <n v="1159.669301788726"/>
  </r>
  <r>
    <x v="5"/>
    <x v="12"/>
    <x v="1"/>
    <n v="-6"/>
    <n v="0"/>
    <n v="0"/>
    <n v="0"/>
    <n v="0"/>
    <n v="0"/>
    <m/>
    <n v="0"/>
    <n v="1211.6073699962742"/>
    <n v="1228.0053407917108"/>
    <n v="1215.3206561279949"/>
    <n v="1"/>
    <n v="0"/>
    <n v="0.51824662213497708"/>
    <n v="1190.8775051108751"/>
  </r>
  <r>
    <x v="5"/>
    <x v="8"/>
    <x v="1"/>
    <n v="-6"/>
    <n v="0"/>
    <n v="0"/>
    <n v="0"/>
    <n v="0"/>
    <n v="0"/>
    <m/>
    <n v="0"/>
    <n v="1278.5447933339453"/>
    <n v="1228.0053407917108"/>
    <n v="1215.3206561279949"/>
    <n v="1"/>
    <n v="0"/>
    <n v="0.51824662213497708"/>
    <n v="1257.8149284485462"/>
  </r>
  <r>
    <x v="5"/>
    <x v="9"/>
    <x v="1"/>
    <n v="-6"/>
    <n v="0"/>
    <n v="0"/>
    <n v="0"/>
    <n v="0"/>
    <n v="0"/>
    <m/>
    <n v="0"/>
    <n v="1191.6073699962742"/>
    <n v="1228.0053407917108"/>
    <n v="1215.3206561279949"/>
    <n v="1"/>
    <n v="0"/>
    <n v="0.51824662213497708"/>
    <n v="1170.8775051108751"/>
  </r>
  <r>
    <x v="5"/>
    <x v="16"/>
    <x v="0"/>
    <n v="6"/>
    <n v="1"/>
    <n v="0"/>
    <n v="0"/>
    <n v="2"/>
    <n v="0"/>
    <m/>
    <n v="0.5"/>
    <n v="1238.8917867190305"/>
    <n v="1215.3206561279949"/>
    <n v="1228.0053407917108"/>
    <n v="2.125"/>
    <n v="1"/>
    <n v="0.48175337786502292"/>
    <n v="1282.9427496005035"/>
  </r>
  <r>
    <x v="5"/>
    <x v="10"/>
    <x v="0"/>
    <n v="6"/>
    <n v="1"/>
    <n v="0"/>
    <n v="2"/>
    <n v="0"/>
    <n v="0"/>
    <m/>
    <n v="0.5"/>
    <n v="1211.5180832548683"/>
    <n v="1215.3206561279949"/>
    <n v="1228.0053407917108"/>
    <n v="2.125"/>
    <n v="1"/>
    <n v="0.48175337786502292"/>
    <n v="1255.5690461363413"/>
  </r>
  <r>
    <x v="5"/>
    <x v="20"/>
    <x v="0"/>
    <n v="6"/>
    <n v="1"/>
    <n v="0"/>
    <n v="0"/>
    <n v="0"/>
    <n v="0"/>
    <m/>
    <n v="0"/>
    <n v="1178.4448032927658"/>
    <n v="1215.3206561279949"/>
    <n v="1228.0053407917108"/>
    <n v="2.125"/>
    <n v="1"/>
    <n v="0.48175337786502292"/>
    <n v="1222.4957661742387"/>
  </r>
  <r>
    <x v="5"/>
    <x v="15"/>
    <x v="0"/>
    <n v="6"/>
    <n v="1"/>
    <n v="0"/>
    <n v="0"/>
    <n v="0"/>
    <n v="2"/>
    <m/>
    <n v="0.5"/>
    <n v="1228.9439600080705"/>
    <n v="1215.3206561279949"/>
    <n v="1228.0053407917108"/>
    <n v="2.125"/>
    <n v="1"/>
    <n v="0.48175337786502292"/>
    <n v="1272.9949228895434"/>
  </r>
  <r>
    <x v="6"/>
    <x v="0"/>
    <x v="0"/>
    <n v="3"/>
    <n v="1"/>
    <n v="0"/>
    <n v="0"/>
    <n v="0"/>
    <n v="1"/>
    <n v="0"/>
    <n v="0.2"/>
    <n v="1290.2270520306552"/>
    <n v="1236.2023989728887"/>
    <n v="1234.8760966351385"/>
    <n v="1.75"/>
    <n v="1"/>
    <n v="0.50190869322329679"/>
    <n v="1325.0934435050244"/>
  </r>
  <r>
    <x v="6"/>
    <x v="1"/>
    <x v="1"/>
    <n v="-3"/>
    <n v="0"/>
    <n v="0"/>
    <n v="1"/>
    <n v="0"/>
    <n v="0"/>
    <n v="0"/>
    <n v="0.2"/>
    <n v="1232.0001772255252"/>
    <n v="1234.8760966351385"/>
    <n v="1236.2023989728887"/>
    <n v="1"/>
    <n v="0"/>
    <n v="0.49809130677670316"/>
    <n v="1212.0765249544572"/>
  </r>
  <r>
    <x v="6"/>
    <x v="4"/>
    <x v="0"/>
    <n v="3"/>
    <n v="1"/>
    <n v="2"/>
    <n v="1"/>
    <n v="0"/>
    <n v="2"/>
    <n v="0"/>
    <n v="1"/>
    <n v="1137.639334411333"/>
    <n v="1236.2023989728887"/>
    <n v="1234.8760966351385"/>
    <n v="1.75"/>
    <n v="1"/>
    <n v="0.50190869322329679"/>
    <n v="1172.5057258857023"/>
  </r>
  <r>
    <x v="6"/>
    <x v="11"/>
    <x v="0"/>
    <n v="3"/>
    <n v="1"/>
    <n v="0"/>
    <n v="0"/>
    <n v="1"/>
    <n v="1"/>
    <n v="0"/>
    <n v="0.4"/>
    <n v="1275.8733447496454"/>
    <n v="1236.2023989728887"/>
    <n v="1234.8760966351385"/>
    <n v="1.75"/>
    <n v="1"/>
    <n v="0.50190869322329679"/>
    <n v="1310.7397362240147"/>
  </r>
  <r>
    <x v="6"/>
    <x v="7"/>
    <x v="0"/>
    <n v="3"/>
    <n v="1"/>
    <n v="1"/>
    <n v="0"/>
    <n v="2"/>
    <n v="2"/>
    <n v="1"/>
    <n v="1.2"/>
    <n v="1200"/>
    <n v="1236.2023989728887"/>
    <n v="1234.8760966351385"/>
    <n v="1.75"/>
    <n v="1"/>
    <n v="0.50190869322329679"/>
    <n v="1234.8663914743693"/>
  </r>
  <r>
    <x v="6"/>
    <x v="12"/>
    <x v="1"/>
    <n v="-3"/>
    <n v="0"/>
    <n v="1"/>
    <n v="2"/>
    <n v="1"/>
    <n v="1"/>
    <n v="2"/>
    <n v="1.4"/>
    <n v="1190.8775051108751"/>
    <n v="1234.8760966351385"/>
    <n v="1236.2023989728887"/>
    <n v="1"/>
    <n v="0"/>
    <n v="0.49809130677670316"/>
    <n v="1170.953852839807"/>
  </r>
  <r>
    <x v="6"/>
    <x v="8"/>
    <x v="1"/>
    <n v="-3"/>
    <n v="0"/>
    <n v="0"/>
    <n v="0"/>
    <n v="-1"/>
    <n v="0"/>
    <n v="-1"/>
    <n v="-0.4"/>
    <n v="1257.8149284485462"/>
    <n v="1234.8760966351385"/>
    <n v="1236.2023989728887"/>
    <n v="1"/>
    <n v="0"/>
    <n v="0.49809130677670316"/>
    <n v="1237.8912761774782"/>
  </r>
  <r>
    <x v="6"/>
    <x v="19"/>
    <x v="0"/>
    <n v="3"/>
    <n v="1"/>
    <n v="0"/>
    <n v="0"/>
    <n v="1"/>
    <n v="2"/>
    <n v="2"/>
    <n v="1"/>
    <n v="1237.2914379633341"/>
    <n v="1236.2023989728887"/>
    <n v="1234.8760966351385"/>
    <n v="1.75"/>
    <n v="1"/>
    <n v="0.50190869322329679"/>
    <n v="1272.1578294377034"/>
  </r>
  <r>
    <x v="6"/>
    <x v="17"/>
    <x v="0"/>
    <n v="3"/>
    <n v="1"/>
    <n v="0"/>
    <n v="0"/>
    <n v="1"/>
    <n v="1"/>
    <n v="1"/>
    <n v="0.6"/>
    <n v="1276.1832246823647"/>
    <n v="1236.2023989728887"/>
    <n v="1234.8760966351385"/>
    <n v="1.75"/>
    <n v="1"/>
    <n v="0.50190869322329679"/>
    <n v="1311.0496161567339"/>
  </r>
  <r>
    <x v="6"/>
    <x v="15"/>
    <x v="1"/>
    <n v="-3"/>
    <n v="0"/>
    <n v="0"/>
    <n v="-1"/>
    <n v="2"/>
    <n v="2"/>
    <n v="2"/>
    <n v="1"/>
    <n v="1272.9949228895434"/>
    <n v="1234.8760966351385"/>
    <n v="1236.2023989728887"/>
    <n v="1"/>
    <n v="0"/>
    <n v="0.49809130677670316"/>
    <n v="1253.0712706184754"/>
  </r>
  <r>
    <x v="6"/>
    <x v="10"/>
    <x v="1"/>
    <n v="-3"/>
    <n v="0"/>
    <n v="0"/>
    <n v="1"/>
    <n v="0"/>
    <n v="-1"/>
    <n v="0"/>
    <n v="0"/>
    <n v="1255.5690461363413"/>
    <n v="1234.8760966351385"/>
    <n v="1236.2023989728887"/>
    <n v="1"/>
    <n v="0"/>
    <n v="0.49809130677670316"/>
    <n v="1235.6453938652733"/>
  </r>
  <r>
    <x v="6"/>
    <x v="23"/>
    <x v="1"/>
    <n v="-3"/>
    <n v="0"/>
    <n v="2"/>
    <n v="0"/>
    <n v="0"/>
    <n v="0"/>
    <n v="0"/>
    <n v="0.4"/>
    <n v="1200"/>
    <n v="1234.8760966351385"/>
    <n v="1236.2023989728887"/>
    <n v="1"/>
    <n v="0"/>
    <n v="0.49809130677670316"/>
    <n v="1180.076347728932"/>
  </r>
  <r>
    <x v="7"/>
    <x v="1"/>
    <x v="1"/>
    <n v="-4"/>
    <n v="0"/>
    <n v="-1"/>
    <n v="2"/>
    <n v="1"/>
    <n v="0"/>
    <n v="1"/>
    <n v="0.6"/>
    <n v="1212.0765249544572"/>
    <n v="1230.1035124657894"/>
    <n v="1214.2437432094114"/>
    <n v="1"/>
    <n v="0"/>
    <n v="0.52280820268791794"/>
    <n v="1191.1641968469405"/>
  </r>
  <r>
    <x v="7"/>
    <x v="5"/>
    <x v="0"/>
    <n v="4"/>
    <n v="1"/>
    <n v="0"/>
    <n v="0"/>
    <n v="1"/>
    <n v="1"/>
    <n v="1"/>
    <n v="0.6"/>
    <n v="1189.5936977926924"/>
    <n v="1214.2437432094114"/>
    <n v="1230.1035124657894"/>
    <n v="1.875"/>
    <n v="1"/>
    <n v="0.47719179731208211"/>
    <n v="1228.8043129942862"/>
  </r>
  <r>
    <x v="7"/>
    <x v="12"/>
    <x v="0"/>
    <n v="4"/>
    <n v="1"/>
    <n v="2"/>
    <n v="0"/>
    <n v="0"/>
    <n v="1"/>
    <n v="2"/>
    <n v="1"/>
    <n v="1170.953852839807"/>
    <n v="1214.2437432094114"/>
    <n v="1230.1035124657894"/>
    <n v="1.875"/>
    <n v="1"/>
    <n v="0.47719179731208211"/>
    <n v="1210.1644680414008"/>
  </r>
  <r>
    <x v="7"/>
    <x v="16"/>
    <x v="1"/>
    <n v="-4"/>
    <n v="0"/>
    <n v="1"/>
    <n v="2"/>
    <n v="1"/>
    <n v="0"/>
    <n v="0"/>
    <n v="0.8"/>
    <n v="1282.9427496005035"/>
    <n v="1230.1035124657894"/>
    <n v="1214.2437432094114"/>
    <n v="1"/>
    <n v="0"/>
    <n v="0.52280820268791794"/>
    <n v="1262.0304214929868"/>
  </r>
  <r>
    <x v="7"/>
    <x v="13"/>
    <x v="1"/>
    <n v="-4"/>
    <n v="0"/>
    <n v="1"/>
    <n v="1"/>
    <n v="1"/>
    <n v="1"/>
    <n v="1"/>
    <n v="1"/>
    <n v="1196.8851357560266"/>
    <n v="1230.1035124657894"/>
    <n v="1214.2437432094114"/>
    <n v="1"/>
    <n v="0"/>
    <n v="0.52280820268791794"/>
    <n v="1175.9728076485098"/>
  </r>
  <r>
    <x v="7"/>
    <x v="14"/>
    <x v="0"/>
    <n v="4"/>
    <n v="1"/>
    <n v="2"/>
    <n v="0"/>
    <n v="-1"/>
    <n v="1"/>
    <n v="0"/>
    <n v="0.4"/>
    <n v="1228.9439600080705"/>
    <n v="1214.2437432094114"/>
    <n v="1230.1035124657894"/>
    <n v="1.875"/>
    <n v="1"/>
    <n v="0.47719179731208211"/>
    <n v="1268.1545752096642"/>
  </r>
  <r>
    <x v="7"/>
    <x v="15"/>
    <x v="1"/>
    <n v="-4"/>
    <n v="0"/>
    <n v="0"/>
    <n v="0"/>
    <n v="2"/>
    <n v="2"/>
    <n v="1"/>
    <n v="1"/>
    <n v="1253.0712706184754"/>
    <n v="1230.1035124657894"/>
    <n v="1214.2437432094114"/>
    <n v="1"/>
    <n v="0"/>
    <n v="0.52280820268791794"/>
    <n v="1232.1589425109587"/>
  </r>
  <r>
    <x v="7"/>
    <x v="10"/>
    <x v="1"/>
    <n v="-4"/>
    <n v="0"/>
    <n v="1"/>
    <n v="2"/>
    <n v="-1"/>
    <n v="-1"/>
    <n v="-1"/>
    <n v="0"/>
    <n v="1235.6453938652733"/>
    <n v="1230.1035124657894"/>
    <n v="1214.2437432094114"/>
    <n v="1"/>
    <n v="0"/>
    <n v="0.52280820268791794"/>
    <n v="1214.7330657577565"/>
  </r>
  <r>
    <x v="7"/>
    <x v="24"/>
    <x v="1"/>
    <n v="-4"/>
    <n v="0"/>
    <n v="2"/>
    <n v="1"/>
    <n v="2"/>
    <n v="1"/>
    <n v="2"/>
    <n v="1.6"/>
    <n v="1200"/>
    <n v="1230.1035124657894"/>
    <n v="1214.2437432094114"/>
    <n v="1"/>
    <n v="0"/>
    <n v="0.52280820268791794"/>
    <n v="1179.0876718924833"/>
  </r>
  <r>
    <x v="7"/>
    <x v="25"/>
    <x v="0"/>
    <n v="4"/>
    <n v="1"/>
    <n v="0"/>
    <n v="0"/>
    <n v="1"/>
    <n v="2"/>
    <n v="2"/>
    <n v="1"/>
    <n v="1200"/>
    <n v="1214.2437432094114"/>
    <n v="1230.1035124657894"/>
    <n v="1.875"/>
    <n v="1"/>
    <n v="0.47719179731208211"/>
    <n v="1239.2106152015938"/>
  </r>
  <r>
    <x v="7"/>
    <x v="9"/>
    <x v="0"/>
    <n v="4"/>
    <n v="1"/>
    <n v="0"/>
    <n v="0"/>
    <n v="1"/>
    <n v="1"/>
    <n v="1"/>
    <n v="0.6"/>
    <n v="1170.8775051108751"/>
    <n v="1214.2437432094114"/>
    <n v="1230.1035124657894"/>
    <n v="1.875"/>
    <n v="1"/>
    <n v="0.47719179731208211"/>
    <n v="1210.0881203124688"/>
  </r>
  <r>
    <x v="7"/>
    <x v="0"/>
    <x v="0"/>
    <n v="4"/>
    <n v="1"/>
    <n v="0"/>
    <n v="0"/>
    <n v="1"/>
    <n v="2"/>
    <n v="0"/>
    <n v="0.6"/>
    <n v="1325.0934435050244"/>
    <n v="1214.2437432094114"/>
    <n v="1230.1035124657894"/>
    <n v="1.875"/>
    <n v="1"/>
    <n v="0.47719179731208211"/>
    <n v="1364.3040587066182"/>
  </r>
  <r>
    <x v="8"/>
    <x v="1"/>
    <x v="1"/>
    <n v="5"/>
    <n v="1"/>
    <n v="1"/>
    <n v="1"/>
    <n v="1"/>
    <n v="-1"/>
    <n v="2"/>
    <n v="0.8"/>
    <n v="1191.1641968469405"/>
    <n v="1241.82364904458"/>
    <n v="1199.0423959544539"/>
    <n v="2"/>
    <n v="1"/>
    <n v="0.56125788603802862"/>
    <n v="1226.2635659638981"/>
  </r>
  <r>
    <x v="8"/>
    <x v="4"/>
    <x v="0"/>
    <n v="-5"/>
    <n v="0"/>
    <n v="0"/>
    <n v="0"/>
    <n v="2"/>
    <n v="1"/>
    <n v="1"/>
    <n v="0.8"/>
    <n v="1172.5057258857023"/>
    <n v="1199.0423959544539"/>
    <n v="1241.82364904458"/>
    <n v="1"/>
    <n v="0"/>
    <n v="0.43874211396197133"/>
    <n v="1154.9560413272234"/>
  </r>
  <r>
    <x v="8"/>
    <x v="5"/>
    <x v="0"/>
    <n v="-5"/>
    <n v="0"/>
    <n v="1"/>
    <n v="0"/>
    <n v="0"/>
    <n v="2"/>
    <n v="1"/>
    <n v="0.8"/>
    <n v="1228.8043129942862"/>
    <n v="1199.0423959544539"/>
    <n v="1241.82364904458"/>
    <n v="1"/>
    <n v="0"/>
    <n v="0.43874211396197133"/>
    <n v="1211.2546284358073"/>
  </r>
  <r>
    <x v="8"/>
    <x v="6"/>
    <x v="1"/>
    <n v="5"/>
    <n v="1"/>
    <n v="2"/>
    <n v="2"/>
    <n v="1"/>
    <n v="2"/>
    <n v="1"/>
    <n v="1.6"/>
    <n v="1159.669301788726"/>
    <n v="1241.82364904458"/>
    <n v="1199.0423959544539"/>
    <n v="2"/>
    <n v="1"/>
    <n v="0.56125788603802862"/>
    <n v="1194.7686709056836"/>
  </r>
  <r>
    <x v="8"/>
    <x v="12"/>
    <x v="1"/>
    <n v="5"/>
    <n v="1"/>
    <n v="2"/>
    <n v="1"/>
    <n v="2"/>
    <n v="2"/>
    <n v="2"/>
    <n v="1.8"/>
    <n v="1210.1644680414008"/>
    <n v="1241.82364904458"/>
    <n v="1199.0423959544539"/>
    <n v="2"/>
    <n v="1"/>
    <n v="0.56125788603802862"/>
    <n v="1245.2638371583585"/>
  </r>
  <r>
    <x v="8"/>
    <x v="11"/>
    <x v="1"/>
    <n v="5"/>
    <n v="1"/>
    <n v="0"/>
    <n v="1"/>
    <n v="2"/>
    <n v="1"/>
    <n v="0"/>
    <n v="0.8"/>
    <n v="1310.7397362240147"/>
    <n v="1241.82364904458"/>
    <n v="1199.0423959544539"/>
    <n v="2"/>
    <n v="1"/>
    <n v="0.56125788603802862"/>
    <n v="1345.8391053409723"/>
  </r>
  <r>
    <x v="8"/>
    <x v="14"/>
    <x v="1"/>
    <n v="5"/>
    <n v="1"/>
    <n v="0"/>
    <n v="-2"/>
    <n v="1"/>
    <n v="2"/>
    <n v="-2"/>
    <n v="-0.2"/>
    <n v="1268.1545752096642"/>
    <n v="1241.82364904458"/>
    <n v="1199.0423959544539"/>
    <n v="2"/>
    <n v="1"/>
    <n v="0.56125788603802862"/>
    <n v="1303.2539443266219"/>
  </r>
  <r>
    <x v="8"/>
    <x v="21"/>
    <x v="0"/>
    <n v="-5"/>
    <n v="0"/>
    <n v="1"/>
    <n v="1"/>
    <n v="1"/>
    <n v="1"/>
    <n v="0"/>
    <n v="0.8"/>
    <n v="1180.7090466068444"/>
    <n v="1199.0423959544539"/>
    <n v="1241.82364904458"/>
    <n v="1"/>
    <n v="0"/>
    <n v="0.43874211396197133"/>
    <n v="1163.1593620483654"/>
  </r>
  <r>
    <x v="8"/>
    <x v="15"/>
    <x v="0"/>
    <n v="-5"/>
    <n v="0"/>
    <n v="0"/>
    <n v="-1"/>
    <n v="2"/>
    <n v="2"/>
    <n v="2"/>
    <n v="1"/>
    <n v="1232.1589425109587"/>
    <n v="1199.0423959544539"/>
    <n v="1241.82364904458"/>
    <n v="1"/>
    <n v="0"/>
    <n v="0.43874211396197133"/>
    <n v="1214.6092579524798"/>
  </r>
  <r>
    <x v="8"/>
    <x v="23"/>
    <x v="0"/>
    <n v="-5"/>
    <n v="0"/>
    <n v="0"/>
    <n v="0"/>
    <n v="1"/>
    <n v="-1"/>
    <n v="-1"/>
    <n v="-0.2"/>
    <n v="1180.076347728932"/>
    <n v="1199.0423959544539"/>
    <n v="1241.82364904458"/>
    <n v="1"/>
    <n v="0"/>
    <n v="0.43874211396197133"/>
    <n v="1162.526663170453"/>
  </r>
  <r>
    <x v="8"/>
    <x v="26"/>
    <x v="0"/>
    <n v="-5"/>
    <n v="0"/>
    <n v="0"/>
    <n v="-1"/>
    <n v="1"/>
    <n v="2"/>
    <n v="1"/>
    <n v="0.6"/>
    <n v="1200"/>
    <n v="1199.0423959544539"/>
    <n v="1241.82364904458"/>
    <n v="1"/>
    <n v="0"/>
    <n v="0.43874211396197133"/>
    <n v="1182.4503154415211"/>
  </r>
  <r>
    <x v="8"/>
    <x v="17"/>
    <x v="1"/>
    <n v="5"/>
    <n v="1"/>
    <n v="2"/>
    <n v="1"/>
    <n v="2"/>
    <n v="-1"/>
    <n v="0"/>
    <n v="0.8"/>
    <n v="1311.0496161567339"/>
    <n v="1241.82364904458"/>
    <n v="1199.0423959544539"/>
    <n v="2"/>
    <n v="1"/>
    <n v="0.56125788603802862"/>
    <n v="1346.1489852736916"/>
  </r>
  <r>
    <x v="9"/>
    <x v="0"/>
    <x v="0"/>
    <n v="-1"/>
    <n v="0"/>
    <n v="0"/>
    <n v="0"/>
    <n v="1"/>
    <n v="1"/>
    <n v="0"/>
    <n v="0.4"/>
    <n v="1364.3040587066182"/>
    <n v="1247.0205759861306"/>
    <n v="1211.1816779577791"/>
    <n v="1"/>
    <n v="0"/>
    <n v="0.55139416342412007"/>
    <n v="1342.2482921696535"/>
  </r>
  <r>
    <x v="9"/>
    <x v="1"/>
    <x v="1"/>
    <n v="1"/>
    <n v="1"/>
    <n v="0"/>
    <n v="2"/>
    <n v="1"/>
    <n v="-1"/>
    <n v="1"/>
    <n v="0.6"/>
    <n v="1226.2635659638981"/>
    <n v="1211.1816779577791"/>
    <n v="1247.0205759861306"/>
    <n v="1"/>
    <n v="1"/>
    <n v="0.44860583657587993"/>
    <n v="1248.3193325008629"/>
  </r>
  <r>
    <x v="9"/>
    <x v="6"/>
    <x v="1"/>
    <n v="1"/>
    <n v="1"/>
    <n v="2"/>
    <n v="2"/>
    <n v="0"/>
    <n v="1"/>
    <n v="1"/>
    <n v="1.2"/>
    <n v="1194.7686709056836"/>
    <n v="1211.1816779577791"/>
    <n v="1247.0205759861306"/>
    <n v="1"/>
    <n v="1"/>
    <n v="0.44860583657587993"/>
    <n v="1216.8244374426483"/>
  </r>
  <r>
    <x v="9"/>
    <x v="12"/>
    <x v="1"/>
    <n v="1"/>
    <n v="1"/>
    <n v="2"/>
    <n v="2"/>
    <n v="1"/>
    <n v="1"/>
    <n v="2"/>
    <n v="1.6"/>
    <n v="1245.2638371583585"/>
    <n v="1211.1816779577791"/>
    <n v="1247.0205759861306"/>
    <n v="1"/>
    <n v="1"/>
    <n v="0.44860583657587993"/>
    <n v="1267.3196036953232"/>
  </r>
  <r>
    <x v="9"/>
    <x v="8"/>
    <x v="0"/>
    <n v="-1"/>
    <n v="0"/>
    <n v="0"/>
    <n v="0"/>
    <n v="0"/>
    <n v="2"/>
    <n v="1"/>
    <n v="0.6"/>
    <n v="1237.8912761774782"/>
    <n v="1247.0205759861306"/>
    <n v="1211.1816779577791"/>
    <n v="1"/>
    <n v="0"/>
    <n v="0.55139416342412007"/>
    <n v="1215.8355096405135"/>
  </r>
  <r>
    <x v="9"/>
    <x v="9"/>
    <x v="1"/>
    <n v="1"/>
    <n v="1"/>
    <n v="1"/>
    <n v="1"/>
    <n v="2"/>
    <n v="1"/>
    <n v="1"/>
    <n v="1.2"/>
    <n v="1210.0881203124688"/>
    <n v="1211.1816779577791"/>
    <n v="1247.0205759861306"/>
    <n v="1"/>
    <n v="1"/>
    <n v="0.44860583657587993"/>
    <n v="1232.1438868494336"/>
  </r>
  <r>
    <x v="9"/>
    <x v="13"/>
    <x v="1"/>
    <n v="1"/>
    <n v="1"/>
    <n v="1"/>
    <n v="1"/>
    <n v="0"/>
    <n v="1"/>
    <n v="1"/>
    <n v="0.8"/>
    <n v="1175.9728076485098"/>
    <n v="1211.1816779577791"/>
    <n v="1247.0205759861306"/>
    <n v="1"/>
    <n v="1"/>
    <n v="0.44860583657587993"/>
    <n v="1198.0285741854746"/>
  </r>
  <r>
    <x v="9"/>
    <x v="15"/>
    <x v="0"/>
    <n v="-1"/>
    <n v="0"/>
    <n v="0"/>
    <n v="0"/>
    <n v="1"/>
    <n v="1"/>
    <n v="1"/>
    <n v="0.6"/>
    <n v="1214.6092579524798"/>
    <n v="1247.0205759861306"/>
    <n v="1211.1816779577791"/>
    <n v="1"/>
    <n v="0"/>
    <n v="0.55139416342412007"/>
    <n v="1192.5534914155151"/>
  </r>
  <r>
    <x v="9"/>
    <x v="10"/>
    <x v="1"/>
    <n v="1"/>
    <n v="1"/>
    <n v="2"/>
    <n v="2"/>
    <n v="1"/>
    <n v="1"/>
    <n v="-1"/>
    <n v="1"/>
    <n v="1214.7330657577565"/>
    <n v="1211.1816779577791"/>
    <n v="1247.0205759861306"/>
    <n v="1"/>
    <n v="1"/>
    <n v="0.44860583657587993"/>
    <n v="1236.7888322947213"/>
  </r>
  <r>
    <x v="9"/>
    <x v="24"/>
    <x v="0"/>
    <n v="-1"/>
    <n v="0"/>
    <n v="2"/>
    <n v="1"/>
    <n v="1"/>
    <n v="2"/>
    <n v="2"/>
    <n v="1.6"/>
    <n v="1179.0876718924833"/>
    <n v="1247.0205759861306"/>
    <n v="1211.1816779577791"/>
    <n v="1"/>
    <n v="0"/>
    <n v="0.55139416342412007"/>
    <n v="1157.0319053555186"/>
  </r>
  <r>
    <x v="9"/>
    <x v="25"/>
    <x v="0"/>
    <n v="-1"/>
    <n v="0"/>
    <n v="0"/>
    <n v="1"/>
    <n v="2"/>
    <n v="2"/>
    <n v="2"/>
    <n v="1.4"/>
    <n v="1239.2106152015938"/>
    <n v="1247.0205759861306"/>
    <n v="1211.1816779577791"/>
    <n v="1"/>
    <n v="0"/>
    <n v="0.55139416342412007"/>
    <n v="1217.1548486646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ctoires" cacheId="0" applyNumberFormats="0" applyBorderFormats="0" applyFontFormats="0" applyPatternFormats="0" applyAlignmentFormats="0" applyWidthHeightFormats="1" dataCaption="Valeurs" updatedVersion="3" minRefreshableVersion="3" showCalcMbrs="0" itemPrintTitles="1" createdVersion="3" indent="0" outline="1" outlineData="1" multipleFieldFilters="0" rowHeaderCaption="Joueur">
  <location ref="B3:F32" firstHeaderRow="1" firstDataRow="2" firstDataCol="1"/>
  <pivotFields count="18">
    <pivotField dataField="1" numFmtId="16" showAll="0"/>
    <pivotField axis="axisRow" showAll="0" sortType="ascending">
      <items count="49">
        <item x="16"/>
        <item x="20"/>
        <item x="8"/>
        <item m="1" x="34"/>
        <item x="18"/>
        <item x="14"/>
        <item m="1" x="37"/>
        <item m="1" x="45"/>
        <item x="17"/>
        <item m="1" x="44"/>
        <item x="25"/>
        <item x="13"/>
        <item m="1" x="28"/>
        <item m="1" x="30"/>
        <item x="6"/>
        <item x="22"/>
        <item x="15"/>
        <item m="1" x="43"/>
        <item m="1" x="47"/>
        <item x="7"/>
        <item x="21"/>
        <item m="1" x="33"/>
        <item x="4"/>
        <item m="1" x="38"/>
        <item x="1"/>
        <item m="1" x="29"/>
        <item m="1" x="40"/>
        <item m="1" x="42"/>
        <item x="24"/>
        <item x="0"/>
        <item x="12"/>
        <item m="1" x="39"/>
        <item x="5"/>
        <item m="1" x="35"/>
        <item x="3"/>
        <item m="1" x="41"/>
        <item m="1" x="27"/>
        <item x="23"/>
        <item m="1" x="46"/>
        <item x="19"/>
        <item x="2"/>
        <item x="9"/>
        <item m="1" x="36"/>
        <item x="10"/>
        <item x="11"/>
        <item m="1" x="32"/>
        <item x="26"/>
        <item m="1" x="31"/>
        <item t="default"/>
      </items>
    </pivotField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" showAll="0" defaultSubtotal="0"/>
    <pivotField numFmtId="1" showAll="0" defaultSubtotal="0"/>
    <pivotField numFmtId="1" showAll="0" defaultSubtotal="0"/>
    <pivotField showAll="0" defaultSubtotal="0"/>
    <pivotField showAll="0" defaultSubtotal="0"/>
    <pivotField numFmtId="166" showAll="0" defaultSubtotal="0"/>
    <pivotField numFmtId="1" showAll="0" defaultSubtotal="0"/>
  </pivotFields>
  <rowFields count="1">
    <field x="1"/>
  </rowFields>
  <rowItems count="28">
    <i>
      <x/>
    </i>
    <i>
      <x v="1"/>
    </i>
    <i>
      <x v="2"/>
    </i>
    <i>
      <x v="4"/>
    </i>
    <i>
      <x v="5"/>
    </i>
    <i>
      <x v="8"/>
    </i>
    <i>
      <x v="10"/>
    </i>
    <i>
      <x v="11"/>
    </i>
    <i>
      <x v="14"/>
    </i>
    <i>
      <x v="15"/>
    </i>
    <i>
      <x v="16"/>
    </i>
    <i>
      <x v="19"/>
    </i>
    <i>
      <x v="20"/>
    </i>
    <i>
      <x v="22"/>
    </i>
    <i>
      <x v="24"/>
    </i>
    <i>
      <x v="28"/>
    </i>
    <i>
      <x v="29"/>
    </i>
    <i>
      <x v="30"/>
    </i>
    <i>
      <x v="32"/>
    </i>
    <i>
      <x v="34"/>
    </i>
    <i>
      <x v="37"/>
    </i>
    <i>
      <x v="39"/>
    </i>
    <i>
      <x v="40"/>
    </i>
    <i>
      <x v="41"/>
    </i>
    <i>
      <x v="43"/>
    </i>
    <i>
      <x v="44"/>
    </i>
    <i>
      <x v="4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rnier Match" fld="0" subtotal="max" baseField="0" baseItem="0"/>
    <dataField name="Victoires" fld="4" baseField="0" baseItem="0"/>
    <dataField name="Matches" fld="0" subtotal="count" baseField="0" baseItem="0"/>
    <dataField name="Buts (diff.)" fld="3" baseField="0" baseItem="0"/>
  </dataFields>
  <formats count="3">
    <format dxfId="131">
      <pivotArea collapsedLevelsAreSubtotals="1" fieldPosition="0">
        <references count="1">
          <reference field="1" count="0"/>
        </references>
      </pivotArea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Profils" updatedVersion="3" minRefreshableVersion="3" showCalcMbrs="0" itemPrintTitles="1" createdVersion="3" indent="0" outline="1" outlineData="1" multipleFieldFilters="0" rowHeaderCaption="Matches">
  <location ref="I3:O35" firstHeaderRow="1" firstDataRow="2" firstDataCol="1"/>
  <pivotFields count="18">
    <pivotField axis="axisRow" numFmtId="16" showAll="0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numFmtId="1" showAll="0" defaultSubtotal="0"/>
    <pivotField numFmtId="1" showAll="0" defaultSubtotal="0"/>
    <pivotField numFmtId="1" showAll="0" defaultSubtotal="0"/>
    <pivotField name="G2" showAll="0" defaultSubtotal="0"/>
    <pivotField showAll="0" defaultSubtotal="0"/>
    <pivotField numFmtId="166" showAll="0" defaultSubtotal="0"/>
    <pivotField numFmtId="1" showAll="0" defaultSubtotal="0"/>
  </pivotFields>
  <rowFields count="2">
    <field x="0"/>
    <field x="2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" fld="5" subtotal="average" baseField="0" baseItem="0"/>
    <dataField name="D" fld="6" subtotal="average" baseField="0" baseItem="0"/>
    <dataField name="M" fld="7" subtotal="average" baseField="0" baseItem="0"/>
    <dataField name="A" fld="8" subtotal="average" baseField="0" baseItem="0"/>
    <dataField name="E" fld="9" subtotal="average" baseField="0" baseItem="0"/>
    <dataField name="Moy." fld="10" subtotal="average" baseField="0" baseItem="0"/>
  </dataFields>
  <formats count="70">
    <format dxfId="94">
      <pivotArea outline="0" collapsedLevelsAreSubtotals="1" fieldPosition="0"/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2">
      <pivotArea outline="0" collapsedLevelsAreSubtotals="1" fieldPosition="0"/>
    </format>
    <format dxfId="91">
      <pivotArea field="-2" type="button" dataOnly="0" labelOnly="1" outline="0" axis="axisCol" fieldPosition="0"/>
    </format>
    <format dxfId="90">
      <pivotArea type="topRight" dataOnly="0" labelOnly="1" outline="0" fieldPosition="0"/>
    </format>
    <format dxfId="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8">
      <pivotArea dataOnly="0" labelOnly="1" fieldPosition="0">
        <references count="2">
          <reference field="0" count="1" selected="0">
            <x v="9"/>
          </reference>
          <reference field="2" count="0"/>
        </references>
      </pivotArea>
    </format>
    <format dxfId="87">
      <pivotArea dataOnly="0" labelOnly="1" fieldPosition="0">
        <references count="2">
          <reference field="0" count="1" selected="0">
            <x v="8"/>
          </reference>
          <reference field="2" count="0"/>
        </references>
      </pivotArea>
    </format>
    <format dxfId="86">
      <pivotArea dataOnly="0" labelOnly="1" fieldPosition="0">
        <references count="2">
          <reference field="0" count="1" selected="0">
            <x v="7"/>
          </reference>
          <reference field="2" count="0"/>
        </references>
      </pivotArea>
    </format>
    <format dxfId="85">
      <pivotArea dataOnly="0" labelOnly="1" fieldPosition="0">
        <references count="2">
          <reference field="0" count="1" selected="0">
            <x v="6"/>
          </reference>
          <reference field="2" count="0"/>
        </references>
      </pivotArea>
    </format>
    <format dxfId="84">
      <pivotArea dataOnly="0" labelOnly="1" fieldPosition="0">
        <references count="2">
          <reference field="0" count="1" selected="0">
            <x v="5"/>
          </reference>
          <reference field="2" count="0"/>
        </references>
      </pivotArea>
    </format>
    <format dxfId="83">
      <pivotArea collapsedLevelsAreSubtotals="1" fieldPosition="0">
        <references count="2">
          <reference field="0" count="1" selected="0">
            <x v="9"/>
          </reference>
          <reference field="2" count="0"/>
        </references>
      </pivotArea>
    </format>
    <format dxfId="82">
      <pivotArea collapsedLevelsAreSubtotals="1" fieldPosition="0">
        <references count="1">
          <reference field="0" count="1">
            <x v="8"/>
          </reference>
        </references>
      </pivotArea>
    </format>
    <format dxfId="81">
      <pivotArea collapsedLevelsAreSubtotals="1" fieldPosition="0">
        <references count="2">
          <reference field="0" count="1" selected="0">
            <x v="8"/>
          </reference>
          <reference field="2" count="0"/>
        </references>
      </pivotArea>
    </format>
    <format dxfId="80">
      <pivotArea collapsedLevelsAreSubtotals="1" fieldPosition="0">
        <references count="1">
          <reference field="0" count="1">
            <x v="7"/>
          </reference>
        </references>
      </pivotArea>
    </format>
    <format dxfId="79">
      <pivotArea collapsedLevelsAreSubtotals="1" fieldPosition="0">
        <references count="2">
          <reference field="0" count="1" selected="0">
            <x v="7"/>
          </reference>
          <reference field="2" count="0"/>
        </references>
      </pivotArea>
    </format>
    <format dxfId="78">
      <pivotArea collapsedLevelsAreSubtotals="1" fieldPosition="0">
        <references count="2">
          <reference field="0" count="1" selected="0">
            <x v="5"/>
          </reference>
          <reference field="2" count="0"/>
        </references>
      </pivotArea>
    </format>
    <format dxfId="77">
      <pivotArea collapsedLevelsAreSubtotals="1" fieldPosition="0">
        <references count="1">
          <reference field="0" count="1">
            <x v="6"/>
          </reference>
        </references>
      </pivotArea>
    </format>
    <format dxfId="76">
      <pivotArea collapsedLevelsAreSubtotals="1" fieldPosition="0">
        <references count="2">
          <reference field="0" count="1" selected="0">
            <x v="6"/>
          </reference>
          <reference field="2" count="0"/>
        </references>
      </pivotArea>
    </format>
    <format dxfId="75">
      <pivotArea collapsedLevelsAreSubtotals="1" fieldPosition="0">
        <references count="1">
          <reference field="0" count="1">
            <x v="5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8"/>
          </reference>
          <reference field="2" count="0"/>
        </references>
      </pivotArea>
    </format>
    <format dxfId="73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9"/>
          </reference>
          <reference field="2" count="0"/>
        </references>
      </pivotArea>
    </format>
    <format dxfId="7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7"/>
          </reference>
          <reference field="2" count="0"/>
        </references>
      </pivotArea>
    </format>
    <format dxfId="71">
      <pivotArea collapsedLevelsAreSubtotals="1" fieldPosition="0">
        <references count="2">
          <reference field="4294967294" count="1" selected="0">
            <x v="5"/>
          </reference>
          <reference field="0" count="1">
            <x v="7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5"/>
          </reference>
          <reference field="0" count="1">
            <x v="8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5"/>
          </reference>
          <reference field="0" count="1">
            <x v="9"/>
          </reference>
        </references>
      </pivotArea>
    </format>
    <format dxfId="68">
      <pivotArea dataOnly="0" labelOnly="1" fieldPosition="0">
        <references count="2">
          <reference field="0" count="1" selected="0">
            <x v="4"/>
          </reference>
          <reference field="2" count="0"/>
        </references>
      </pivotArea>
    </format>
    <format dxfId="67">
      <pivotArea dataOnly="0" outline="0" fieldPosition="0">
        <references count="1">
          <reference field="4294967294" count="5">
            <x v="0"/>
            <x v="1"/>
            <x v="2"/>
            <x v="3"/>
            <x v="5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type="topRight" dataOnly="0" labelOnly="1" outline="0" fieldPosition="0"/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2" count="1">
            <x v="0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2" count="1">
            <x v="0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>
            <x v="0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2" count="1">
            <x v="0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4"/>
          </reference>
          <reference field="0" count="1">
            <x v="9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9"/>
          </reference>
          <reference field="2" count="0"/>
        </references>
      </pivotArea>
    </format>
    <format dxfId="55">
      <pivotArea collapsedLevelsAreSubtotals="1" fieldPosition="0">
        <references count="2">
          <reference field="4294967294" count="1" selected="0">
            <x v="4"/>
          </reference>
          <reference field="0" count="1">
            <x v="8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8"/>
          </reference>
          <reference field="2" count="0"/>
        </references>
      </pivotArea>
    </format>
    <format dxfId="53">
      <pivotArea collapsedLevelsAreSubtotals="1" fieldPosition="0">
        <references count="2">
          <reference field="4294967294" count="1" selected="0">
            <x v="4"/>
          </reference>
          <reference field="0" count="1">
            <x v="7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7"/>
          </reference>
          <reference field="2" count="0"/>
        </references>
      </pivotArea>
    </format>
    <format dxfId="51">
      <pivotArea collapsedLevelsAreSubtotals="1" fieldPosition="0">
        <references count="2">
          <reference field="4294967294" count="1" selected="0">
            <x v="4"/>
          </reference>
          <reference field="0" count="1">
            <x v="6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6"/>
          </reference>
          <reference field="2" count="0"/>
        </references>
      </pivotArea>
    </format>
    <format dxfId="49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2" count="0"/>
        </references>
      </pivotArea>
    </format>
    <format dxfId="47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2" count="0"/>
        </references>
      </pivotArea>
    </format>
    <format dxfId="45">
      <pivotArea dataOnly="0" outline="0" fieldPosition="0">
        <references count="1">
          <reference field="4294967294" count="1">
            <x v="4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2" count="0"/>
        </references>
      </pivotArea>
    </format>
    <format dxfId="42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2" count="0"/>
        </references>
      </pivotArea>
    </format>
    <format dxfId="40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2" count="0"/>
        </references>
      </pivotArea>
    </format>
    <format dxfId="38">
      <pivotArea collapsedLevelsAreSubtotals="1" fieldPosition="0">
        <references count="2">
          <reference field="4294967294" count="1" selected="0">
            <x v="4"/>
          </reference>
          <reference field="0" count="1">
            <x v="0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2" count="0"/>
        </references>
      </pivotArea>
    </format>
    <format dxfId="36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1">
      <pivotArea field="-2" type="button" dataOnly="0" labelOnly="1" outline="0" axis="axisCol" fieldPosition="0"/>
    </format>
    <format dxfId="3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9">
      <pivotArea type="topRight" dataOnly="0" labelOnly="1" outline="0" offset="A1:D1" fieldPosition="0"/>
    </format>
    <format dxfId="28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6">
      <pivotArea type="topRight" dataOnly="0" labelOnly="1" outline="0" offset="A1:D1" fieldPosition="0"/>
    </format>
    <format dxfId="2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Profil" updatedVersion="3" minRefreshableVersion="3" showCalcMbrs="0" itemPrintTitles="1" createdVersion="3" indent="0" outline="1" outlineData="1" multipleFieldFilters="0">
  <location ref="B3:G32" firstHeaderRow="1" firstDataRow="2" firstDataCol="1"/>
  <pivotFields count="18">
    <pivotField numFmtId="16" showAll="0"/>
    <pivotField axis="axisRow" showAll="0" sortType="ascending">
      <items count="49">
        <item x="16"/>
        <item x="20"/>
        <item x="8"/>
        <item m="1" x="34"/>
        <item x="18"/>
        <item x="14"/>
        <item m="1" x="37"/>
        <item m="1" x="45"/>
        <item x="17"/>
        <item m="1" x="44"/>
        <item x="25"/>
        <item x="13"/>
        <item m="1" x="28"/>
        <item m="1" x="30"/>
        <item x="6"/>
        <item x="22"/>
        <item x="15"/>
        <item m="1" x="43"/>
        <item m="1" x="47"/>
        <item x="7"/>
        <item x="21"/>
        <item m="1" x="33"/>
        <item x="4"/>
        <item m="1" x="38"/>
        <item x="1"/>
        <item m="1" x="29"/>
        <item m="1" x="40"/>
        <item m="1" x="42"/>
        <item x="24"/>
        <item x="0"/>
        <item x="12"/>
        <item m="1" x="39"/>
        <item x="5"/>
        <item m="1" x="35"/>
        <item x="3"/>
        <item m="1" x="41"/>
        <item m="1" x="27"/>
        <item x="23"/>
        <item m="1" x="46"/>
        <item x="19"/>
        <item x="2"/>
        <item x="9"/>
        <item m="1" x="36"/>
        <item x="10"/>
        <item x="11"/>
        <item m="1" x="32"/>
        <item x="26"/>
        <item m="1" x="31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numFmtId="1" showAll="0" defaultSubtotal="0"/>
    <pivotField numFmtId="1" showAll="0" defaultSubtotal="0"/>
    <pivotField numFmtId="1" showAll="0" defaultSubtotal="0"/>
    <pivotField name="G2" showAll="0" defaultSubtotal="0"/>
    <pivotField showAll="0" defaultSubtotal="0"/>
    <pivotField numFmtId="166" showAll="0" defaultSubtotal="0"/>
    <pivotField numFmtId="1" showAll="0" defaultSubtotal="0"/>
  </pivotFields>
  <rowFields count="1">
    <field x="1"/>
  </rowFields>
  <rowItems count="28">
    <i>
      <x/>
    </i>
    <i>
      <x v="1"/>
    </i>
    <i>
      <x v="2"/>
    </i>
    <i>
      <x v="4"/>
    </i>
    <i>
      <x v="5"/>
    </i>
    <i>
      <x v="8"/>
    </i>
    <i>
      <x v="10"/>
    </i>
    <i>
      <x v="11"/>
    </i>
    <i>
      <x v="14"/>
    </i>
    <i>
      <x v="15"/>
    </i>
    <i>
      <x v="16"/>
    </i>
    <i>
      <x v="19"/>
    </i>
    <i>
      <x v="20"/>
    </i>
    <i>
      <x v="22"/>
    </i>
    <i>
      <x v="24"/>
    </i>
    <i>
      <x v="28"/>
    </i>
    <i>
      <x v="29"/>
    </i>
    <i>
      <x v="30"/>
    </i>
    <i>
      <x v="32"/>
    </i>
    <i>
      <x v="34"/>
    </i>
    <i>
      <x v="37"/>
    </i>
    <i>
      <x v="39"/>
    </i>
    <i>
      <x v="40"/>
    </i>
    <i>
      <x v="41"/>
    </i>
    <i>
      <x v="43"/>
    </i>
    <i>
      <x v="44"/>
    </i>
    <i>
      <x v="4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G" fld="5" subtotal="average" baseField="0" baseItem="0"/>
    <dataField name="D" fld="6" subtotal="average" baseField="0" baseItem="0"/>
    <dataField name="M" fld="7" subtotal="average" baseField="0" baseItem="0"/>
    <dataField name="A" fld="8" subtotal="average" baseField="0" baseItem="0"/>
    <dataField name="E" fld="9" subtotal="average" baseField="0" baseItem="0"/>
  </dataFields>
  <formats count="28">
    <format dxfId="1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1">
      <pivotArea outline="0" collapsedLevelsAreSubtotals="1" fieldPosition="0"/>
    </format>
    <format dxfId="120">
      <pivotArea field="-2" type="button" dataOnly="0" labelOnly="1" outline="0" axis="axisCol" fieldPosition="0"/>
    </format>
    <format dxfId="119">
      <pivotArea type="topRight" dataOnly="0" labelOnly="1" outline="0" fieldPosition="0"/>
    </format>
    <format dxfId="1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7">
      <pivotArea outline="0" collapsedLevelsAreSubtotals="1" fieldPosition="0"/>
    </format>
    <format dxfId="116">
      <pivotArea field="-2" type="button" dataOnly="0" labelOnly="1" outline="0" axis="axisCol" fieldPosition="0"/>
    </format>
    <format dxfId="115">
      <pivotArea type="topRight" dataOnly="0" labelOnly="1" outline="0" fieldPosition="0"/>
    </format>
    <format dxfId="1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3">
      <pivotArea field="1" grandRow="1" outline="0" collapsedLevelsAreSubtotals="1" axis="axisRow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4"/>
          </reference>
          <reference field="1" count="0"/>
        </references>
      </pivotArea>
    </format>
    <format dxfId="110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109">
      <pivotArea type="topRight" dataOnly="0" labelOnly="1" outline="0" fieldPosition="0"/>
    </format>
    <format dxfId="10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7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106">
      <pivotArea field="-2" type="button" dataOnly="0" labelOnly="1" outline="0" axis="axisCol" fieldPosition="0"/>
    </format>
    <format dxfId="105">
      <pivotArea type="topRight" dataOnly="0" labelOnly="1" outline="0" fieldPosition="0"/>
    </format>
    <format dxfId="10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3">
      <pivotArea collapsedLevelsAreSubtotals="1" fieldPosition="0">
        <references count="1">
          <reference field="1" count="0"/>
        </references>
      </pivotArea>
    </format>
    <format dxfId="102">
      <pivotArea field="1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0">
      <pivotArea type="topRight" dataOnly="0" labelOnly="1" outline="0" offset="A1" fieldPosition="0"/>
    </format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7">
      <pivotArea field="-2" type="button" dataOnly="0" labelOnly="1" outline="0" axis="axisCol" fieldPosition="0"/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type="topRight" dataOnly="0" labelOnly="1" outline="0" offset="C1" fieldPosition="0"/>
    </format>
  </formats>
  <conditionalFormats count="1">
    <conditionalFormat priority="3">
      <pivotAreas count="1">
        <pivotArea type="data" collapsedLevelsAreSubtotals="1" fieldPosition="0">
          <references count="1">
            <reference field="1" count="27">
              <x v="0"/>
              <x v="1"/>
              <x v="2"/>
              <x v="4"/>
              <x v="5"/>
              <x v="8"/>
              <x v="10"/>
              <x v="11"/>
              <x v="14"/>
              <x v="15"/>
              <x v="16"/>
              <x v="19"/>
              <x v="20"/>
              <x v="22"/>
              <x v="24"/>
              <x v="28"/>
              <x v="29"/>
              <x v="30"/>
              <x v="32"/>
              <x v="34"/>
              <x v="37"/>
              <x v="39"/>
              <x v="40"/>
              <x v="41"/>
              <x v="43"/>
              <x v="44"/>
              <x v="4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Matches" displayName="Matches" ref="C3:U34" totalsRowCount="1" headerRowDxfId="163" dataDxfId="162">
  <autoFilter ref="C3:U33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</autoFilter>
  <tableColumns count="19">
    <tableColumn id="1" name="Date" totalsRowLabel="Total" dataDxfId="161" totalsRowDxfId="18"/>
    <tableColumn id="2" name="Joueur" dataDxfId="160" totalsRowDxfId="17"/>
    <tableColumn id="3" name="Equipe" totalsRowFunction="average" dataDxfId="159" totalsRowDxfId="16"/>
    <tableColumn id="4" name="Buts" totalsRowFunction="sum" dataDxfId="158" totalsRowDxfId="15" dataCellStyle="Normal">
      <calculatedColumnFormula>IF(VLOOKUP(Matches[[#This Row],[Date]],Résultats[#All],2)=Matches[[#This Row],[Equipe]],1,-1)*VLOOKUP(Matches[[#This Row],[Date]],Résultats[#All],3)</calculatedColumnFormula>
    </tableColumn>
    <tableColumn id="6" name="Victoire" dataDxfId="157" totalsRowDxfId="14">
      <calculatedColumnFormula>IF(Matches[[#This Row],[Buts]]&gt;0,1,0)</calculatedColumnFormula>
    </tableColumn>
    <tableColumn id="5" name="Gar." totalsRowFunction="custom" dataDxfId="156" totalsRowDxfId="13">
      <totalsRowFormula>AVERAGE([Gar.])</totalsRowFormula>
    </tableColumn>
    <tableColumn id="7" name="Déf." totalsRowFunction="custom" dataDxfId="155" totalsRowDxfId="12">
      <totalsRowFormula>AVERAGE([Déf.])</totalsRowFormula>
    </tableColumn>
    <tableColumn id="8" name="Mil." totalsRowFunction="custom" dataDxfId="154" totalsRowDxfId="11">
      <totalsRowFormula>AVERAGE([Mil.])</totalsRowFormula>
    </tableColumn>
    <tableColumn id="9" name="Att." totalsRowFunction="custom" dataDxfId="153" totalsRowDxfId="10">
      <totalsRowFormula>AVERAGE([Att.])</totalsRowFormula>
    </tableColumn>
    <tableColumn id="11" name="End." totalsRowFunction="custom" dataDxfId="152" totalsRowDxfId="9">
      <totalsRowFormula>AVERAGE([End.])</totalsRowFormula>
    </tableColumn>
    <tableColumn id="10" name="Équ." dataDxfId="151" totalsRowDxfId="8">
      <calculatedColumnFormula>AVERAGE(Matches[[#This Row],[Gar.]:[End.]])</calculatedColumnFormula>
    </tableColumn>
    <tableColumn id="12" name="Elo avant" dataDxfId="150" totalsRowDxfId="7"/>
    <tableColumn id="14" name="Elo équipe" dataDxfId="149" totalsRowDxfId="6"/>
    <tableColumn id="18" name="Elo adversaire" dataDxfId="148" totalsRowDxfId="5"/>
    <tableColumn id="15" name="G" dataDxfId="147" totalsRowDxfId="4">
      <calculatedColumnFormula>IF(Matches[[#This Row],[Buts]]=2,1+1/2,IF(Matches[[#This Row],[Buts]]=3,1+3/4,IF(Matches[[#This Row],[Buts]]&gt;=4,1+3/4+(Matches[[#This Row],[Buts]]-3)/8,1)))</calculatedColumnFormula>
    </tableColumn>
    <tableColumn id="16" name="W" dataDxfId="146" totalsRowDxfId="3">
      <calculatedColumnFormula>IF(Matches[[#This Row],[Buts]]&gt;0,1,IF(Matches[[#This Row],[Buts]]=0,0.5,0))</calculatedColumnFormula>
    </tableColumn>
    <tableColumn id="17" name="We" dataDxfId="145" totalsRowDxfId="2">
      <calculatedColumnFormula>1/(POWER(10,-(Matches[[#This Row],[Elo équipe]]-Matches[[#This Row],[Elo adversaire]])/400)+1)</calculatedColumnFormula>
    </tableColumn>
    <tableColumn id="13" name="Elo après" totalsRowFunction="custom" dataDxfId="144" totalsRowDxfId="1">
      <calculatedColumnFormula>IF(Matches[[#This Row],[Elo avant]]&gt;0,Matches[[#This Row],[Elo avant]]+K*Matches[[#This Row],[G]]*(Matches[[#This Row],[W]]-Matches[[#This Row],[We]]),"")</calculatedColumnFormula>
      <totalsRowFormula>AVERAGE([Elo après])</totalsRowFormula>
    </tableColumn>
    <tableColumn id="19" name="Diff." totalsRowFunction="average" dataDxfId="143" totalsRowDxfId="0">
      <calculatedColumnFormula>IF(Matches[[#This Row],[Elo avant]]&gt;0,Matches[[#This Row],[Elo après]]-Matches[[#This Row],[Elo avant]],"")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Résultats" displayName="Résultats" ref="B2:E19" totalsRowCount="1" headerRowDxfId="140" dataDxfId="139">
  <autoFilter ref="B2:E18">
    <filterColumn colId="3"/>
  </autoFilter>
  <tableColumns count="4">
    <tableColumn id="1" name="Date" totalsRowLabel="Total" dataDxfId="138" totalsRowDxfId="137"/>
    <tableColumn id="2" name="Victoire" totalsRowFunction="average" dataDxfId="136" totalsRowDxfId="135"/>
    <tableColumn id="3" name="Buts" totalsRowFunction="average" dataDxfId="134" totalsRowDxfId="133"/>
    <tableColumn id="4" name="Attendu" dataDxfId="13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au1" displayName="Tableau1" ref="G4:H32" totalsRowCount="1">
  <autoFilter ref="G4:H31">
    <filterColumn colId="1"/>
  </autoFilter>
  <sortState ref="G5:G31">
    <sortCondition descending="1" ref="G5"/>
  </sortState>
  <tableColumns count="2">
    <tableColumn id="4" name="%" dataDxfId="128" totalsRowDxfId="127" dataCellStyle="Pourcentage">
      <calculatedColumnFormula>GETPIVOTDATA("Victoires",$B$3,"Joueur",$B5)/GETPIVOTDATA("Matches",$B$3,"Joueur",$B5)</calculatedColumnFormula>
    </tableColumn>
    <tableColumn id="1" name="Ligne dernier match" dataDxfId="126" totalsRowDxfId="125" dataCellStyle="Pourcentage">
      <calculatedColumnFormula>MATCH($C5,Matches[Date])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6"/>
  <sheetViews>
    <sheetView tabSelected="1" workbookViewId="0">
      <pane ySplit="3" topLeftCell="A4" activePane="bottomLeft" state="frozen"/>
      <selection pane="bottomLeft" activeCell="R15" sqref="R15"/>
    </sheetView>
  </sheetViews>
  <sheetFormatPr baseColWidth="10" defaultRowHeight="15"/>
  <cols>
    <col min="2" max="2" width="16.42578125" customWidth="1"/>
    <col min="3" max="3" width="11.42578125" style="6"/>
    <col min="4" max="4" width="15.140625" style="6" customWidth="1"/>
    <col min="5" max="5" width="11.42578125" style="6"/>
    <col min="6" max="6" width="4.28515625" style="8" customWidth="1"/>
    <col min="7" max="7" width="0" hidden="1" customWidth="1"/>
    <col min="8" max="8" width="4.85546875" style="49" customWidth="1"/>
    <col min="9" max="9" width="4.85546875" style="50" customWidth="1"/>
    <col min="10" max="10" width="4.85546875" style="51" customWidth="1"/>
    <col min="11" max="11" width="4.85546875" style="52" customWidth="1"/>
    <col min="12" max="12" width="4.85546875" style="57" customWidth="1"/>
    <col min="13" max="13" width="5.85546875" customWidth="1"/>
    <col min="14" max="19" width="8.5703125" customWidth="1"/>
    <col min="20" max="20" width="13" customWidth="1"/>
    <col min="21" max="21" width="6" customWidth="1"/>
  </cols>
  <sheetData>
    <row r="1" spans="1:21">
      <c r="A1" s="6" t="s">
        <v>51</v>
      </c>
      <c r="B1" t="s">
        <v>52</v>
      </c>
      <c r="D1" s="14" t="s">
        <v>27</v>
      </c>
    </row>
    <row r="2" spans="1:21">
      <c r="A2" s="6"/>
      <c r="D2" s="14"/>
      <c r="H2" s="126" t="s">
        <v>34</v>
      </c>
      <c r="I2" s="127"/>
      <c r="J2" s="127"/>
      <c r="K2" s="127"/>
    </row>
    <row r="3" spans="1:21" s="3" customFormat="1">
      <c r="C3" s="13" t="s">
        <v>1</v>
      </c>
      <c r="D3" s="13" t="s">
        <v>3</v>
      </c>
      <c r="E3" s="13" t="s">
        <v>2</v>
      </c>
      <c r="F3" s="13" t="s">
        <v>24</v>
      </c>
      <c r="G3" s="13" t="s">
        <v>0</v>
      </c>
      <c r="H3" s="53" t="s">
        <v>42</v>
      </c>
      <c r="I3" s="54" t="s">
        <v>39</v>
      </c>
      <c r="J3" s="55" t="s">
        <v>40</v>
      </c>
      <c r="K3" s="56" t="s">
        <v>41</v>
      </c>
      <c r="L3" s="58" t="s">
        <v>49</v>
      </c>
      <c r="M3" s="13" t="s">
        <v>43</v>
      </c>
      <c r="N3" s="13" t="s">
        <v>80</v>
      </c>
      <c r="O3" s="13" t="s">
        <v>82</v>
      </c>
      <c r="P3" s="13" t="s">
        <v>85</v>
      </c>
      <c r="Q3" s="13" t="s">
        <v>37</v>
      </c>
      <c r="R3" s="13" t="s">
        <v>83</v>
      </c>
      <c r="S3" s="13" t="s">
        <v>84</v>
      </c>
      <c r="T3" s="13" t="s">
        <v>81</v>
      </c>
      <c r="U3" s="13" t="s">
        <v>88</v>
      </c>
    </row>
    <row r="4" spans="1:21" ht="15" customHeight="1">
      <c r="A4" s="123">
        <f>Matches[[#This Row],[Date]]</f>
        <v>41835</v>
      </c>
      <c r="B4" s="123"/>
      <c r="C4" s="110">
        <v>41835</v>
      </c>
      <c r="D4" s="111" t="s">
        <v>98</v>
      </c>
      <c r="E4" s="111">
        <v>1</v>
      </c>
      <c r="F4" s="112">
        <f>IF(VLOOKUP(Matches[[#This Row],[Date]],Résultats[#All],2)=Matches[[#This Row],[Equipe]],1,-1)*VLOOKUP(Matches[[#This Row],[Date]],Résultats[#All],3)</f>
        <v>1</v>
      </c>
      <c r="G4" s="113">
        <f>IF(Matches[[#This Row],[Buts]]&gt;0,1,0)</f>
        <v>1</v>
      </c>
      <c r="H4" s="114"/>
      <c r="I4" s="115"/>
      <c r="J4" s="116"/>
      <c r="K4" s="117"/>
      <c r="L4" s="118"/>
      <c r="M4" s="119" t="e">
        <f>AVERAGE(Matches[[#This Row],[Gar.]:[End.]])</f>
        <v>#DIV/0!</v>
      </c>
      <c r="N4" s="120">
        <v>1200</v>
      </c>
      <c r="O4" s="120">
        <f>AVERAGE(N4,N8,N9,N11,N13)</f>
        <v>1200</v>
      </c>
      <c r="P4" s="120">
        <f>2*SUM(O$4:O$13)/COUNT(O$4:O$13)-Matches[[#This Row],[Elo équipe]]</f>
        <v>1200</v>
      </c>
      <c r="Q4" s="113">
        <f>IF(Matches[[#This Row],[Buts]]=2,1+1/2,IF(Matches[[#This Row],[Buts]]=3,1+3/4,IF(Matches[[#This Row],[Buts]]&gt;=4,1+3/4+(Matches[[#This Row],[Buts]]-3)/8,1)))</f>
        <v>1</v>
      </c>
      <c r="R4" s="113">
        <f>IF(Matches[[#This Row],[Buts]]&gt;0,1,IF(Matches[[#This Row],[Buts]]=0,0.5,0))</f>
        <v>1</v>
      </c>
      <c r="S4" s="121">
        <f>1/(POWER(10,-(Matches[[#This Row],[Elo équipe]]-Matches[[#This Row],[Elo adversaire]])/400)+1)</f>
        <v>0.5</v>
      </c>
      <c r="T4" s="120">
        <f>IF(Matches[[#This Row],[Elo avant]]&gt;0,Matches[[#This Row],[Elo avant]]+K*Matches[[#This Row],[G]]*(Matches[[#This Row],[W]]-Matches[[#This Row],[We]]),"")</f>
        <v>1220</v>
      </c>
      <c r="U4" s="120">
        <f>IF(Matches[[#This Row],[Elo avant]]&gt;0,Matches[[#This Row],[Elo après]]-Matches[[#This Row],[Elo avant]],"")</f>
        <v>20</v>
      </c>
    </row>
    <row r="5" spans="1:21" ht="15" customHeight="1">
      <c r="A5" s="124"/>
      <c r="B5" s="124"/>
      <c r="C5" s="10">
        <v>41835</v>
      </c>
      <c r="D5" s="7" t="s">
        <v>15</v>
      </c>
      <c r="E5" s="7">
        <v>2</v>
      </c>
      <c r="F5" s="18">
        <f>IF(VLOOKUP(Matches[[#This Row],[Date]],Résultats[#All],2)=Matches[[#This Row],[Equipe]],1,-1)*VLOOKUP(Matches[[#This Row],[Date]],Résultats[#All],3)</f>
        <v>-1</v>
      </c>
      <c r="G5" s="19">
        <f>IF(Matches[[#This Row],[Buts]]&gt;0,1,0)</f>
        <v>0</v>
      </c>
      <c r="H5" s="37"/>
      <c r="I5" s="39"/>
      <c r="J5" s="21"/>
      <c r="K5" s="35"/>
      <c r="L5" s="41"/>
      <c r="M5" s="28" t="e">
        <f>AVERAGE(Matches[[#This Row],[Gar.]:[End.]])</f>
        <v>#DIV/0!</v>
      </c>
      <c r="N5" s="108">
        <v>1200</v>
      </c>
      <c r="O5" s="108">
        <f>AVERAGE(N5:N7,N10,N12)</f>
        <v>1200</v>
      </c>
      <c r="P5" s="108">
        <f>2*SUM(O$4:O$13)/COUNT(O$4:O$13)-Matches[[#This Row],[Elo équipe]]</f>
        <v>1200</v>
      </c>
      <c r="Q5" s="19">
        <f>IF(Matches[[#This Row],[Buts]]=2,1+1/2,IF(Matches[[#This Row],[Buts]]=3,1+3/4,IF(Matches[[#This Row],[Buts]]&gt;=4,1+3/4+(Matches[[#This Row],[Buts]]-3)/8,1)))</f>
        <v>1</v>
      </c>
      <c r="R5" s="19">
        <f>IF(Matches[[#This Row],[Buts]]&gt;0,1,IF(Matches[[#This Row],[Buts]]=0,0.5,0))</f>
        <v>0</v>
      </c>
      <c r="S5" s="109">
        <f>1/(POWER(10,-(Matches[[#This Row],[Elo équipe]]-Matches[[#This Row],[Elo adversaire]])/400)+1)</f>
        <v>0.5</v>
      </c>
      <c r="T5" s="108">
        <f>IF(Matches[[#This Row],[Elo avant]]&gt;0,Matches[[#This Row],[Elo avant]]+K*Matches[[#This Row],[G]]*(Matches[[#This Row],[W]]-Matches[[#This Row],[We]]),"")</f>
        <v>1180</v>
      </c>
      <c r="U5" s="108">
        <f>IF(Matches[[#This Row],[Elo avant]]&gt;0,Matches[[#This Row],[Elo après]]-Matches[[#This Row],[Elo avant]],"")</f>
        <v>-20</v>
      </c>
    </row>
    <row r="6" spans="1:21">
      <c r="A6" s="124"/>
      <c r="B6" s="124"/>
      <c r="C6" s="10">
        <v>41835</v>
      </c>
      <c r="D6" s="7" t="s">
        <v>17</v>
      </c>
      <c r="E6" s="7">
        <v>2</v>
      </c>
      <c r="F6" s="18">
        <f>IF(VLOOKUP(Matches[[#This Row],[Date]],Résultats[#All],2)=Matches[[#This Row],[Equipe]],1,-1)*VLOOKUP(Matches[[#This Row],[Date]],Résultats[#All],3)</f>
        <v>-1</v>
      </c>
      <c r="G6" s="19">
        <f>IF(Matches[[#This Row],[Buts]]&gt;0,1,0)</f>
        <v>0</v>
      </c>
      <c r="H6" s="37"/>
      <c r="I6" s="39"/>
      <c r="J6" s="21"/>
      <c r="K6" s="35"/>
      <c r="L6" s="41"/>
      <c r="M6" s="28" t="e">
        <f>AVERAGE(Matches[[#This Row],[Gar.]:[End.]])</f>
        <v>#DIV/0!</v>
      </c>
      <c r="N6" s="108">
        <v>1200</v>
      </c>
      <c r="O6" s="108">
        <f>O5</f>
        <v>1200</v>
      </c>
      <c r="P6" s="108">
        <f>2*SUM(O$4:O$13)/COUNT(O$4:O$13)-Matches[[#This Row],[Elo équipe]]</f>
        <v>1200</v>
      </c>
      <c r="Q6" s="19">
        <f>IF(Matches[[#This Row],[Buts]]=2,1+1/2,IF(Matches[[#This Row],[Buts]]=3,1+3/4,IF(Matches[[#This Row],[Buts]]&gt;=4,1+3/4+(Matches[[#This Row],[Buts]]-3)/8,1)))</f>
        <v>1</v>
      </c>
      <c r="R6" s="19">
        <f>IF(Matches[[#This Row],[Buts]]&gt;0,1,IF(Matches[[#This Row],[Buts]]=0,0.5,0))</f>
        <v>0</v>
      </c>
      <c r="S6" s="109">
        <f>1/(POWER(10,-(Matches[[#This Row],[Elo équipe]]-Matches[[#This Row],[Elo adversaire]])/400)+1)</f>
        <v>0.5</v>
      </c>
      <c r="T6" s="108">
        <f>IF(Matches[[#This Row],[Elo avant]]&gt;0,Matches[[#This Row],[Elo avant]]+K*Matches[[#This Row],[G]]*(Matches[[#This Row],[W]]-Matches[[#This Row],[We]]),"")</f>
        <v>1180</v>
      </c>
      <c r="U6" s="108">
        <f>IF(Matches[[#This Row],[Elo avant]]&gt;0,Matches[[#This Row],[Elo après]]-Matches[[#This Row],[Elo avant]],"")</f>
        <v>-20</v>
      </c>
    </row>
    <row r="7" spans="1:21">
      <c r="A7" s="124"/>
      <c r="B7" s="124"/>
      <c r="C7" s="10">
        <v>41835</v>
      </c>
      <c r="D7" s="7" t="s">
        <v>89</v>
      </c>
      <c r="E7" s="7">
        <v>2</v>
      </c>
      <c r="F7" s="18">
        <f>IF(VLOOKUP(Matches[[#This Row],[Date]],Résultats[#All],2)=Matches[[#This Row],[Equipe]],1,-1)*VLOOKUP(Matches[[#This Row],[Date]],Résultats[#All],3)</f>
        <v>-1</v>
      </c>
      <c r="G7" s="19">
        <f>IF(Matches[[#This Row],[Buts]]&gt;0,1,0)</f>
        <v>0</v>
      </c>
      <c r="H7" s="37"/>
      <c r="I7" s="39"/>
      <c r="J7" s="21"/>
      <c r="K7" s="35"/>
      <c r="L7" s="41"/>
      <c r="M7" s="28" t="e">
        <f>AVERAGE(Matches[[#This Row],[Gar.]:[End.]])</f>
        <v>#DIV/0!</v>
      </c>
      <c r="N7" s="108">
        <v>1200</v>
      </c>
      <c r="O7" s="108">
        <f>O5</f>
        <v>1200</v>
      </c>
      <c r="P7" s="108">
        <f>2*SUM(O$4:O$13)/COUNT(O$4:O$13)-Matches[[#This Row],[Elo équipe]]</f>
        <v>1200</v>
      </c>
      <c r="Q7" s="19">
        <f>IF(Matches[[#This Row],[Buts]]=2,1+1/2,IF(Matches[[#This Row],[Buts]]=3,1+3/4,IF(Matches[[#This Row],[Buts]]&gt;=4,1+3/4+(Matches[[#This Row],[Buts]]-3)/8,1)))</f>
        <v>1</v>
      </c>
      <c r="R7" s="19">
        <f>IF(Matches[[#This Row],[Buts]]&gt;0,1,IF(Matches[[#This Row],[Buts]]=0,0.5,0))</f>
        <v>0</v>
      </c>
      <c r="S7" s="109">
        <f>1/(POWER(10,-(Matches[[#This Row],[Elo équipe]]-Matches[[#This Row],[Elo adversaire]])/400)+1)</f>
        <v>0.5</v>
      </c>
      <c r="T7" s="108">
        <f>IF(Matches[[#This Row],[Elo avant]]&gt;0,Matches[[#This Row],[Elo avant]]+K*Matches[[#This Row],[G]]*(Matches[[#This Row],[W]]-Matches[[#This Row],[We]]),"")</f>
        <v>1180</v>
      </c>
      <c r="U7" s="108">
        <f>IF(Matches[[#This Row],[Elo avant]]&gt;0,Matches[[#This Row],[Elo après]]-Matches[[#This Row],[Elo avant]],"")</f>
        <v>-20</v>
      </c>
    </row>
    <row r="8" spans="1:21">
      <c r="A8" s="124"/>
      <c r="B8" s="124"/>
      <c r="C8" s="10">
        <v>41835</v>
      </c>
      <c r="D8" s="7" t="s">
        <v>97</v>
      </c>
      <c r="E8" s="7">
        <v>1</v>
      </c>
      <c r="F8" s="18">
        <f>IF(VLOOKUP(Matches[[#This Row],[Date]],Résultats[#All],2)=Matches[[#This Row],[Equipe]],1,-1)*VLOOKUP(Matches[[#This Row],[Date]],Résultats[#All],3)</f>
        <v>1</v>
      </c>
      <c r="G8" s="19">
        <f>IF(Matches[[#This Row],[Buts]]&gt;0,1,0)</f>
        <v>1</v>
      </c>
      <c r="H8" s="37"/>
      <c r="I8" s="39"/>
      <c r="J8" s="21"/>
      <c r="K8" s="35"/>
      <c r="L8" s="41"/>
      <c r="M8" s="28" t="e">
        <f>AVERAGE(Matches[[#This Row],[Gar.]:[End.]])</f>
        <v>#DIV/0!</v>
      </c>
      <c r="N8" s="108">
        <v>1200</v>
      </c>
      <c r="O8" s="108">
        <f>O4</f>
        <v>1200</v>
      </c>
      <c r="P8" s="108">
        <f>2*SUM(O$4:O$13)/COUNT(O$4:O$13)-Matches[[#This Row],[Elo équipe]]</f>
        <v>1200</v>
      </c>
      <c r="Q8" s="19">
        <f>IF(Matches[[#This Row],[Buts]]=2,1+1/2,IF(Matches[[#This Row],[Buts]]=3,1+3/4,IF(Matches[[#This Row],[Buts]]&gt;=4,1+3/4+(Matches[[#This Row],[Buts]]-3)/8,1)))</f>
        <v>1</v>
      </c>
      <c r="R8" s="19">
        <f>IF(Matches[[#This Row],[Buts]]&gt;0,1,IF(Matches[[#This Row],[Buts]]=0,0.5,0))</f>
        <v>1</v>
      </c>
      <c r="S8" s="109">
        <f>1/(POWER(10,-(Matches[[#This Row],[Elo équipe]]-Matches[[#This Row],[Elo adversaire]])/400)+1)</f>
        <v>0.5</v>
      </c>
      <c r="T8" s="108">
        <f>IF(Matches[[#This Row],[Elo avant]]&gt;0,Matches[[#This Row],[Elo avant]]+K*Matches[[#This Row],[G]]*(Matches[[#This Row],[W]]-Matches[[#This Row],[We]]),"")</f>
        <v>1220</v>
      </c>
      <c r="U8" s="108">
        <f>IF(Matches[[#This Row],[Elo avant]]&gt;0,Matches[[#This Row],[Elo après]]-Matches[[#This Row],[Elo avant]],"")</f>
        <v>20</v>
      </c>
    </row>
    <row r="9" spans="1:21">
      <c r="A9" s="124"/>
      <c r="B9" s="124"/>
      <c r="C9" s="10">
        <v>41835</v>
      </c>
      <c r="D9" s="7" t="s">
        <v>12</v>
      </c>
      <c r="E9" s="7">
        <v>1</v>
      </c>
      <c r="F9" s="18">
        <f>IF(VLOOKUP(Matches[[#This Row],[Date]],Résultats[#All],2)=Matches[[#This Row],[Equipe]],1,-1)*VLOOKUP(Matches[[#This Row],[Date]],Résultats[#All],3)</f>
        <v>1</v>
      </c>
      <c r="G9" s="19">
        <f>IF(Matches[[#This Row],[Buts]]&gt;0,1,0)</f>
        <v>1</v>
      </c>
      <c r="H9" s="37"/>
      <c r="I9" s="39"/>
      <c r="J9" s="21"/>
      <c r="K9" s="35"/>
      <c r="L9" s="41"/>
      <c r="M9" s="28" t="e">
        <f>AVERAGE(Matches[[#This Row],[Gar.]:[End.]])</f>
        <v>#DIV/0!</v>
      </c>
      <c r="N9" s="108">
        <v>1200</v>
      </c>
      <c r="O9" s="108">
        <f>O4</f>
        <v>1200</v>
      </c>
      <c r="P9" s="108">
        <f>2*SUM(O$4:O$13)/COUNT(O$4:O$13)-Matches[[#This Row],[Elo équipe]]</f>
        <v>1200</v>
      </c>
      <c r="Q9" s="19">
        <f>IF(Matches[[#This Row],[Buts]]=2,1+1/2,IF(Matches[[#This Row],[Buts]]=3,1+3/4,IF(Matches[[#This Row],[Buts]]&gt;=4,1+3/4+(Matches[[#This Row],[Buts]]-3)/8,1)))</f>
        <v>1</v>
      </c>
      <c r="R9" s="19">
        <f>IF(Matches[[#This Row],[Buts]]&gt;0,1,IF(Matches[[#This Row],[Buts]]=0,0.5,0))</f>
        <v>1</v>
      </c>
      <c r="S9" s="109">
        <f>1/(POWER(10,-(Matches[[#This Row],[Elo équipe]]-Matches[[#This Row],[Elo adversaire]])/400)+1)</f>
        <v>0.5</v>
      </c>
      <c r="T9" s="108">
        <f>IF(Matches[[#This Row],[Elo avant]]&gt;0,Matches[[#This Row],[Elo avant]]+K*Matches[[#This Row],[G]]*(Matches[[#This Row],[W]]-Matches[[#This Row],[We]]),"")</f>
        <v>1220</v>
      </c>
      <c r="U9" s="108">
        <f>IF(Matches[[#This Row],[Elo avant]]&gt;0,Matches[[#This Row],[Elo après]]-Matches[[#This Row],[Elo avant]],"")</f>
        <v>20</v>
      </c>
    </row>
    <row r="10" spans="1:21">
      <c r="A10" s="124"/>
      <c r="B10" s="124"/>
      <c r="C10" s="10">
        <v>41835</v>
      </c>
      <c r="D10" s="7" t="s">
        <v>91</v>
      </c>
      <c r="E10" s="7">
        <v>2</v>
      </c>
      <c r="F10" s="18">
        <f>IF(VLOOKUP(Matches[[#This Row],[Date]],Résultats[#All],2)=Matches[[#This Row],[Equipe]],1,-1)*VLOOKUP(Matches[[#This Row],[Date]],Résultats[#All],3)</f>
        <v>-1</v>
      </c>
      <c r="G10" s="19">
        <f>IF(Matches[[#This Row],[Buts]]&gt;0,1,0)</f>
        <v>0</v>
      </c>
      <c r="H10" s="37"/>
      <c r="I10" s="39"/>
      <c r="J10" s="21"/>
      <c r="K10" s="35"/>
      <c r="L10" s="41"/>
      <c r="M10" s="28" t="e">
        <f>AVERAGE(Matches[[#This Row],[Gar.]:[End.]])</f>
        <v>#DIV/0!</v>
      </c>
      <c r="N10" s="108">
        <v>1200</v>
      </c>
      <c r="O10" s="108">
        <f>O5</f>
        <v>1200</v>
      </c>
      <c r="P10" s="108">
        <f>2*SUM(O$4:O$13)/COUNT(O$4:O$13)-Matches[[#This Row],[Elo équipe]]</f>
        <v>1200</v>
      </c>
      <c r="Q10" s="19">
        <f>IF(Matches[[#This Row],[Buts]]=2,1+1/2,IF(Matches[[#This Row],[Buts]]=3,1+3/4,IF(Matches[[#This Row],[Buts]]&gt;=4,1+3/4+(Matches[[#This Row],[Buts]]-3)/8,1)))</f>
        <v>1</v>
      </c>
      <c r="R10" s="19">
        <f>IF(Matches[[#This Row],[Buts]]&gt;0,1,IF(Matches[[#This Row],[Buts]]=0,0.5,0))</f>
        <v>0</v>
      </c>
      <c r="S10" s="109">
        <f>1/(POWER(10,-(Matches[[#This Row],[Elo équipe]]-Matches[[#This Row],[Elo adversaire]])/400)+1)</f>
        <v>0.5</v>
      </c>
      <c r="T10" s="108">
        <f>IF(Matches[[#This Row],[Elo avant]]&gt;0,Matches[[#This Row],[Elo avant]]+K*Matches[[#This Row],[G]]*(Matches[[#This Row],[W]]-Matches[[#This Row],[We]]),"")</f>
        <v>1180</v>
      </c>
      <c r="U10" s="108">
        <f>IF(Matches[[#This Row],[Elo avant]]&gt;0,Matches[[#This Row],[Elo après]]-Matches[[#This Row],[Elo avant]],"")</f>
        <v>-20</v>
      </c>
    </row>
    <row r="11" spans="1:21">
      <c r="A11" s="124"/>
      <c r="B11" s="124"/>
      <c r="C11" s="10">
        <v>41835</v>
      </c>
      <c r="D11" s="48" t="s">
        <v>90</v>
      </c>
      <c r="E11" s="7">
        <v>1</v>
      </c>
      <c r="F11" s="18">
        <f>IF(VLOOKUP(Matches[[#This Row],[Date]],Résultats[#All],2)=Matches[[#This Row],[Equipe]],1,-1)*VLOOKUP(Matches[[#This Row],[Date]],Résultats[#All],3)</f>
        <v>1</v>
      </c>
      <c r="G11" s="19">
        <f>IF(Matches[[#This Row],[Buts]]&gt;0,1,0)</f>
        <v>1</v>
      </c>
      <c r="H11" s="37"/>
      <c r="I11" s="39"/>
      <c r="J11" s="21"/>
      <c r="K11" s="35"/>
      <c r="L11" s="41"/>
      <c r="M11" s="28" t="e">
        <f>AVERAGE(Matches[[#This Row],[Gar.]:[End.]])</f>
        <v>#DIV/0!</v>
      </c>
      <c r="N11" s="108">
        <v>1200</v>
      </c>
      <c r="O11" s="108">
        <f>O4</f>
        <v>1200</v>
      </c>
      <c r="P11" s="108">
        <f>2*SUM(O$4:O$13)/COUNT(O$4:O$13)-Matches[[#This Row],[Elo équipe]]</f>
        <v>1200</v>
      </c>
      <c r="Q11" s="19">
        <f>IF(Matches[[#This Row],[Buts]]=2,1+1/2,IF(Matches[[#This Row],[Buts]]=3,1+3/4,IF(Matches[[#This Row],[Buts]]&gt;=4,1+3/4+(Matches[[#This Row],[Buts]]-3)/8,1)))</f>
        <v>1</v>
      </c>
      <c r="R11" s="19">
        <f>IF(Matches[[#This Row],[Buts]]&gt;0,1,IF(Matches[[#This Row],[Buts]]=0,0.5,0))</f>
        <v>1</v>
      </c>
      <c r="S11" s="109">
        <f>1/(POWER(10,-(Matches[[#This Row],[Elo équipe]]-Matches[[#This Row],[Elo adversaire]])/400)+1)</f>
        <v>0.5</v>
      </c>
      <c r="T11" s="108">
        <f>IF(Matches[[#This Row],[Elo avant]]&gt;0,Matches[[#This Row],[Elo avant]]+K*Matches[[#This Row],[G]]*(Matches[[#This Row],[W]]-Matches[[#This Row],[We]]),"")</f>
        <v>1220</v>
      </c>
      <c r="U11" s="108">
        <f>IF(Matches[[#This Row],[Elo avant]]&gt;0,Matches[[#This Row],[Elo après]]-Matches[[#This Row],[Elo avant]],"")</f>
        <v>20</v>
      </c>
    </row>
    <row r="12" spans="1:21">
      <c r="A12" s="124"/>
      <c r="B12" s="124"/>
      <c r="C12" s="10">
        <v>41835</v>
      </c>
      <c r="D12" s="7" t="s">
        <v>92</v>
      </c>
      <c r="E12" s="7">
        <v>2</v>
      </c>
      <c r="F12" s="18">
        <f>IF(VLOOKUP(Matches[[#This Row],[Date]],Résultats[#All],2)=Matches[[#This Row],[Equipe]],1,-1)*VLOOKUP(Matches[[#This Row],[Date]],Résultats[#All],3)</f>
        <v>-1</v>
      </c>
      <c r="G12" s="19">
        <f>IF(Matches[[#This Row],[Buts]]&gt;0,1,0)</f>
        <v>0</v>
      </c>
      <c r="H12" s="37"/>
      <c r="I12" s="39"/>
      <c r="J12" s="21"/>
      <c r="K12" s="35"/>
      <c r="L12" s="41"/>
      <c r="M12" s="28" t="e">
        <f>AVERAGE(Matches[[#This Row],[Gar.]:[End.]])</f>
        <v>#DIV/0!</v>
      </c>
      <c r="N12" s="108">
        <v>1200</v>
      </c>
      <c r="O12" s="108">
        <f>O5</f>
        <v>1200</v>
      </c>
      <c r="P12" s="108">
        <f>2*SUM(O$4:O$13)/COUNT(O$4:O$13)-Matches[[#This Row],[Elo équipe]]</f>
        <v>1200</v>
      </c>
      <c r="Q12" s="19">
        <f>IF(Matches[[#This Row],[Buts]]=2,1+1/2,IF(Matches[[#This Row],[Buts]]=3,1+3/4,IF(Matches[[#This Row],[Buts]]&gt;=4,1+3/4+(Matches[[#This Row],[Buts]]-3)/8,1)))</f>
        <v>1</v>
      </c>
      <c r="R12" s="19">
        <f>IF(Matches[[#This Row],[Buts]]&gt;0,1,IF(Matches[[#This Row],[Buts]]=0,0.5,0))</f>
        <v>0</v>
      </c>
      <c r="S12" s="109">
        <f>1/(POWER(10,-(Matches[[#This Row],[Elo équipe]]-Matches[[#This Row],[Elo adversaire]])/400)+1)</f>
        <v>0.5</v>
      </c>
      <c r="T12" s="108">
        <f>IF(Matches[[#This Row],[Elo avant]]&gt;0,Matches[[#This Row],[Elo avant]]+K*Matches[[#This Row],[G]]*(Matches[[#This Row],[W]]-Matches[[#This Row],[We]]),"")</f>
        <v>1180</v>
      </c>
      <c r="U12" s="108">
        <f>IF(Matches[[#This Row],[Elo avant]]&gt;0,Matches[[#This Row],[Elo après]]-Matches[[#This Row],[Elo avant]],"")</f>
        <v>-20</v>
      </c>
    </row>
    <row r="13" spans="1:21">
      <c r="A13" s="125"/>
      <c r="B13" s="125"/>
      <c r="C13" s="29">
        <v>41835</v>
      </c>
      <c r="D13" s="30" t="s">
        <v>93</v>
      </c>
      <c r="E13" s="30">
        <v>1</v>
      </c>
      <c r="F13" s="31">
        <f>IF(VLOOKUP(Matches[[#This Row],[Date]],Résultats[#All],2)=Matches[[#This Row],[Equipe]],1,-1)*VLOOKUP(Matches[[#This Row],[Date]],Résultats[#All],3)</f>
        <v>1</v>
      </c>
      <c r="G13" s="32">
        <f>IF(Matches[[#This Row],[Buts]]&gt;0,1,0)</f>
        <v>1</v>
      </c>
      <c r="H13" s="38"/>
      <c r="I13" s="40"/>
      <c r="J13" s="33"/>
      <c r="K13" s="36"/>
      <c r="L13" s="42"/>
      <c r="M13" s="34" t="e">
        <f>AVERAGE(Matches[[#This Row],[Gar.]:[End.]])</f>
        <v>#DIV/0!</v>
      </c>
      <c r="N13" s="95">
        <v>1200</v>
      </c>
      <c r="O13" s="95">
        <f>O4</f>
        <v>1200</v>
      </c>
      <c r="P13" s="95">
        <f>2*SUM(O$4:O$13)/COUNT(O$4:O$13)-Matches[[#This Row],[Elo équipe]]</f>
        <v>1200</v>
      </c>
      <c r="Q13" s="32">
        <f>IF(Matches[[#This Row],[Buts]]=2,1+1/2,IF(Matches[[#This Row],[Buts]]=3,1+3/4,IF(Matches[[#This Row],[Buts]]&gt;=4,1+3/4+(Matches[[#This Row],[Buts]]-3)/8,1)))</f>
        <v>1</v>
      </c>
      <c r="R13" s="32">
        <f>IF(Matches[[#This Row],[Buts]]&gt;0,1,IF(Matches[[#This Row],[Buts]]=0,0.5,0))</f>
        <v>1</v>
      </c>
      <c r="S13" s="97">
        <f>1/(POWER(10,-(Matches[[#This Row],[Elo équipe]]-Matches[[#This Row],[Elo adversaire]])/400)+1)</f>
        <v>0.5</v>
      </c>
      <c r="T13" s="95">
        <f>IF(Matches[[#This Row],[Elo avant]]&gt;0,Matches[[#This Row],[Elo avant]]+K*Matches[[#This Row],[G]]*(Matches[[#This Row],[W]]-Matches[[#This Row],[We]]),"")</f>
        <v>1220</v>
      </c>
      <c r="U13" s="95">
        <f>IF(Matches[[#This Row],[Elo avant]]&gt;0,Matches[[#This Row],[Elo après]]-Matches[[#This Row],[Elo avant]],"")</f>
        <v>20</v>
      </c>
    </row>
    <row r="14" spans="1:21">
      <c r="A14" s="123">
        <f>Matches[[#This Row],[Date]]</f>
        <v>41842</v>
      </c>
      <c r="B14" s="123"/>
      <c r="C14" s="110">
        <v>41842</v>
      </c>
      <c r="D14" s="6" t="s">
        <v>98</v>
      </c>
      <c r="E14" s="6">
        <v>2</v>
      </c>
      <c r="F14" s="17">
        <f>IF(VLOOKUP(Matches[[#This Row],[Date]],Résultats[#All],2)=Matches[[#This Row],[Equipe]],1,-1)*VLOOKUP(Matches[[#This Row],[Date]],Résultats[#All],3)</f>
        <v>0</v>
      </c>
      <c r="G14" s="11">
        <f>IF(Matches[[#This Row],[Buts]]&gt;0,1,0)</f>
        <v>0</v>
      </c>
      <c r="H14" s="37"/>
      <c r="I14" s="39"/>
      <c r="J14" s="21"/>
      <c r="K14" s="35"/>
      <c r="L14" s="41"/>
      <c r="M14" s="27" t="e">
        <f>AVERAGE(Matches[[#This Row],[Gar.]:[End.]])</f>
        <v>#DIV/0!</v>
      </c>
      <c r="N14" s="94">
        <f>T4</f>
        <v>1220</v>
      </c>
      <c r="O14" s="94">
        <f>AVERAGE(N14,N16:N18,N20)</f>
        <v>1196</v>
      </c>
      <c r="P14" s="120">
        <f>2*SUM(O$14:O$23)/COUNT(O$14:O$23)-Matches[[#This Row],[Elo équipe]]</f>
        <v>1204</v>
      </c>
      <c r="Q14" s="32">
        <f>IF(Matches[[#This Row],[Buts]]=2,1+1/2,IF(Matches[[#This Row],[Buts]]=3,1+3/4,IF(Matches[[#This Row],[Buts]]&gt;=4,1+3/4+(Matches[[#This Row],[Buts]]-3)/8,1)))</f>
        <v>1</v>
      </c>
      <c r="R14" s="32">
        <f>IF(Matches[[#This Row],[Buts]]&gt;0,1,IF(Matches[[#This Row],[Buts]]=0,0.5,0))</f>
        <v>0.5</v>
      </c>
      <c r="S14" s="97">
        <f>1/(POWER(10,-(Matches[[#This Row],[Elo équipe]]-Matches[[#This Row],[Elo adversaire]])/400)+1)</f>
        <v>0.4884891087822083</v>
      </c>
      <c r="T14" s="96">
        <f>IF(Matches[[#This Row],[Elo avant]]&gt;0,Matches[[#This Row],[Elo avant]]+K*Matches[[#This Row],[G]]*(Matches[[#This Row],[W]]-Matches[[#This Row],[We]]),"")</f>
        <v>1220.4604356487116</v>
      </c>
      <c r="U14" s="94">
        <f>IF(Matches[[#This Row],[Elo avant]]&gt;0,Matches[[#This Row],[Elo après]]-Matches[[#This Row],[Elo avant]],"")</f>
        <v>0.46043564871160925</v>
      </c>
    </row>
    <row r="15" spans="1:21">
      <c r="A15" s="124"/>
      <c r="B15" s="124"/>
      <c r="C15" s="10">
        <v>41842</v>
      </c>
      <c r="D15" s="7" t="s">
        <v>94</v>
      </c>
      <c r="E15" s="7">
        <v>1</v>
      </c>
      <c r="F15" s="17">
        <f>IF(VLOOKUP(Matches[[#This Row],[Date]],Résultats[#All],2)=Matches[[#This Row],[Equipe]],1,-1)*VLOOKUP(Matches[[#This Row],[Date]],Résultats[#All],3)</f>
        <v>0</v>
      </c>
      <c r="G15" s="11">
        <f>IF(Matches[[#This Row],[Buts]]&gt;0,1,0)</f>
        <v>0</v>
      </c>
      <c r="H15" s="37"/>
      <c r="I15" s="39"/>
      <c r="J15" s="21"/>
      <c r="K15" s="35"/>
      <c r="L15" s="41"/>
      <c r="M15" s="27" t="e">
        <f>AVERAGE(Matches[[#This Row],[Gar.]:[End.]])</f>
        <v>#DIV/0!</v>
      </c>
      <c r="N15" s="108">
        <v>1200</v>
      </c>
      <c r="O15" s="94">
        <f>AVERAGE(N15,N19,N21:N23)</f>
        <v>1204</v>
      </c>
      <c r="P15" s="108">
        <f>2*SUM(O$14:O$23)/COUNT(O$14:O$23)-Matches[[#This Row],[Elo équipe]]</f>
        <v>1196</v>
      </c>
      <c r="Q15" s="32">
        <f>IF(Matches[[#This Row],[Buts]]=2,1+1/2,IF(Matches[[#This Row],[Buts]]=3,1+3/4,IF(Matches[[#This Row],[Buts]]&gt;=4,1+3/4+(Matches[[#This Row],[Buts]]-3)/8,1)))</f>
        <v>1</v>
      </c>
      <c r="R15" s="32">
        <f>IF(Matches[[#This Row],[Buts]]&gt;0,1,IF(Matches[[#This Row],[Buts]]=0,0.5,0))</f>
        <v>0.5</v>
      </c>
      <c r="S15" s="97">
        <f>1/(POWER(10,-(Matches[[#This Row],[Elo équipe]]-Matches[[#This Row],[Elo adversaire]])/400)+1)</f>
        <v>0.5115108912177917</v>
      </c>
      <c r="T15" s="94">
        <f>IF(Matches[[#This Row],[Elo avant]]&gt;0,Matches[[#This Row],[Elo avant]]+K*Matches[[#This Row],[G]]*(Matches[[#This Row],[W]]-Matches[[#This Row],[We]]),"")</f>
        <v>1199.5395643512884</v>
      </c>
      <c r="U15" s="94">
        <f>IF(Matches[[#This Row],[Elo avant]]&gt;0,Matches[[#This Row],[Elo après]]-Matches[[#This Row],[Elo avant]],"")</f>
        <v>-0.46043564871160925</v>
      </c>
    </row>
    <row r="16" spans="1:21">
      <c r="A16" s="124"/>
      <c r="B16" s="124"/>
      <c r="C16" s="10">
        <v>41842</v>
      </c>
      <c r="D16" s="6" t="s">
        <v>15</v>
      </c>
      <c r="E16" s="6">
        <v>2</v>
      </c>
      <c r="F16" s="17">
        <f>IF(VLOOKUP(Matches[[#This Row],[Date]],Résultats[#All],2)=Matches[[#This Row],[Equipe]],1,-1)*VLOOKUP(Matches[[#This Row],[Date]],Résultats[#All],3)</f>
        <v>0</v>
      </c>
      <c r="G16" s="11">
        <f>IF(Matches[[#This Row],[Buts]]&gt;0,1,0)</f>
        <v>0</v>
      </c>
      <c r="H16" s="37"/>
      <c r="I16" s="39"/>
      <c r="J16" s="21"/>
      <c r="K16" s="35"/>
      <c r="L16" s="41"/>
      <c r="M16" s="27" t="e">
        <f>AVERAGE(Matches[[#This Row],[Gar.]:[End.]])</f>
        <v>#DIV/0!</v>
      </c>
      <c r="N16" s="94">
        <f>T5</f>
        <v>1180</v>
      </c>
      <c r="O16" s="94">
        <f>O14</f>
        <v>1196</v>
      </c>
      <c r="P16" s="108">
        <f>2*SUM(O$14:O$23)/COUNT(O$14:O$23)-Matches[[#This Row],[Elo équipe]]</f>
        <v>1204</v>
      </c>
      <c r="Q16" s="32">
        <f>IF(Matches[[#This Row],[Buts]]=2,1+1/2,IF(Matches[[#This Row],[Buts]]=3,1+3/4,IF(Matches[[#This Row],[Buts]]&gt;=4,1+3/4+(Matches[[#This Row],[Buts]]-3)/8,1)))</f>
        <v>1</v>
      </c>
      <c r="R16" s="32">
        <f>IF(Matches[[#This Row],[Buts]]&gt;0,1,IF(Matches[[#This Row],[Buts]]=0,0.5,0))</f>
        <v>0.5</v>
      </c>
      <c r="S16" s="97">
        <f>1/(POWER(10,-(Matches[[#This Row],[Elo équipe]]-Matches[[#This Row],[Elo adversaire]])/400)+1)</f>
        <v>0.4884891087822083</v>
      </c>
      <c r="T16" s="94">
        <f>IF(Matches[[#This Row],[Elo avant]]&gt;0,Matches[[#This Row],[Elo avant]]+K*Matches[[#This Row],[G]]*(Matches[[#This Row],[W]]-Matches[[#This Row],[We]]),"")</f>
        <v>1180.4604356487116</v>
      </c>
      <c r="U16" s="94">
        <f>IF(Matches[[#This Row],[Elo avant]]&gt;0,Matches[[#This Row],[Elo après]]-Matches[[#This Row],[Elo avant]],"")</f>
        <v>0.46043564871160925</v>
      </c>
    </row>
    <row r="17" spans="1:21">
      <c r="A17" s="124"/>
      <c r="B17" s="124"/>
      <c r="C17" s="10">
        <v>41842</v>
      </c>
      <c r="D17" s="6" t="s">
        <v>31</v>
      </c>
      <c r="E17" s="6">
        <v>2</v>
      </c>
      <c r="F17" s="17">
        <f>IF(VLOOKUP(Matches[[#This Row],[Date]],Résultats[#All],2)=Matches[[#This Row],[Equipe]],1,-1)*VLOOKUP(Matches[[#This Row],[Date]],Résultats[#All],3)</f>
        <v>0</v>
      </c>
      <c r="G17" s="11">
        <f>IF(Matches[[#This Row],[Buts]]&gt;0,1,0)</f>
        <v>0</v>
      </c>
      <c r="H17" s="37"/>
      <c r="I17" s="39"/>
      <c r="J17" s="21"/>
      <c r="K17" s="35"/>
      <c r="L17" s="41"/>
      <c r="M17" s="27" t="e">
        <f>AVERAGE(Matches[[#This Row],[Gar.]:[End.]])</f>
        <v>#DIV/0!</v>
      </c>
      <c r="N17" s="94">
        <v>1200</v>
      </c>
      <c r="O17" s="94">
        <f>O14</f>
        <v>1196</v>
      </c>
      <c r="P17" s="108">
        <f>2*SUM(O$14:O$23)/COUNT(O$14:O$23)-Matches[[#This Row],[Elo équipe]]</f>
        <v>1204</v>
      </c>
      <c r="Q17" s="32">
        <f>IF(Matches[[#This Row],[Buts]]=2,1+1/2,IF(Matches[[#This Row],[Buts]]=3,1+3/4,IF(Matches[[#This Row],[Buts]]&gt;=4,1+3/4+(Matches[[#This Row],[Buts]]-3)/8,1)))</f>
        <v>1</v>
      </c>
      <c r="R17" s="32">
        <f>IF(Matches[[#This Row],[Buts]]&gt;0,1,IF(Matches[[#This Row],[Buts]]=0,0.5,0))</f>
        <v>0.5</v>
      </c>
      <c r="S17" s="97">
        <f>1/(POWER(10,-(Matches[[#This Row],[Elo équipe]]-Matches[[#This Row],[Elo adversaire]])/400)+1)</f>
        <v>0.4884891087822083</v>
      </c>
      <c r="T17" s="94">
        <f>IF(Matches[[#This Row],[Elo avant]]&gt;0,Matches[[#This Row],[Elo avant]]+K*Matches[[#This Row],[G]]*(Matches[[#This Row],[W]]-Matches[[#This Row],[We]]),"")</f>
        <v>1200.4604356487116</v>
      </c>
      <c r="U17" s="94">
        <f>IF(Matches[[#This Row],[Elo avant]]&gt;0,Matches[[#This Row],[Elo après]]-Matches[[#This Row],[Elo avant]],"")</f>
        <v>0.46043564871160925</v>
      </c>
    </row>
    <row r="18" spans="1:21">
      <c r="A18" s="124"/>
      <c r="B18" s="124"/>
      <c r="C18" s="10">
        <v>41842</v>
      </c>
      <c r="D18" s="6" t="s">
        <v>17</v>
      </c>
      <c r="E18" s="6">
        <v>2</v>
      </c>
      <c r="F18" s="17">
        <f>IF(VLOOKUP(Matches[[#This Row],[Date]],Résultats[#All],2)=Matches[[#This Row],[Equipe]],1,-1)*VLOOKUP(Matches[[#This Row],[Date]],Résultats[#All],3)</f>
        <v>0</v>
      </c>
      <c r="G18" s="11">
        <f>IF(Matches[[#This Row],[Buts]]&gt;0,1,0)</f>
        <v>0</v>
      </c>
      <c r="H18" s="37"/>
      <c r="I18" s="39"/>
      <c r="J18" s="21"/>
      <c r="K18" s="35"/>
      <c r="L18" s="41"/>
      <c r="M18" s="27" t="e">
        <f>AVERAGE(Matches[[#This Row],[Gar.]:[End.]])</f>
        <v>#DIV/0!</v>
      </c>
      <c r="N18" s="94">
        <f>T6</f>
        <v>1180</v>
      </c>
      <c r="O18" s="94">
        <f>O14</f>
        <v>1196</v>
      </c>
      <c r="P18" s="108">
        <f>2*SUM(O$14:O$23)/COUNT(O$14:O$23)-Matches[[#This Row],[Elo équipe]]</f>
        <v>1204</v>
      </c>
      <c r="Q18" s="32">
        <f>IF(Matches[[#This Row],[Buts]]=2,1+1/2,IF(Matches[[#This Row],[Buts]]=3,1+3/4,IF(Matches[[#This Row],[Buts]]&gt;=4,1+3/4+(Matches[[#This Row],[Buts]]-3)/8,1)))</f>
        <v>1</v>
      </c>
      <c r="R18" s="32">
        <f>IF(Matches[[#This Row],[Buts]]&gt;0,1,IF(Matches[[#This Row],[Buts]]=0,0.5,0))</f>
        <v>0.5</v>
      </c>
      <c r="S18" s="97">
        <f>1/(POWER(10,-(Matches[[#This Row],[Elo équipe]]-Matches[[#This Row],[Elo adversaire]])/400)+1)</f>
        <v>0.4884891087822083</v>
      </c>
      <c r="T18" s="94">
        <f>IF(Matches[[#This Row],[Elo avant]]&gt;0,Matches[[#This Row],[Elo avant]]+K*Matches[[#This Row],[G]]*(Matches[[#This Row],[W]]-Matches[[#This Row],[We]]),"")</f>
        <v>1180.4604356487116</v>
      </c>
      <c r="U18" s="94">
        <f>IF(Matches[[#This Row],[Elo avant]]&gt;0,Matches[[#This Row],[Elo après]]-Matches[[#This Row],[Elo avant]],"")</f>
        <v>0.46043564871160925</v>
      </c>
    </row>
    <row r="19" spans="1:21">
      <c r="A19" s="124"/>
      <c r="B19" s="124"/>
      <c r="C19" s="10">
        <v>41842</v>
      </c>
      <c r="D19" s="6" t="s">
        <v>95</v>
      </c>
      <c r="E19" s="6">
        <v>1</v>
      </c>
      <c r="F19" s="17">
        <f>IF(VLOOKUP(Matches[[#This Row],[Date]],Résultats[#All],2)=Matches[[#This Row],[Equipe]],1,-1)*VLOOKUP(Matches[[#This Row],[Date]],Résultats[#All],3)</f>
        <v>0</v>
      </c>
      <c r="G19" s="11">
        <f>IF(Matches[[#This Row],[Buts]]&gt;0,1,0)</f>
        <v>0</v>
      </c>
      <c r="H19" s="37"/>
      <c r="I19" s="39"/>
      <c r="J19" s="21"/>
      <c r="K19" s="35"/>
      <c r="L19" s="41"/>
      <c r="M19" s="27" t="e">
        <f>AVERAGE(Matches[[#This Row],[Gar.]:[End.]])</f>
        <v>#DIV/0!</v>
      </c>
      <c r="N19" s="94">
        <v>1200</v>
      </c>
      <c r="O19" s="94">
        <f>O15</f>
        <v>1204</v>
      </c>
      <c r="P19" s="108">
        <f>2*SUM(O$14:O$23)/COUNT(O$14:O$23)-Matches[[#This Row],[Elo équipe]]</f>
        <v>1196</v>
      </c>
      <c r="Q19" s="32">
        <f>IF(Matches[[#This Row],[Buts]]=2,1+1/2,IF(Matches[[#This Row],[Buts]]=3,1+3/4,IF(Matches[[#This Row],[Buts]]&gt;=4,1+3/4+(Matches[[#This Row],[Buts]]-3)/8,1)))</f>
        <v>1</v>
      </c>
      <c r="R19" s="32">
        <f>IF(Matches[[#This Row],[Buts]]&gt;0,1,IF(Matches[[#This Row],[Buts]]=0,0.5,0))</f>
        <v>0.5</v>
      </c>
      <c r="S19" s="97">
        <f>1/(POWER(10,-(Matches[[#This Row],[Elo équipe]]-Matches[[#This Row],[Elo adversaire]])/400)+1)</f>
        <v>0.5115108912177917</v>
      </c>
      <c r="T19" s="94">
        <f>IF(Matches[[#This Row],[Elo avant]]&gt;0,Matches[[#This Row],[Elo avant]]+K*Matches[[#This Row],[G]]*(Matches[[#This Row],[W]]-Matches[[#This Row],[We]]),"")</f>
        <v>1199.5395643512884</v>
      </c>
      <c r="U19" s="94">
        <f>IF(Matches[[#This Row],[Elo avant]]&gt;0,Matches[[#This Row],[Elo après]]-Matches[[#This Row],[Elo avant]],"")</f>
        <v>-0.46043564871160925</v>
      </c>
    </row>
    <row r="20" spans="1:21">
      <c r="A20" s="124"/>
      <c r="B20" s="124"/>
      <c r="C20" s="10">
        <v>41842</v>
      </c>
      <c r="D20" s="6" t="s">
        <v>96</v>
      </c>
      <c r="E20" s="6">
        <v>2</v>
      </c>
      <c r="F20" s="17">
        <f>IF(VLOOKUP(Matches[[#This Row],[Date]],Résultats[#All],2)=Matches[[#This Row],[Equipe]],1,-1)*VLOOKUP(Matches[[#This Row],[Date]],Résultats[#All],3)</f>
        <v>0</v>
      </c>
      <c r="G20" s="11">
        <f>IF(Matches[[#This Row],[Buts]]&gt;0,1,0)</f>
        <v>0</v>
      </c>
      <c r="H20" s="37"/>
      <c r="I20" s="39"/>
      <c r="J20" s="21"/>
      <c r="K20" s="35"/>
      <c r="L20" s="41"/>
      <c r="M20" s="27" t="e">
        <f>AVERAGE(Matches[[#This Row],[Gar.]:[End.]])</f>
        <v>#DIV/0!</v>
      </c>
      <c r="N20" s="94">
        <v>1200</v>
      </c>
      <c r="O20" s="94">
        <f>O14</f>
        <v>1196</v>
      </c>
      <c r="P20" s="108">
        <f>2*SUM(O$14:O$23)/COUNT(O$14:O$23)-Matches[[#This Row],[Elo équipe]]</f>
        <v>1204</v>
      </c>
      <c r="Q20" s="32">
        <f>IF(Matches[[#This Row],[Buts]]=2,1+1/2,IF(Matches[[#This Row],[Buts]]=3,1+3/4,IF(Matches[[#This Row],[Buts]]&gt;=4,1+3/4+(Matches[[#This Row],[Buts]]-3)/8,1)))</f>
        <v>1</v>
      </c>
      <c r="R20" s="32">
        <f>IF(Matches[[#This Row],[Buts]]&gt;0,1,IF(Matches[[#This Row],[Buts]]=0,0.5,0))</f>
        <v>0.5</v>
      </c>
      <c r="S20" s="97">
        <f>1/(POWER(10,-(Matches[[#This Row],[Elo équipe]]-Matches[[#This Row],[Elo adversaire]])/400)+1)</f>
        <v>0.4884891087822083</v>
      </c>
      <c r="T20" s="94">
        <f>IF(Matches[[#This Row],[Elo avant]]&gt;0,Matches[[#This Row],[Elo avant]]+K*Matches[[#This Row],[G]]*(Matches[[#This Row],[W]]-Matches[[#This Row],[We]]),"")</f>
        <v>1200.4604356487116</v>
      </c>
      <c r="U20" s="94">
        <f>IF(Matches[[#This Row],[Elo avant]]&gt;0,Matches[[#This Row],[Elo après]]-Matches[[#This Row],[Elo avant]],"")</f>
        <v>0.46043564871160925</v>
      </c>
    </row>
    <row r="21" spans="1:21">
      <c r="A21" s="124"/>
      <c r="B21" s="124"/>
      <c r="C21" s="10">
        <v>41842</v>
      </c>
      <c r="D21" s="6" t="s">
        <v>97</v>
      </c>
      <c r="E21" s="6">
        <v>1</v>
      </c>
      <c r="F21" s="17">
        <f>IF(VLOOKUP(Matches[[#This Row],[Date]],Résultats[#All],2)=Matches[[#This Row],[Equipe]],1,-1)*VLOOKUP(Matches[[#This Row],[Date]],Résultats[#All],3)</f>
        <v>0</v>
      </c>
      <c r="G21" s="11">
        <f>IF(Matches[[#This Row],[Buts]]&gt;0,1,0)</f>
        <v>0</v>
      </c>
      <c r="H21" s="37"/>
      <c r="I21" s="39"/>
      <c r="J21" s="21"/>
      <c r="K21" s="35"/>
      <c r="L21" s="41"/>
      <c r="M21" s="27" t="e">
        <f>AVERAGE(Matches[[#This Row],[Gar.]:[End.]])</f>
        <v>#DIV/0!</v>
      </c>
      <c r="N21" s="94">
        <f>T8</f>
        <v>1220</v>
      </c>
      <c r="O21" s="94">
        <f>O15</f>
        <v>1204</v>
      </c>
      <c r="P21" s="108">
        <f>2*SUM(O$14:O$23)/COUNT(O$14:O$23)-Matches[[#This Row],[Elo équipe]]</f>
        <v>1196</v>
      </c>
      <c r="Q21" s="32">
        <f>IF(Matches[[#This Row],[Buts]]=2,1+1/2,IF(Matches[[#This Row],[Buts]]=3,1+3/4,IF(Matches[[#This Row],[Buts]]&gt;=4,1+3/4+(Matches[[#This Row],[Buts]]-3)/8,1)))</f>
        <v>1</v>
      </c>
      <c r="R21" s="32">
        <f>IF(Matches[[#This Row],[Buts]]&gt;0,1,IF(Matches[[#This Row],[Buts]]=0,0.5,0))</f>
        <v>0.5</v>
      </c>
      <c r="S21" s="97">
        <f>1/(POWER(10,-(Matches[[#This Row],[Elo équipe]]-Matches[[#This Row],[Elo adversaire]])/400)+1)</f>
        <v>0.5115108912177917</v>
      </c>
      <c r="T21" s="94">
        <f>IF(Matches[[#This Row],[Elo avant]]&gt;0,Matches[[#This Row],[Elo avant]]+K*Matches[[#This Row],[G]]*(Matches[[#This Row],[W]]-Matches[[#This Row],[We]]),"")</f>
        <v>1219.5395643512884</v>
      </c>
      <c r="U21" s="94">
        <f>IF(Matches[[#This Row],[Elo avant]]&gt;0,Matches[[#This Row],[Elo après]]-Matches[[#This Row],[Elo avant]],"")</f>
        <v>-0.46043564871160925</v>
      </c>
    </row>
    <row r="22" spans="1:21">
      <c r="A22" s="124"/>
      <c r="B22" s="124"/>
      <c r="C22" s="10">
        <v>41842</v>
      </c>
      <c r="D22" s="6" t="s">
        <v>91</v>
      </c>
      <c r="E22" s="6">
        <v>1</v>
      </c>
      <c r="F22" s="17">
        <f>IF(VLOOKUP(Matches[[#This Row],[Date]],Résultats[#All],2)=Matches[[#This Row],[Equipe]],1,-1)*VLOOKUP(Matches[[#This Row],[Date]],Résultats[#All],3)</f>
        <v>0</v>
      </c>
      <c r="G22" s="11">
        <f>IF(Matches[[#This Row],[Buts]]&gt;0,1,0)</f>
        <v>0</v>
      </c>
      <c r="H22" s="37"/>
      <c r="I22" s="39"/>
      <c r="J22" s="21"/>
      <c r="K22" s="35"/>
      <c r="L22" s="41"/>
      <c r="M22" s="27" t="e">
        <f>AVERAGE(Matches[[#This Row],[Gar.]:[End.]])</f>
        <v>#DIV/0!</v>
      </c>
      <c r="N22" s="94">
        <f>T10</f>
        <v>1180</v>
      </c>
      <c r="O22" s="94">
        <f>O15</f>
        <v>1204</v>
      </c>
      <c r="P22" s="108">
        <f>2*SUM(O$14:O$23)/COUNT(O$14:O$23)-Matches[[#This Row],[Elo équipe]]</f>
        <v>1196</v>
      </c>
      <c r="Q22" s="32">
        <f>IF(Matches[[#This Row],[Buts]]=2,1+1/2,IF(Matches[[#This Row],[Buts]]=3,1+3/4,IF(Matches[[#This Row],[Buts]]&gt;=4,1+3/4+(Matches[[#This Row],[Buts]]-3)/8,1)))</f>
        <v>1</v>
      </c>
      <c r="R22" s="32">
        <f>IF(Matches[[#This Row],[Buts]]&gt;0,1,IF(Matches[[#This Row],[Buts]]=0,0.5,0))</f>
        <v>0.5</v>
      </c>
      <c r="S22" s="97">
        <f>1/(POWER(10,-(Matches[[#This Row],[Elo équipe]]-Matches[[#This Row],[Elo adversaire]])/400)+1)</f>
        <v>0.5115108912177917</v>
      </c>
      <c r="T22" s="94">
        <f>IF(Matches[[#This Row],[Elo avant]]&gt;0,Matches[[#This Row],[Elo avant]]+K*Matches[[#This Row],[G]]*(Matches[[#This Row],[W]]-Matches[[#This Row],[We]]),"")</f>
        <v>1179.5395643512884</v>
      </c>
      <c r="U22" s="94">
        <f>IF(Matches[[#This Row],[Elo avant]]&gt;0,Matches[[#This Row],[Elo après]]-Matches[[#This Row],[Elo avant]],"")</f>
        <v>-0.46043564871160925</v>
      </c>
    </row>
    <row r="23" spans="1:21">
      <c r="A23" s="125"/>
      <c r="B23" s="125"/>
      <c r="C23" s="29">
        <v>41842</v>
      </c>
      <c r="D23" s="98" t="s">
        <v>90</v>
      </c>
      <c r="E23" s="30">
        <v>1</v>
      </c>
      <c r="F23" s="31">
        <f>IF(VLOOKUP(Matches[[#This Row],[Date]],Résultats[#All],2)=Matches[[#This Row],[Equipe]],1,-1)*VLOOKUP(Matches[[#This Row],[Date]],Résultats[#All],3)</f>
        <v>0</v>
      </c>
      <c r="G23" s="32">
        <f>IF(Matches[[#This Row],[Buts]]&gt;0,1,0)</f>
        <v>0</v>
      </c>
      <c r="H23" s="38"/>
      <c r="I23" s="40"/>
      <c r="J23" s="33"/>
      <c r="K23" s="36"/>
      <c r="L23" s="42"/>
      <c r="M23" s="34" t="e">
        <f>AVERAGE(Matches[[#This Row],[Gar.]:[End.]])</f>
        <v>#DIV/0!</v>
      </c>
      <c r="N23" s="95">
        <f>T11</f>
        <v>1220</v>
      </c>
      <c r="O23" s="95">
        <f>O15</f>
        <v>1204</v>
      </c>
      <c r="P23" s="95">
        <f>2*SUM(O$14:O$23)/COUNT(O$14:O$23)-Matches[[#This Row],[Elo équipe]]</f>
        <v>1196</v>
      </c>
      <c r="Q23" s="32">
        <f>IF(Matches[[#This Row],[Buts]]=2,1+1/2,IF(Matches[[#This Row],[Buts]]=3,1+3/4,IF(Matches[[#This Row],[Buts]]&gt;=4,1+3/4+(Matches[[#This Row],[Buts]]-3)/8,1)))</f>
        <v>1</v>
      </c>
      <c r="R23" s="32">
        <f>IF(Matches[[#This Row],[Buts]]&gt;0,1,IF(Matches[[#This Row],[Buts]]=0,0.5,0))</f>
        <v>0.5</v>
      </c>
      <c r="S23" s="97">
        <f>1/(POWER(10,-(Matches[[#This Row],[Elo équipe]]-Matches[[#This Row],[Elo adversaire]])/400)+1)</f>
        <v>0.5115108912177917</v>
      </c>
      <c r="T23" s="95">
        <f>IF(Matches[[#This Row],[Elo avant]]&gt;0,Matches[[#This Row],[Elo avant]]+K*Matches[[#This Row],[G]]*(Matches[[#This Row],[W]]-Matches[[#This Row],[We]]),"")</f>
        <v>1219.5395643512884</v>
      </c>
      <c r="U23" s="95">
        <f>IF(Matches[[#This Row],[Elo avant]]&gt;0,Matches[[#This Row],[Elo après]]-Matches[[#This Row],[Elo avant]],"")</f>
        <v>-0.46043564871160925</v>
      </c>
    </row>
    <row r="24" spans="1:21">
      <c r="C24" s="9"/>
      <c r="F24" s="17"/>
      <c r="G24" s="11"/>
      <c r="H24" s="37"/>
      <c r="I24" s="39"/>
      <c r="J24" s="21"/>
      <c r="K24" s="35"/>
      <c r="L24" s="41"/>
      <c r="M24" s="27"/>
      <c r="N24" s="94"/>
      <c r="O24" s="94"/>
      <c r="P24" s="94"/>
      <c r="Q24" s="32">
        <f>IF(Matches[[#This Row],[Buts]]=2,1+1/2,IF(Matches[[#This Row],[Buts]]=3,1+3/4,IF(Matches[[#This Row],[Buts]]&gt;=4,1+3/4+(Matches[[#This Row],[Buts]]-3)/8,1)))</f>
        <v>1</v>
      </c>
      <c r="R24" s="32">
        <f>IF(Matches[[#This Row],[Buts]]&gt;0,1,IF(Matches[[#This Row],[Buts]]=0,0.5,0))</f>
        <v>0.5</v>
      </c>
      <c r="S24" s="97">
        <f>1/(POWER(10,-(Matches[[#This Row],[Elo équipe]]-Matches[[#This Row],[Elo adversaire]])/400)+1)</f>
        <v>0.5</v>
      </c>
      <c r="T24" s="94" t="str">
        <f>IF(Matches[[#This Row],[Elo avant]]&gt;0,Matches[[#This Row],[Elo avant]]+K*Matches[[#This Row],[G]]*(Matches[[#This Row],[W]]-Matches[[#This Row],[We]]),"")</f>
        <v/>
      </c>
      <c r="U24" s="94" t="str">
        <f>IF(Matches[[#This Row],[Elo avant]]&gt;0,Matches[[#This Row],[Elo après]]-Matches[[#This Row],[Elo avant]],"")</f>
        <v/>
      </c>
    </row>
    <row r="25" spans="1:21">
      <c r="C25" s="9"/>
      <c r="F25" s="17"/>
      <c r="G25" s="11"/>
      <c r="H25" s="37"/>
      <c r="I25" s="39"/>
      <c r="J25" s="21"/>
      <c r="K25" s="35"/>
      <c r="L25" s="41"/>
      <c r="M25" s="27"/>
      <c r="N25" s="94"/>
      <c r="O25" s="94"/>
      <c r="P25" s="94"/>
      <c r="Q25" s="32">
        <f>IF(Matches[[#This Row],[Buts]]=2,1+1/2,IF(Matches[[#This Row],[Buts]]=3,1+3/4,IF(Matches[[#This Row],[Buts]]&gt;=4,1+3/4+(Matches[[#This Row],[Buts]]-3)/8,1)))</f>
        <v>1</v>
      </c>
      <c r="R25" s="32">
        <f>IF(Matches[[#This Row],[Buts]]&gt;0,1,IF(Matches[[#This Row],[Buts]]=0,0.5,0))</f>
        <v>0.5</v>
      </c>
      <c r="S25" s="97">
        <f>1/(POWER(10,-(Matches[[#This Row],[Elo équipe]]-Matches[[#This Row],[Elo adversaire]])/400)+1)</f>
        <v>0.5</v>
      </c>
      <c r="T25" s="94" t="str">
        <f>IF(Matches[[#This Row],[Elo avant]]&gt;0,Matches[[#This Row],[Elo avant]]+K*Matches[[#This Row],[G]]*(Matches[[#This Row],[W]]-Matches[[#This Row],[We]]),"")</f>
        <v/>
      </c>
      <c r="U25" s="94" t="str">
        <f>IF(Matches[[#This Row],[Elo avant]]&gt;0,Matches[[#This Row],[Elo après]]-Matches[[#This Row],[Elo avant]],"")</f>
        <v/>
      </c>
    </row>
    <row r="26" spans="1:21">
      <c r="C26" s="9"/>
      <c r="F26" s="17"/>
      <c r="G26" s="11"/>
      <c r="H26" s="37"/>
      <c r="I26" s="39"/>
      <c r="J26" s="21"/>
      <c r="K26" s="35"/>
      <c r="L26" s="41"/>
      <c r="M26" s="27"/>
      <c r="N26" s="94"/>
      <c r="O26" s="94"/>
      <c r="P26" s="94"/>
      <c r="Q26" s="32">
        <f>IF(Matches[[#This Row],[Buts]]=2,1+1/2,IF(Matches[[#This Row],[Buts]]=3,1+3/4,IF(Matches[[#This Row],[Buts]]&gt;=4,1+3/4+(Matches[[#This Row],[Buts]]-3)/8,1)))</f>
        <v>1</v>
      </c>
      <c r="R26" s="32">
        <f>IF(Matches[[#This Row],[Buts]]&gt;0,1,IF(Matches[[#This Row],[Buts]]=0,0.5,0))</f>
        <v>0.5</v>
      </c>
      <c r="S26" s="97">
        <f>1/(POWER(10,-(Matches[[#This Row],[Elo équipe]]-Matches[[#This Row],[Elo adversaire]])/400)+1)</f>
        <v>0.5</v>
      </c>
      <c r="T26" s="94" t="str">
        <f>IF(Matches[[#This Row],[Elo avant]]&gt;0,Matches[[#This Row],[Elo avant]]+K*Matches[[#This Row],[G]]*(Matches[[#This Row],[W]]-Matches[[#This Row],[We]]),"")</f>
        <v/>
      </c>
      <c r="U26" s="94" t="str">
        <f>IF(Matches[[#This Row],[Elo avant]]&gt;0,Matches[[#This Row],[Elo après]]-Matches[[#This Row],[Elo avant]],"")</f>
        <v/>
      </c>
    </row>
    <row r="27" spans="1:21">
      <c r="C27" s="9"/>
      <c r="F27" s="17"/>
      <c r="G27" s="11"/>
      <c r="H27" s="37"/>
      <c r="I27" s="39"/>
      <c r="J27" s="21"/>
      <c r="K27" s="35"/>
      <c r="L27" s="41"/>
      <c r="M27" s="27"/>
      <c r="N27" s="94"/>
      <c r="O27" s="94"/>
      <c r="P27" s="94"/>
      <c r="Q27" s="32">
        <f>IF(Matches[[#This Row],[Buts]]=2,1+1/2,IF(Matches[[#This Row],[Buts]]=3,1+3/4,IF(Matches[[#This Row],[Buts]]&gt;=4,1+3/4+(Matches[[#This Row],[Buts]]-3)/8,1)))</f>
        <v>1</v>
      </c>
      <c r="R27" s="32">
        <f>IF(Matches[[#This Row],[Buts]]&gt;0,1,IF(Matches[[#This Row],[Buts]]=0,0.5,0))</f>
        <v>0.5</v>
      </c>
      <c r="S27" s="97">
        <f>1/(POWER(10,-(Matches[[#This Row],[Elo équipe]]-Matches[[#This Row],[Elo adversaire]])/400)+1)</f>
        <v>0.5</v>
      </c>
      <c r="T27" s="94" t="str">
        <f>IF(Matches[[#This Row],[Elo avant]]&gt;0,Matches[[#This Row],[Elo avant]]+K*Matches[[#This Row],[G]]*(Matches[[#This Row],[W]]-Matches[[#This Row],[We]]),"")</f>
        <v/>
      </c>
      <c r="U27" s="94" t="str">
        <f>IF(Matches[[#This Row],[Elo avant]]&gt;0,Matches[[#This Row],[Elo après]]-Matches[[#This Row],[Elo avant]],"")</f>
        <v/>
      </c>
    </row>
    <row r="28" spans="1:21">
      <c r="C28" s="9"/>
      <c r="F28" s="17"/>
      <c r="G28" s="11"/>
      <c r="H28" s="37"/>
      <c r="I28" s="39"/>
      <c r="J28" s="21"/>
      <c r="K28" s="35"/>
      <c r="L28" s="41"/>
      <c r="M28" s="27"/>
      <c r="N28" s="94"/>
      <c r="O28" s="94"/>
      <c r="P28" s="94"/>
      <c r="Q28" s="32">
        <f>IF(Matches[[#This Row],[Buts]]=2,1+1/2,IF(Matches[[#This Row],[Buts]]=3,1+3/4,IF(Matches[[#This Row],[Buts]]&gt;=4,1+3/4+(Matches[[#This Row],[Buts]]-3)/8,1)))</f>
        <v>1</v>
      </c>
      <c r="R28" s="32">
        <f>IF(Matches[[#This Row],[Buts]]&gt;0,1,IF(Matches[[#This Row],[Buts]]=0,0.5,0))</f>
        <v>0.5</v>
      </c>
      <c r="S28" s="97">
        <f>1/(POWER(10,-(Matches[[#This Row],[Elo équipe]]-Matches[[#This Row],[Elo adversaire]])/400)+1)</f>
        <v>0.5</v>
      </c>
      <c r="T28" s="94" t="str">
        <f>IF(Matches[[#This Row],[Elo avant]]&gt;0,Matches[[#This Row],[Elo avant]]+K*Matches[[#This Row],[G]]*(Matches[[#This Row],[W]]-Matches[[#This Row],[We]]),"")</f>
        <v/>
      </c>
      <c r="U28" s="94" t="str">
        <f>IF(Matches[[#This Row],[Elo avant]]&gt;0,Matches[[#This Row],[Elo après]]-Matches[[#This Row],[Elo avant]],"")</f>
        <v/>
      </c>
    </row>
    <row r="29" spans="1:21">
      <c r="C29" s="9"/>
      <c r="F29" s="17"/>
      <c r="G29" s="11"/>
      <c r="H29" s="37"/>
      <c r="I29" s="39"/>
      <c r="J29" s="21"/>
      <c r="K29" s="35"/>
      <c r="L29" s="41"/>
      <c r="M29" s="27"/>
      <c r="N29" s="94"/>
      <c r="O29" s="94"/>
      <c r="P29" s="94"/>
      <c r="Q29" s="32">
        <f>IF(Matches[[#This Row],[Buts]]=2,1+1/2,IF(Matches[[#This Row],[Buts]]=3,1+3/4,IF(Matches[[#This Row],[Buts]]&gt;=4,1+3/4+(Matches[[#This Row],[Buts]]-3)/8,1)))</f>
        <v>1</v>
      </c>
      <c r="R29" s="32">
        <f>IF(Matches[[#This Row],[Buts]]&gt;0,1,IF(Matches[[#This Row],[Buts]]=0,0.5,0))</f>
        <v>0.5</v>
      </c>
      <c r="S29" s="97">
        <f>1/(POWER(10,-(Matches[[#This Row],[Elo équipe]]-Matches[[#This Row],[Elo adversaire]])/400)+1)</f>
        <v>0.5</v>
      </c>
      <c r="T29" s="94" t="str">
        <f>IF(Matches[[#This Row],[Elo avant]]&gt;0,Matches[[#This Row],[Elo avant]]+K*Matches[[#This Row],[G]]*(Matches[[#This Row],[W]]-Matches[[#This Row],[We]]),"")</f>
        <v/>
      </c>
      <c r="U29" s="94" t="str">
        <f>IF(Matches[[#This Row],[Elo avant]]&gt;0,Matches[[#This Row],[Elo après]]-Matches[[#This Row],[Elo avant]],"")</f>
        <v/>
      </c>
    </row>
    <row r="30" spans="1:21">
      <c r="C30" s="9"/>
      <c r="F30" s="17"/>
      <c r="G30" s="11"/>
      <c r="H30" s="37"/>
      <c r="I30" s="39"/>
      <c r="J30" s="21"/>
      <c r="K30" s="35"/>
      <c r="L30" s="41"/>
      <c r="M30" s="27"/>
      <c r="N30" s="94"/>
      <c r="O30" s="94"/>
      <c r="P30" s="94"/>
      <c r="Q30" s="32">
        <f>IF(Matches[[#This Row],[Buts]]=2,1+1/2,IF(Matches[[#This Row],[Buts]]=3,1+3/4,IF(Matches[[#This Row],[Buts]]&gt;=4,1+3/4+(Matches[[#This Row],[Buts]]-3)/8,1)))</f>
        <v>1</v>
      </c>
      <c r="R30" s="32">
        <f>IF(Matches[[#This Row],[Buts]]&gt;0,1,IF(Matches[[#This Row],[Buts]]=0,0.5,0))</f>
        <v>0.5</v>
      </c>
      <c r="S30" s="97">
        <f>1/(POWER(10,-(Matches[[#This Row],[Elo équipe]]-Matches[[#This Row],[Elo adversaire]])/400)+1)</f>
        <v>0.5</v>
      </c>
      <c r="T30" s="94" t="str">
        <f>IF(Matches[[#This Row],[Elo avant]]&gt;0,Matches[[#This Row],[Elo avant]]+K*Matches[[#This Row],[G]]*(Matches[[#This Row],[W]]-Matches[[#This Row],[We]]),"")</f>
        <v/>
      </c>
      <c r="U30" s="94" t="str">
        <f>IF(Matches[[#This Row],[Elo avant]]&gt;0,Matches[[#This Row],[Elo après]]-Matches[[#This Row],[Elo avant]],"")</f>
        <v/>
      </c>
    </row>
    <row r="31" spans="1:21">
      <c r="C31" s="9"/>
      <c r="F31" s="17"/>
      <c r="G31" s="11"/>
      <c r="H31" s="37"/>
      <c r="I31" s="39"/>
      <c r="J31" s="21"/>
      <c r="K31" s="35"/>
      <c r="L31" s="41"/>
      <c r="M31" s="27"/>
      <c r="N31" s="94"/>
      <c r="O31" s="94"/>
      <c r="P31" s="94"/>
      <c r="Q31" s="32">
        <f>IF(Matches[[#This Row],[Buts]]=2,1+1/2,IF(Matches[[#This Row],[Buts]]=3,1+3/4,IF(Matches[[#This Row],[Buts]]&gt;=4,1+3/4+(Matches[[#This Row],[Buts]]-3)/8,1)))</f>
        <v>1</v>
      </c>
      <c r="R31" s="32">
        <f>IF(Matches[[#This Row],[Buts]]&gt;0,1,IF(Matches[[#This Row],[Buts]]=0,0.5,0))</f>
        <v>0.5</v>
      </c>
      <c r="S31" s="97">
        <f>1/(POWER(10,-(Matches[[#This Row],[Elo équipe]]-Matches[[#This Row],[Elo adversaire]])/400)+1)</f>
        <v>0.5</v>
      </c>
      <c r="T31" s="94" t="str">
        <f>IF(Matches[[#This Row],[Elo avant]]&gt;0,Matches[[#This Row],[Elo avant]]+K*Matches[[#This Row],[G]]*(Matches[[#This Row],[W]]-Matches[[#This Row],[We]]),"")</f>
        <v/>
      </c>
      <c r="U31" s="94" t="str">
        <f>IF(Matches[[#This Row],[Elo avant]]&gt;0,Matches[[#This Row],[Elo après]]-Matches[[#This Row],[Elo avant]],"")</f>
        <v/>
      </c>
    </row>
    <row r="32" spans="1:21">
      <c r="C32" s="9"/>
      <c r="F32" s="17"/>
      <c r="G32" s="11"/>
      <c r="H32" s="37"/>
      <c r="I32" s="39"/>
      <c r="J32" s="21"/>
      <c r="K32" s="35"/>
      <c r="L32" s="41"/>
      <c r="M32" s="27"/>
      <c r="N32" s="94"/>
      <c r="O32" s="94"/>
      <c r="P32" s="94"/>
      <c r="Q32" s="32">
        <f>IF(Matches[[#This Row],[Buts]]=2,1+1/2,IF(Matches[[#This Row],[Buts]]=3,1+3/4,IF(Matches[[#This Row],[Buts]]&gt;=4,1+3/4+(Matches[[#This Row],[Buts]]-3)/8,1)))</f>
        <v>1</v>
      </c>
      <c r="R32" s="32">
        <f>IF(Matches[[#This Row],[Buts]]&gt;0,1,IF(Matches[[#This Row],[Buts]]=0,0.5,0))</f>
        <v>0.5</v>
      </c>
      <c r="S32" s="97">
        <f>1/(POWER(10,-(Matches[[#This Row],[Elo équipe]]-Matches[[#This Row],[Elo adversaire]])/400)+1)</f>
        <v>0.5</v>
      </c>
      <c r="T32" s="94" t="str">
        <f>IF(Matches[[#This Row],[Elo avant]]&gt;0,Matches[[#This Row],[Elo avant]]+K*Matches[[#This Row],[G]]*(Matches[[#This Row],[W]]-Matches[[#This Row],[We]]),"")</f>
        <v/>
      </c>
      <c r="U32" s="94" t="str">
        <f>IF(Matches[[#This Row],[Elo avant]]&gt;0,Matches[[#This Row],[Elo après]]-Matches[[#This Row],[Elo avant]],"")</f>
        <v/>
      </c>
    </row>
    <row r="33" spans="3:21">
      <c r="C33" s="10"/>
      <c r="D33" s="7"/>
      <c r="E33" s="7"/>
      <c r="F33" s="17"/>
      <c r="G33" s="11"/>
      <c r="H33" s="37"/>
      <c r="I33" s="39"/>
      <c r="J33" s="21"/>
      <c r="K33" s="35"/>
      <c r="L33" s="41"/>
      <c r="M33" s="27"/>
      <c r="N33" s="108"/>
      <c r="O33" s="94"/>
      <c r="P33" s="94"/>
      <c r="Q33" s="32">
        <f>IF(Matches[[#This Row],[Buts]]=2,1+1/2,IF(Matches[[#This Row],[Buts]]=3,1+3/4,IF(Matches[[#This Row],[Buts]]&gt;=4,1+3/4+(Matches[[#This Row],[Buts]]-3)/8,1)))</f>
        <v>1</v>
      </c>
      <c r="R33" s="32">
        <f>IF(Matches[[#This Row],[Buts]]&gt;0,1,IF(Matches[[#This Row],[Buts]]=0,0.5,0))</f>
        <v>0.5</v>
      </c>
      <c r="S33" s="97">
        <f>1/(POWER(10,-(Matches[[#This Row],[Elo équipe]]-Matches[[#This Row],[Elo adversaire]])/400)+1)</f>
        <v>0.5</v>
      </c>
      <c r="T33" s="94" t="str">
        <f>IF(Matches[[#This Row],[Elo avant]]&gt;0,Matches[[#This Row],[Elo avant]]+K*Matches[[#This Row],[G]]*(Matches[[#This Row],[W]]-Matches[[#This Row],[We]]),"")</f>
        <v/>
      </c>
      <c r="U33" s="94" t="str">
        <f>IF(Matches[[#This Row],[Elo avant]]&gt;0,Matches[[#This Row],[Elo après]]-Matches[[#This Row],[Elo avant]],"")</f>
        <v/>
      </c>
    </row>
    <row r="34" spans="3:21">
      <c r="C34" s="6" t="s">
        <v>56</v>
      </c>
      <c r="E34" s="120">
        <f>SUBTOTAL(101,[Equipe])</f>
        <v>1.5</v>
      </c>
      <c r="F34" s="122">
        <f>SUBTOTAL(109,[Buts])</f>
        <v>0</v>
      </c>
      <c r="G34" s="6"/>
      <c r="H34" s="104" t="e">
        <f>AVERAGE([Gar.])</f>
        <v>#DIV/0!</v>
      </c>
      <c r="I34" s="105" t="e">
        <f>AVERAGE([Déf.])</f>
        <v>#DIV/0!</v>
      </c>
      <c r="J34" s="27" t="e">
        <f>AVERAGE([Mil.])</f>
        <v>#DIV/0!</v>
      </c>
      <c r="K34" s="106" t="e">
        <f>AVERAGE([Att.])</f>
        <v>#DIV/0!</v>
      </c>
      <c r="L34" s="107" t="e">
        <f>AVERAGE([End.])</f>
        <v>#DIV/0!</v>
      </c>
      <c r="M34" s="8"/>
      <c r="N34" s="6"/>
      <c r="O34" s="6"/>
      <c r="P34" s="6"/>
      <c r="Q34" s="6"/>
      <c r="R34" s="6"/>
      <c r="S34" s="6"/>
      <c r="T34" s="94">
        <f>AVERAGE([Elo après])</f>
        <v>1200</v>
      </c>
      <c r="U34" s="94">
        <f>SUBTOTAL(101,[Diff.])</f>
        <v>0</v>
      </c>
    </row>
    <row r="35" spans="3:21">
      <c r="H35" s="49">
        <v>0</v>
      </c>
      <c r="I35" s="50">
        <v>0</v>
      </c>
      <c r="J35" s="51">
        <v>0</v>
      </c>
      <c r="K35" s="52">
        <v>0</v>
      </c>
      <c r="L35" s="57">
        <v>0</v>
      </c>
    </row>
    <row r="36" spans="3:21">
      <c r="H36" s="49">
        <v>0</v>
      </c>
      <c r="I36" s="50">
        <v>0</v>
      </c>
      <c r="J36" s="51">
        <v>0</v>
      </c>
      <c r="K36" s="52">
        <v>0</v>
      </c>
      <c r="L36" s="57">
        <v>0</v>
      </c>
    </row>
    <row r="37" spans="3:21">
      <c r="H37" s="49">
        <v>0</v>
      </c>
      <c r="I37" s="50">
        <v>0</v>
      </c>
      <c r="J37" s="51">
        <v>0</v>
      </c>
      <c r="K37" s="52">
        <v>0</v>
      </c>
      <c r="L37" s="57">
        <v>0</v>
      </c>
    </row>
    <row r="38" spans="3:21">
      <c r="H38" s="49">
        <v>0</v>
      </c>
      <c r="I38" s="50">
        <v>0</v>
      </c>
      <c r="J38" s="51">
        <v>0</v>
      </c>
      <c r="K38" s="52">
        <v>0</v>
      </c>
      <c r="L38" s="57">
        <v>0</v>
      </c>
    </row>
    <row r="39" spans="3:21">
      <c r="H39" s="49">
        <v>0</v>
      </c>
      <c r="I39" s="50">
        <v>0</v>
      </c>
      <c r="J39" s="51">
        <v>0</v>
      </c>
      <c r="K39" s="52">
        <v>0</v>
      </c>
      <c r="L39" s="57">
        <v>0</v>
      </c>
    </row>
    <row r="40" spans="3:21">
      <c r="H40" s="49">
        <v>0</v>
      </c>
      <c r="I40" s="50">
        <v>0</v>
      </c>
      <c r="J40" s="51">
        <v>0</v>
      </c>
      <c r="K40" s="52">
        <v>0</v>
      </c>
      <c r="L40" s="57">
        <v>0</v>
      </c>
    </row>
    <row r="41" spans="3:21">
      <c r="H41" s="49">
        <v>0</v>
      </c>
      <c r="I41" s="50">
        <v>0</v>
      </c>
      <c r="J41" s="51">
        <v>0</v>
      </c>
      <c r="K41" s="52">
        <v>0</v>
      </c>
      <c r="L41" s="57">
        <v>0</v>
      </c>
    </row>
    <row r="42" spans="3:21">
      <c r="H42" s="49">
        <v>0</v>
      </c>
      <c r="I42" s="50">
        <v>0</v>
      </c>
      <c r="J42" s="51">
        <v>0</v>
      </c>
      <c r="K42" s="52">
        <v>0</v>
      </c>
      <c r="L42" s="57">
        <v>0</v>
      </c>
    </row>
    <row r="43" spans="3:21">
      <c r="H43" s="49">
        <v>0</v>
      </c>
      <c r="I43" s="50">
        <v>0</v>
      </c>
      <c r="J43" s="51">
        <v>0</v>
      </c>
      <c r="K43" s="52">
        <v>0</v>
      </c>
      <c r="L43" s="57">
        <v>0</v>
      </c>
    </row>
    <row r="44" spans="3:21">
      <c r="H44" s="49">
        <v>0</v>
      </c>
      <c r="I44" s="50">
        <v>0</v>
      </c>
      <c r="J44" s="51">
        <v>0</v>
      </c>
      <c r="K44" s="52">
        <v>0</v>
      </c>
      <c r="L44" s="57">
        <v>0</v>
      </c>
    </row>
    <row r="45" spans="3:21">
      <c r="H45" s="49">
        <v>0</v>
      </c>
      <c r="I45" s="50">
        <v>0</v>
      </c>
      <c r="J45" s="51">
        <v>0</v>
      </c>
      <c r="K45" s="52">
        <v>0</v>
      </c>
      <c r="L45" s="57">
        <v>0</v>
      </c>
    </row>
    <row r="46" spans="3:21">
      <c r="H46" s="49">
        <v>0</v>
      </c>
      <c r="I46" s="50">
        <v>0</v>
      </c>
      <c r="J46" s="51">
        <v>0</v>
      </c>
      <c r="K46" s="52">
        <v>0</v>
      </c>
      <c r="L46" s="57">
        <v>0</v>
      </c>
    </row>
    <row r="47" spans="3:21">
      <c r="H47" s="49">
        <v>0</v>
      </c>
      <c r="I47" s="50">
        <v>0</v>
      </c>
      <c r="J47" s="51">
        <v>0</v>
      </c>
      <c r="K47" s="52">
        <v>0</v>
      </c>
      <c r="L47" s="57">
        <v>0</v>
      </c>
    </row>
    <row r="48" spans="3:21">
      <c r="H48" s="49">
        <v>0</v>
      </c>
      <c r="I48" s="50">
        <v>0</v>
      </c>
      <c r="J48" s="51">
        <v>0</v>
      </c>
      <c r="K48" s="52">
        <v>0</v>
      </c>
      <c r="L48" s="57">
        <v>0</v>
      </c>
    </row>
    <row r="49" spans="8:12">
      <c r="H49" s="49">
        <v>0</v>
      </c>
      <c r="I49" s="50">
        <v>0</v>
      </c>
      <c r="J49" s="51">
        <v>0</v>
      </c>
      <c r="K49" s="52">
        <v>0</v>
      </c>
      <c r="L49" s="57">
        <v>0</v>
      </c>
    </row>
    <row r="50" spans="8:12">
      <c r="H50" s="49">
        <v>0</v>
      </c>
      <c r="I50" s="50">
        <v>0</v>
      </c>
      <c r="J50" s="51">
        <v>0</v>
      </c>
      <c r="K50" s="52">
        <v>0</v>
      </c>
      <c r="L50" s="57">
        <v>0</v>
      </c>
    </row>
    <row r="51" spans="8:12">
      <c r="H51" s="49">
        <v>0</v>
      </c>
      <c r="I51" s="50">
        <v>0</v>
      </c>
      <c r="J51" s="51">
        <v>0</v>
      </c>
      <c r="K51" s="52">
        <v>0</v>
      </c>
      <c r="L51" s="57">
        <v>0</v>
      </c>
    </row>
    <row r="52" spans="8:12">
      <c r="H52" s="49">
        <v>0</v>
      </c>
      <c r="I52" s="50">
        <v>0</v>
      </c>
      <c r="J52" s="51">
        <v>0</v>
      </c>
      <c r="K52" s="52">
        <v>0</v>
      </c>
      <c r="L52" s="57">
        <v>0</v>
      </c>
    </row>
    <row r="53" spans="8:12">
      <c r="H53" s="49">
        <v>0</v>
      </c>
      <c r="I53" s="50">
        <v>0</v>
      </c>
      <c r="J53" s="51">
        <v>0</v>
      </c>
      <c r="K53" s="52">
        <v>0</v>
      </c>
      <c r="L53" s="57">
        <v>0</v>
      </c>
    </row>
    <row r="54" spans="8:12">
      <c r="H54" s="49">
        <v>0</v>
      </c>
      <c r="I54" s="50">
        <v>0</v>
      </c>
      <c r="J54" s="51">
        <v>0</v>
      </c>
      <c r="K54" s="52">
        <v>0</v>
      </c>
      <c r="L54" s="57">
        <v>0</v>
      </c>
    </row>
    <row r="55" spans="8:12">
      <c r="H55" s="49">
        <v>0</v>
      </c>
      <c r="I55" s="50">
        <v>0</v>
      </c>
      <c r="J55" s="51">
        <v>0</v>
      </c>
      <c r="K55" s="52">
        <v>0</v>
      </c>
      <c r="L55" s="57">
        <v>0</v>
      </c>
    </row>
    <row r="56" spans="8:12">
      <c r="H56" s="49">
        <v>0</v>
      </c>
      <c r="I56" s="50">
        <v>0</v>
      </c>
      <c r="J56" s="51">
        <v>0</v>
      </c>
      <c r="K56" s="52">
        <v>0</v>
      </c>
      <c r="L56" s="57">
        <v>0</v>
      </c>
    </row>
    <row r="57" spans="8:12">
      <c r="H57" s="49">
        <v>0</v>
      </c>
      <c r="I57" s="50">
        <v>0</v>
      </c>
      <c r="J57" s="51">
        <v>0</v>
      </c>
      <c r="K57" s="52">
        <v>0</v>
      </c>
      <c r="L57" s="57">
        <v>0</v>
      </c>
    </row>
    <row r="58" spans="8:12">
      <c r="H58" s="49">
        <v>0</v>
      </c>
      <c r="I58" s="50">
        <v>0</v>
      </c>
      <c r="J58" s="51">
        <v>0</v>
      </c>
      <c r="K58" s="52">
        <v>0</v>
      </c>
      <c r="L58" s="57">
        <v>0</v>
      </c>
    </row>
    <row r="59" spans="8:12">
      <c r="H59" s="49">
        <v>0</v>
      </c>
      <c r="I59" s="50">
        <v>0</v>
      </c>
      <c r="J59" s="51">
        <v>0</v>
      </c>
      <c r="K59" s="52">
        <v>0</v>
      </c>
      <c r="L59" s="57">
        <v>0</v>
      </c>
    </row>
    <row r="60" spans="8:12">
      <c r="H60" s="49">
        <v>0</v>
      </c>
      <c r="I60" s="50">
        <v>0</v>
      </c>
      <c r="J60" s="51">
        <v>0</v>
      </c>
      <c r="K60" s="52">
        <v>0</v>
      </c>
      <c r="L60" s="57">
        <v>0</v>
      </c>
    </row>
    <row r="61" spans="8:12">
      <c r="H61" s="49">
        <v>0</v>
      </c>
      <c r="I61" s="50">
        <v>0</v>
      </c>
      <c r="J61" s="51">
        <v>0</v>
      </c>
      <c r="K61" s="52">
        <v>0</v>
      </c>
      <c r="L61" s="57">
        <v>0</v>
      </c>
    </row>
    <row r="62" spans="8:12">
      <c r="H62" s="49">
        <v>0</v>
      </c>
      <c r="I62" s="50">
        <v>0</v>
      </c>
      <c r="J62" s="51">
        <v>0</v>
      </c>
      <c r="K62" s="52">
        <v>0</v>
      </c>
      <c r="L62" s="57">
        <v>0</v>
      </c>
    </row>
    <row r="63" spans="8:12">
      <c r="H63" s="49">
        <v>0</v>
      </c>
      <c r="I63" s="50">
        <v>0</v>
      </c>
      <c r="J63" s="51">
        <v>0</v>
      </c>
      <c r="K63" s="52">
        <v>0</v>
      </c>
      <c r="L63" s="57">
        <v>0</v>
      </c>
    </row>
    <row r="64" spans="8:12">
      <c r="H64" s="49">
        <v>0</v>
      </c>
      <c r="I64" s="50">
        <v>0</v>
      </c>
      <c r="J64" s="51">
        <v>0</v>
      </c>
      <c r="K64" s="52">
        <v>0</v>
      </c>
      <c r="L64" s="57">
        <v>0</v>
      </c>
    </row>
    <row r="65" spans="8:12">
      <c r="H65" s="49">
        <v>0</v>
      </c>
      <c r="I65" s="50">
        <v>0</v>
      </c>
      <c r="J65" s="51">
        <v>0</v>
      </c>
      <c r="K65" s="52">
        <v>0</v>
      </c>
      <c r="L65" s="57">
        <v>0</v>
      </c>
    </row>
    <row r="66" spans="8:12">
      <c r="H66" s="49">
        <v>0</v>
      </c>
      <c r="I66" s="50">
        <v>0</v>
      </c>
      <c r="J66" s="51">
        <v>0</v>
      </c>
      <c r="K66" s="52">
        <v>0</v>
      </c>
      <c r="L66" s="57">
        <v>0</v>
      </c>
    </row>
    <row r="67" spans="8:12">
      <c r="H67" s="49">
        <v>0</v>
      </c>
      <c r="I67" s="50">
        <v>0</v>
      </c>
      <c r="J67" s="51">
        <v>0</v>
      </c>
      <c r="K67" s="52">
        <v>0</v>
      </c>
      <c r="L67" s="57">
        <v>0</v>
      </c>
    </row>
    <row r="68" spans="8:12">
      <c r="H68" s="49">
        <v>0</v>
      </c>
      <c r="I68" s="50">
        <v>0</v>
      </c>
      <c r="J68" s="51">
        <v>0</v>
      </c>
      <c r="K68" s="52">
        <v>0</v>
      </c>
      <c r="L68" s="57">
        <v>0</v>
      </c>
    </row>
    <row r="69" spans="8:12">
      <c r="H69" s="49">
        <v>0</v>
      </c>
      <c r="I69" s="50">
        <v>0</v>
      </c>
      <c r="J69" s="51">
        <v>0</v>
      </c>
      <c r="K69" s="52">
        <v>0</v>
      </c>
      <c r="L69" s="57">
        <v>0</v>
      </c>
    </row>
    <row r="70" spans="8:12">
      <c r="H70" s="49">
        <v>0</v>
      </c>
      <c r="I70" s="50">
        <v>0</v>
      </c>
      <c r="J70" s="51">
        <v>0</v>
      </c>
      <c r="K70" s="52">
        <v>0</v>
      </c>
      <c r="L70" s="57">
        <v>0</v>
      </c>
    </row>
    <row r="71" spans="8:12">
      <c r="H71" s="49">
        <v>0</v>
      </c>
      <c r="I71" s="50">
        <v>0</v>
      </c>
      <c r="J71" s="51">
        <v>0</v>
      </c>
      <c r="K71" s="52">
        <v>0</v>
      </c>
      <c r="L71" s="57">
        <v>0</v>
      </c>
    </row>
    <row r="72" spans="8:12">
      <c r="H72" s="49">
        <v>0</v>
      </c>
      <c r="I72" s="50">
        <v>0</v>
      </c>
      <c r="J72" s="51">
        <v>0</v>
      </c>
      <c r="K72" s="52">
        <v>0</v>
      </c>
      <c r="L72" s="57">
        <v>0</v>
      </c>
    </row>
    <row r="73" spans="8:12">
      <c r="H73" s="49">
        <v>0</v>
      </c>
      <c r="I73" s="50">
        <v>0</v>
      </c>
      <c r="J73" s="51">
        <v>0</v>
      </c>
      <c r="K73" s="52">
        <v>0</v>
      </c>
      <c r="L73" s="57">
        <v>0</v>
      </c>
    </row>
    <row r="74" spans="8:12">
      <c r="H74" s="49">
        <v>0</v>
      </c>
      <c r="I74" s="50">
        <v>0</v>
      </c>
      <c r="J74" s="51">
        <v>0</v>
      </c>
      <c r="K74" s="52">
        <v>0</v>
      </c>
      <c r="L74" s="57">
        <v>0</v>
      </c>
    </row>
    <row r="75" spans="8:12">
      <c r="H75" s="49">
        <v>0</v>
      </c>
      <c r="I75" s="50">
        <v>0</v>
      </c>
      <c r="J75" s="51">
        <v>0</v>
      </c>
      <c r="K75" s="52">
        <v>0</v>
      </c>
      <c r="L75" s="57">
        <v>0</v>
      </c>
    </row>
    <row r="76" spans="8:12">
      <c r="H76" s="49">
        <v>0</v>
      </c>
      <c r="I76" s="50">
        <v>0</v>
      </c>
      <c r="J76" s="51">
        <v>0</v>
      </c>
      <c r="K76" s="52">
        <v>0</v>
      </c>
      <c r="L76" s="57">
        <v>0</v>
      </c>
    </row>
    <row r="77" spans="8:12">
      <c r="H77" s="49">
        <v>0</v>
      </c>
      <c r="I77" s="50">
        <v>0</v>
      </c>
      <c r="J77" s="51">
        <v>0</v>
      </c>
      <c r="K77" s="52">
        <v>0</v>
      </c>
      <c r="L77" s="57">
        <v>0</v>
      </c>
    </row>
    <row r="78" spans="8:12">
      <c r="H78" s="49">
        <v>0</v>
      </c>
      <c r="I78" s="50">
        <v>0</v>
      </c>
      <c r="J78" s="51">
        <v>0</v>
      </c>
      <c r="K78" s="52">
        <v>0</v>
      </c>
      <c r="L78" s="57">
        <v>0</v>
      </c>
    </row>
    <row r="79" spans="8:12">
      <c r="H79" s="49">
        <v>0</v>
      </c>
      <c r="I79" s="50">
        <v>0</v>
      </c>
      <c r="J79" s="51">
        <v>0</v>
      </c>
      <c r="K79" s="52">
        <v>0</v>
      </c>
      <c r="L79" s="57">
        <v>0</v>
      </c>
    </row>
    <row r="80" spans="8:12">
      <c r="H80" s="49">
        <v>0</v>
      </c>
      <c r="I80" s="50">
        <v>0</v>
      </c>
      <c r="J80" s="51">
        <v>0</v>
      </c>
      <c r="K80" s="52">
        <v>0</v>
      </c>
      <c r="L80" s="57">
        <v>0</v>
      </c>
    </row>
    <row r="81" spans="8:12">
      <c r="H81" s="49">
        <v>0</v>
      </c>
      <c r="I81" s="50">
        <v>0</v>
      </c>
      <c r="J81" s="51">
        <v>0</v>
      </c>
      <c r="K81" s="52">
        <v>0</v>
      </c>
      <c r="L81" s="57">
        <v>0</v>
      </c>
    </row>
    <row r="82" spans="8:12">
      <c r="H82" s="49">
        <v>0</v>
      </c>
      <c r="I82" s="50">
        <v>0</v>
      </c>
      <c r="J82" s="51">
        <v>0</v>
      </c>
      <c r="K82" s="52">
        <v>0</v>
      </c>
      <c r="L82" s="57">
        <v>0</v>
      </c>
    </row>
    <row r="83" spans="8:12">
      <c r="H83" s="49">
        <v>0</v>
      </c>
      <c r="I83" s="50">
        <v>0</v>
      </c>
      <c r="J83" s="51">
        <v>0</v>
      </c>
      <c r="K83" s="52">
        <v>0</v>
      </c>
      <c r="L83" s="57">
        <v>0</v>
      </c>
    </row>
    <row r="84" spans="8:12">
      <c r="H84" s="49">
        <v>0</v>
      </c>
      <c r="I84" s="50">
        <v>0</v>
      </c>
      <c r="J84" s="51">
        <v>0</v>
      </c>
      <c r="K84" s="52">
        <v>0</v>
      </c>
      <c r="L84" s="57">
        <v>0</v>
      </c>
    </row>
    <row r="85" spans="8:12">
      <c r="H85" s="49">
        <v>0</v>
      </c>
      <c r="I85" s="50">
        <v>0</v>
      </c>
      <c r="J85" s="51">
        <v>0</v>
      </c>
      <c r="K85" s="52">
        <v>0</v>
      </c>
      <c r="L85" s="57">
        <v>0</v>
      </c>
    </row>
    <row r="86" spans="8:12">
      <c r="H86" s="49">
        <v>0</v>
      </c>
      <c r="I86" s="50">
        <v>0</v>
      </c>
      <c r="J86" s="51">
        <v>0</v>
      </c>
      <c r="K86" s="52">
        <v>0</v>
      </c>
      <c r="L86" s="57">
        <v>0</v>
      </c>
    </row>
    <row r="87" spans="8:12">
      <c r="H87" s="49">
        <v>0</v>
      </c>
      <c r="I87" s="50">
        <v>0</v>
      </c>
      <c r="J87" s="51">
        <v>0</v>
      </c>
      <c r="K87" s="52">
        <v>0</v>
      </c>
      <c r="L87" s="57">
        <v>0</v>
      </c>
    </row>
    <row r="88" spans="8:12">
      <c r="H88" s="49">
        <v>0</v>
      </c>
      <c r="I88" s="50">
        <v>0</v>
      </c>
      <c r="J88" s="51">
        <v>0</v>
      </c>
      <c r="K88" s="52">
        <v>0</v>
      </c>
      <c r="L88" s="57">
        <v>0</v>
      </c>
    </row>
    <row r="89" spans="8:12">
      <c r="H89" s="49">
        <v>0</v>
      </c>
      <c r="I89" s="50">
        <v>0</v>
      </c>
      <c r="J89" s="51">
        <v>0</v>
      </c>
      <c r="K89" s="52">
        <v>0</v>
      </c>
      <c r="L89" s="57">
        <v>0</v>
      </c>
    </row>
    <row r="90" spans="8:12">
      <c r="H90" s="49">
        <v>0</v>
      </c>
      <c r="I90" s="50">
        <v>0</v>
      </c>
      <c r="J90" s="51">
        <v>0</v>
      </c>
      <c r="K90" s="52">
        <v>0</v>
      </c>
      <c r="L90" s="57">
        <v>0</v>
      </c>
    </row>
    <row r="91" spans="8:12">
      <c r="H91" s="49">
        <v>0</v>
      </c>
      <c r="I91" s="50">
        <v>0</v>
      </c>
      <c r="J91" s="51">
        <v>0</v>
      </c>
      <c r="K91" s="52">
        <v>0</v>
      </c>
      <c r="L91" s="57">
        <v>0</v>
      </c>
    </row>
    <row r="92" spans="8:12">
      <c r="H92" s="49">
        <v>0</v>
      </c>
      <c r="I92" s="50">
        <v>0</v>
      </c>
      <c r="J92" s="51">
        <v>0</v>
      </c>
      <c r="K92" s="52">
        <v>0</v>
      </c>
      <c r="L92" s="57">
        <v>0</v>
      </c>
    </row>
    <row r="93" spans="8:12">
      <c r="H93" s="49">
        <v>0</v>
      </c>
      <c r="I93" s="50">
        <v>0</v>
      </c>
      <c r="J93" s="51">
        <v>0</v>
      </c>
      <c r="K93" s="52">
        <v>0</v>
      </c>
      <c r="L93" s="57">
        <v>0</v>
      </c>
    </row>
    <row r="94" spans="8:12">
      <c r="H94" s="49">
        <v>0</v>
      </c>
      <c r="I94" s="50">
        <v>0</v>
      </c>
      <c r="J94" s="51">
        <v>0</v>
      </c>
      <c r="K94" s="52">
        <v>0</v>
      </c>
      <c r="L94" s="57">
        <v>0</v>
      </c>
    </row>
    <row r="95" spans="8:12">
      <c r="H95" s="49">
        <v>0</v>
      </c>
      <c r="I95" s="50">
        <v>0</v>
      </c>
      <c r="J95" s="51">
        <v>0</v>
      </c>
      <c r="K95" s="52">
        <v>0</v>
      </c>
      <c r="L95" s="57">
        <v>0</v>
      </c>
    </row>
    <row r="96" spans="8:12">
      <c r="H96" s="49">
        <v>0</v>
      </c>
      <c r="I96" s="50">
        <v>0</v>
      </c>
      <c r="J96" s="51">
        <v>0</v>
      </c>
      <c r="K96" s="52">
        <v>0</v>
      </c>
      <c r="L96" s="57">
        <v>0</v>
      </c>
    </row>
    <row r="97" spans="8:12">
      <c r="H97" s="49">
        <v>0</v>
      </c>
      <c r="I97" s="50">
        <v>0</v>
      </c>
      <c r="J97" s="51">
        <v>0</v>
      </c>
      <c r="K97" s="52">
        <v>0</v>
      </c>
      <c r="L97" s="57">
        <v>0</v>
      </c>
    </row>
    <row r="98" spans="8:12">
      <c r="H98" s="49">
        <v>0</v>
      </c>
      <c r="I98" s="50">
        <v>0</v>
      </c>
      <c r="J98" s="51">
        <v>0</v>
      </c>
      <c r="K98" s="52">
        <v>0</v>
      </c>
      <c r="L98" s="57">
        <v>0</v>
      </c>
    </row>
    <row r="99" spans="8:12">
      <c r="H99" s="49">
        <v>0</v>
      </c>
      <c r="I99" s="50">
        <v>0</v>
      </c>
      <c r="J99" s="51">
        <v>0</v>
      </c>
      <c r="K99" s="52">
        <v>0</v>
      </c>
      <c r="L99" s="57">
        <v>0</v>
      </c>
    </row>
    <row r="100" spans="8:12">
      <c r="H100" s="49">
        <v>0</v>
      </c>
      <c r="I100" s="50">
        <v>0</v>
      </c>
      <c r="J100" s="51">
        <v>0</v>
      </c>
      <c r="K100" s="52">
        <v>0</v>
      </c>
      <c r="L100" s="57">
        <v>0</v>
      </c>
    </row>
    <row r="101" spans="8:12">
      <c r="H101" s="49">
        <v>0</v>
      </c>
      <c r="I101" s="50">
        <v>0</v>
      </c>
      <c r="J101" s="51">
        <v>0</v>
      </c>
      <c r="K101" s="52">
        <v>0</v>
      </c>
      <c r="L101" s="57">
        <v>0</v>
      </c>
    </row>
    <row r="102" spans="8:12">
      <c r="H102" s="49">
        <v>0</v>
      </c>
      <c r="I102" s="50">
        <v>0</v>
      </c>
      <c r="J102" s="51">
        <v>0</v>
      </c>
      <c r="K102" s="52">
        <v>0</v>
      </c>
      <c r="L102" s="57">
        <v>0</v>
      </c>
    </row>
    <row r="103" spans="8:12">
      <c r="H103" s="49">
        <v>0</v>
      </c>
      <c r="I103" s="50">
        <v>0</v>
      </c>
      <c r="J103" s="51">
        <v>0</v>
      </c>
      <c r="K103" s="52">
        <v>0</v>
      </c>
      <c r="L103" s="57">
        <v>0</v>
      </c>
    </row>
    <row r="104" spans="8:12">
      <c r="H104" s="49">
        <v>0</v>
      </c>
      <c r="I104" s="50">
        <v>0</v>
      </c>
      <c r="J104" s="51">
        <v>0</v>
      </c>
      <c r="K104" s="52">
        <v>0</v>
      </c>
      <c r="L104" s="57">
        <v>0</v>
      </c>
    </row>
    <row r="105" spans="8:12">
      <c r="H105" s="49">
        <v>0</v>
      </c>
      <c r="I105" s="50">
        <v>0</v>
      </c>
      <c r="J105" s="51">
        <v>0</v>
      </c>
      <c r="K105" s="52">
        <v>0</v>
      </c>
      <c r="L105" s="57">
        <v>0</v>
      </c>
    </row>
    <row r="106" spans="8:12">
      <c r="H106" s="49">
        <v>0</v>
      </c>
      <c r="I106" s="50">
        <v>0</v>
      </c>
      <c r="J106" s="51">
        <v>0</v>
      </c>
      <c r="K106" s="52">
        <v>0</v>
      </c>
      <c r="L106" s="57">
        <v>0</v>
      </c>
    </row>
    <row r="107" spans="8:12">
      <c r="H107" s="49">
        <v>0</v>
      </c>
      <c r="I107" s="50">
        <v>0</v>
      </c>
      <c r="J107" s="51">
        <v>0</v>
      </c>
      <c r="K107" s="52">
        <v>0</v>
      </c>
      <c r="L107" s="57">
        <v>0</v>
      </c>
    </row>
    <row r="108" spans="8:12">
      <c r="H108" s="49">
        <v>0</v>
      </c>
      <c r="I108" s="50">
        <v>0</v>
      </c>
      <c r="J108" s="51">
        <v>0</v>
      </c>
      <c r="K108" s="52">
        <v>0</v>
      </c>
      <c r="L108" s="57">
        <v>0</v>
      </c>
    </row>
    <row r="109" spans="8:12">
      <c r="H109" s="49">
        <v>0</v>
      </c>
      <c r="I109" s="50">
        <v>0</v>
      </c>
      <c r="J109" s="51">
        <v>0</v>
      </c>
      <c r="K109" s="52">
        <v>0</v>
      </c>
      <c r="L109" s="57">
        <v>0</v>
      </c>
    </row>
    <row r="110" spans="8:12">
      <c r="H110" s="49">
        <v>0</v>
      </c>
      <c r="I110" s="50">
        <v>0</v>
      </c>
      <c r="J110" s="51">
        <v>0</v>
      </c>
      <c r="K110" s="52">
        <v>0</v>
      </c>
      <c r="L110" s="57">
        <v>0</v>
      </c>
    </row>
    <row r="111" spans="8:12">
      <c r="H111" s="49">
        <v>0</v>
      </c>
      <c r="I111" s="50">
        <v>0</v>
      </c>
      <c r="J111" s="51">
        <v>0</v>
      </c>
      <c r="K111" s="52">
        <v>0</v>
      </c>
      <c r="L111" s="57">
        <v>0</v>
      </c>
    </row>
    <row r="112" spans="8:12">
      <c r="H112" s="49">
        <v>0</v>
      </c>
      <c r="I112" s="50">
        <v>0</v>
      </c>
      <c r="J112" s="51">
        <v>0</v>
      </c>
      <c r="K112" s="52">
        <v>0</v>
      </c>
      <c r="L112" s="57">
        <v>0</v>
      </c>
    </row>
    <row r="113" spans="8:12">
      <c r="H113" s="49">
        <v>0</v>
      </c>
      <c r="I113" s="50">
        <v>0</v>
      </c>
      <c r="J113" s="51">
        <v>0</v>
      </c>
      <c r="K113" s="52">
        <v>0</v>
      </c>
      <c r="L113" s="57">
        <v>0</v>
      </c>
    </row>
    <row r="114" spans="8:12">
      <c r="H114" s="49">
        <v>0</v>
      </c>
      <c r="I114" s="50">
        <v>0</v>
      </c>
      <c r="J114" s="51">
        <v>0</v>
      </c>
      <c r="K114" s="52">
        <v>0</v>
      </c>
      <c r="L114" s="57">
        <v>0</v>
      </c>
    </row>
    <row r="115" spans="8:12">
      <c r="H115" s="49">
        <v>0</v>
      </c>
      <c r="I115" s="50">
        <v>0</v>
      </c>
      <c r="J115" s="51">
        <v>0</v>
      </c>
      <c r="K115" s="52">
        <v>0</v>
      </c>
      <c r="L115" s="57">
        <v>0</v>
      </c>
    </row>
    <row r="116" spans="8:12">
      <c r="H116" s="49">
        <v>0</v>
      </c>
      <c r="I116" s="50">
        <v>0</v>
      </c>
      <c r="J116" s="51">
        <v>0</v>
      </c>
      <c r="K116" s="52">
        <v>0</v>
      </c>
      <c r="L116" s="57">
        <v>0</v>
      </c>
    </row>
    <row r="117" spans="8:12">
      <c r="H117" s="49">
        <v>0</v>
      </c>
      <c r="I117" s="50">
        <v>0</v>
      </c>
      <c r="J117" s="51">
        <v>0</v>
      </c>
      <c r="K117" s="52">
        <v>0</v>
      </c>
      <c r="L117" s="57">
        <v>0</v>
      </c>
    </row>
    <row r="118" spans="8:12">
      <c r="H118" s="49">
        <v>0</v>
      </c>
      <c r="I118" s="50">
        <v>0</v>
      </c>
      <c r="J118" s="51">
        <v>0</v>
      </c>
      <c r="K118" s="52">
        <v>0</v>
      </c>
      <c r="L118" s="57">
        <v>0</v>
      </c>
    </row>
    <row r="119" spans="8:12">
      <c r="H119" s="49">
        <v>0</v>
      </c>
      <c r="I119" s="50">
        <v>0</v>
      </c>
      <c r="J119" s="51">
        <v>0</v>
      </c>
      <c r="K119" s="52">
        <v>0</v>
      </c>
      <c r="L119" s="57">
        <v>0</v>
      </c>
    </row>
    <row r="120" spans="8:12">
      <c r="H120" s="49">
        <v>0</v>
      </c>
      <c r="I120" s="50">
        <v>0</v>
      </c>
      <c r="J120" s="51">
        <v>0</v>
      </c>
      <c r="K120" s="52">
        <v>0</v>
      </c>
      <c r="L120" s="57">
        <v>0</v>
      </c>
    </row>
    <row r="121" spans="8:12">
      <c r="H121" s="49">
        <v>0</v>
      </c>
      <c r="I121" s="50">
        <v>0</v>
      </c>
      <c r="J121" s="51">
        <v>0</v>
      </c>
      <c r="K121" s="52">
        <v>0</v>
      </c>
      <c r="L121" s="57">
        <v>0</v>
      </c>
    </row>
    <row r="122" spans="8:12">
      <c r="H122" s="49">
        <v>0</v>
      </c>
      <c r="I122" s="50">
        <v>0</v>
      </c>
      <c r="J122" s="51">
        <v>0</v>
      </c>
      <c r="K122" s="52">
        <v>0</v>
      </c>
      <c r="L122" s="57">
        <v>0</v>
      </c>
    </row>
    <row r="123" spans="8:12">
      <c r="H123" s="49">
        <v>0</v>
      </c>
      <c r="I123" s="50">
        <v>0</v>
      </c>
      <c r="J123" s="51">
        <v>0</v>
      </c>
      <c r="K123" s="52">
        <v>0</v>
      </c>
      <c r="L123" s="57">
        <v>0</v>
      </c>
    </row>
    <row r="124" spans="8:12">
      <c r="H124" s="49">
        <v>0</v>
      </c>
      <c r="I124" s="50">
        <v>0</v>
      </c>
      <c r="J124" s="51">
        <v>0</v>
      </c>
      <c r="K124" s="52">
        <v>0</v>
      </c>
      <c r="L124" s="57">
        <v>0</v>
      </c>
    </row>
    <row r="125" spans="8:12">
      <c r="H125" s="49">
        <v>0</v>
      </c>
      <c r="I125" s="50">
        <v>0</v>
      </c>
      <c r="J125" s="51">
        <v>0</v>
      </c>
      <c r="K125" s="52">
        <v>0</v>
      </c>
      <c r="L125" s="57">
        <v>0</v>
      </c>
    </row>
    <row r="126" spans="8:12">
      <c r="H126" s="49">
        <v>0</v>
      </c>
      <c r="I126" s="50">
        <v>0</v>
      </c>
      <c r="J126" s="51">
        <v>0</v>
      </c>
      <c r="K126" s="52">
        <v>0</v>
      </c>
      <c r="L126" s="57">
        <v>0</v>
      </c>
    </row>
    <row r="127" spans="8:12">
      <c r="H127" s="49">
        <v>0</v>
      </c>
      <c r="I127" s="50">
        <v>0</v>
      </c>
      <c r="J127" s="51">
        <v>0</v>
      </c>
      <c r="K127" s="52">
        <v>0</v>
      </c>
      <c r="L127" s="57">
        <v>0</v>
      </c>
    </row>
    <row r="128" spans="8:12">
      <c r="H128" s="49">
        <v>0</v>
      </c>
      <c r="I128" s="50">
        <v>0</v>
      </c>
      <c r="J128" s="51">
        <v>0</v>
      </c>
      <c r="K128" s="52">
        <v>0</v>
      </c>
      <c r="L128" s="57">
        <v>0</v>
      </c>
    </row>
    <row r="129" spans="8:12">
      <c r="H129" s="49">
        <v>0</v>
      </c>
      <c r="I129" s="50">
        <v>0</v>
      </c>
      <c r="J129" s="51">
        <v>0</v>
      </c>
      <c r="K129" s="52">
        <v>0</v>
      </c>
      <c r="L129" s="57">
        <v>0</v>
      </c>
    </row>
    <row r="130" spans="8:12">
      <c r="H130" s="49">
        <v>0</v>
      </c>
      <c r="I130" s="50">
        <v>0</v>
      </c>
      <c r="J130" s="51">
        <v>0</v>
      </c>
      <c r="K130" s="52">
        <v>0</v>
      </c>
      <c r="L130" s="57">
        <v>0</v>
      </c>
    </row>
    <row r="131" spans="8:12">
      <c r="H131" s="49">
        <v>0</v>
      </c>
      <c r="I131" s="50">
        <v>0</v>
      </c>
      <c r="J131" s="51">
        <v>0</v>
      </c>
      <c r="K131" s="52">
        <v>0</v>
      </c>
      <c r="L131" s="57">
        <v>0</v>
      </c>
    </row>
    <row r="132" spans="8:12">
      <c r="H132" s="49">
        <v>0</v>
      </c>
      <c r="I132" s="50">
        <v>0</v>
      </c>
      <c r="J132" s="51">
        <v>0</v>
      </c>
      <c r="K132" s="52">
        <v>0</v>
      </c>
      <c r="L132" s="57">
        <v>0</v>
      </c>
    </row>
    <row r="133" spans="8:12">
      <c r="H133" s="49">
        <v>0</v>
      </c>
      <c r="I133" s="50">
        <v>0</v>
      </c>
      <c r="J133" s="51">
        <v>0</v>
      </c>
      <c r="K133" s="52">
        <v>0</v>
      </c>
      <c r="L133" s="57">
        <v>0</v>
      </c>
    </row>
    <row r="134" spans="8:12">
      <c r="H134" s="49">
        <v>0</v>
      </c>
      <c r="I134" s="50">
        <v>0</v>
      </c>
      <c r="J134" s="51">
        <v>0</v>
      </c>
      <c r="K134" s="52">
        <v>0</v>
      </c>
      <c r="L134" s="57">
        <v>0</v>
      </c>
    </row>
    <row r="135" spans="8:12">
      <c r="H135" s="49">
        <v>0</v>
      </c>
      <c r="I135" s="50">
        <v>0</v>
      </c>
      <c r="J135" s="51">
        <v>0</v>
      </c>
      <c r="K135" s="52">
        <v>0</v>
      </c>
      <c r="L135" s="57">
        <v>0</v>
      </c>
    </row>
    <row r="136" spans="8:12">
      <c r="H136" s="49">
        <v>0</v>
      </c>
      <c r="I136" s="50">
        <v>0</v>
      </c>
      <c r="J136" s="51">
        <v>0</v>
      </c>
      <c r="K136" s="52">
        <v>0</v>
      </c>
      <c r="L136" s="57">
        <v>0</v>
      </c>
    </row>
    <row r="137" spans="8:12">
      <c r="H137" s="49">
        <v>0</v>
      </c>
      <c r="I137" s="50">
        <v>0</v>
      </c>
      <c r="J137" s="51">
        <v>0</v>
      </c>
      <c r="K137" s="52">
        <v>0</v>
      </c>
      <c r="L137" s="57">
        <v>0</v>
      </c>
    </row>
    <row r="138" spans="8:12">
      <c r="H138" s="49">
        <v>0</v>
      </c>
      <c r="I138" s="50">
        <v>0</v>
      </c>
      <c r="J138" s="51">
        <v>0</v>
      </c>
      <c r="K138" s="52">
        <v>0</v>
      </c>
      <c r="L138" s="57">
        <v>0</v>
      </c>
    </row>
    <row r="139" spans="8:12">
      <c r="H139" s="49">
        <v>0</v>
      </c>
      <c r="I139" s="50">
        <v>0</v>
      </c>
      <c r="J139" s="51">
        <v>0</v>
      </c>
      <c r="K139" s="52">
        <v>0</v>
      </c>
      <c r="L139" s="57">
        <v>0</v>
      </c>
    </row>
    <row r="140" spans="8:12">
      <c r="H140" s="49">
        <v>0</v>
      </c>
      <c r="I140" s="50">
        <v>0</v>
      </c>
      <c r="J140" s="51">
        <v>0</v>
      </c>
      <c r="K140" s="52">
        <v>0</v>
      </c>
      <c r="L140" s="57">
        <v>0</v>
      </c>
    </row>
    <row r="141" spans="8:12">
      <c r="H141" s="49">
        <v>0</v>
      </c>
      <c r="I141" s="50">
        <v>0</v>
      </c>
      <c r="J141" s="51">
        <v>0</v>
      </c>
      <c r="K141" s="52">
        <v>0</v>
      </c>
      <c r="L141" s="57">
        <v>0</v>
      </c>
    </row>
    <row r="142" spans="8:12">
      <c r="H142" s="49">
        <v>0</v>
      </c>
      <c r="I142" s="50">
        <v>0</v>
      </c>
      <c r="J142" s="51">
        <v>0</v>
      </c>
      <c r="K142" s="52">
        <v>0</v>
      </c>
      <c r="L142" s="57">
        <v>0</v>
      </c>
    </row>
    <row r="143" spans="8:12">
      <c r="H143" s="49">
        <v>0</v>
      </c>
      <c r="I143" s="50">
        <v>0</v>
      </c>
      <c r="J143" s="51">
        <v>0</v>
      </c>
      <c r="K143" s="52">
        <v>0</v>
      </c>
      <c r="L143" s="57">
        <v>0</v>
      </c>
    </row>
    <row r="144" spans="8:12">
      <c r="H144" s="49">
        <v>0</v>
      </c>
      <c r="I144" s="50">
        <v>0</v>
      </c>
      <c r="J144" s="51">
        <v>0</v>
      </c>
      <c r="K144" s="52">
        <v>0</v>
      </c>
      <c r="L144" s="57">
        <v>0</v>
      </c>
    </row>
    <row r="145" spans="8:12">
      <c r="H145" s="49">
        <v>0</v>
      </c>
      <c r="I145" s="50">
        <v>0</v>
      </c>
      <c r="J145" s="51">
        <v>0</v>
      </c>
      <c r="K145" s="52">
        <v>0</v>
      </c>
      <c r="L145" s="57">
        <v>0</v>
      </c>
    </row>
    <row r="146" spans="8:12">
      <c r="H146" s="49">
        <v>0</v>
      </c>
      <c r="I146" s="50">
        <v>0</v>
      </c>
      <c r="J146" s="51">
        <v>0</v>
      </c>
      <c r="K146" s="52">
        <v>0</v>
      </c>
      <c r="L146" s="57">
        <v>0</v>
      </c>
    </row>
    <row r="147" spans="8:12">
      <c r="H147" s="49">
        <v>0</v>
      </c>
      <c r="I147" s="50">
        <v>0</v>
      </c>
      <c r="J147" s="51">
        <v>0</v>
      </c>
      <c r="K147" s="52">
        <v>0</v>
      </c>
      <c r="L147" s="57">
        <v>0</v>
      </c>
    </row>
    <row r="148" spans="8:12">
      <c r="H148" s="49">
        <v>0</v>
      </c>
      <c r="I148" s="50">
        <v>0</v>
      </c>
      <c r="J148" s="51">
        <v>0</v>
      </c>
      <c r="K148" s="52">
        <v>0</v>
      </c>
      <c r="L148" s="57">
        <v>0</v>
      </c>
    </row>
    <row r="149" spans="8:12">
      <c r="H149" s="49">
        <v>0</v>
      </c>
      <c r="I149" s="50">
        <v>0</v>
      </c>
      <c r="J149" s="51">
        <v>0</v>
      </c>
      <c r="K149" s="52">
        <v>0</v>
      </c>
      <c r="L149" s="57">
        <v>0</v>
      </c>
    </row>
    <row r="150" spans="8:12">
      <c r="H150" s="49">
        <v>0</v>
      </c>
      <c r="I150" s="50">
        <v>0</v>
      </c>
      <c r="J150" s="51">
        <v>0</v>
      </c>
      <c r="K150" s="52">
        <v>0</v>
      </c>
      <c r="L150" s="57">
        <v>0</v>
      </c>
    </row>
    <row r="151" spans="8:12">
      <c r="H151" s="49">
        <v>0</v>
      </c>
      <c r="I151" s="50">
        <v>0</v>
      </c>
      <c r="J151" s="51">
        <v>0</v>
      </c>
      <c r="K151" s="52">
        <v>0</v>
      </c>
      <c r="L151" s="57">
        <v>0</v>
      </c>
    </row>
    <row r="152" spans="8:12">
      <c r="H152" s="49">
        <v>0</v>
      </c>
      <c r="I152" s="50">
        <v>0</v>
      </c>
      <c r="J152" s="51">
        <v>0</v>
      </c>
      <c r="K152" s="52">
        <v>0</v>
      </c>
      <c r="L152" s="57">
        <v>0</v>
      </c>
    </row>
    <row r="153" spans="8:12">
      <c r="H153" s="49">
        <v>0</v>
      </c>
      <c r="I153" s="50">
        <v>0</v>
      </c>
      <c r="J153" s="51">
        <v>0</v>
      </c>
      <c r="K153" s="52">
        <v>0</v>
      </c>
      <c r="L153" s="57">
        <v>0</v>
      </c>
    </row>
    <row r="154" spans="8:12">
      <c r="H154" s="49">
        <v>0</v>
      </c>
      <c r="I154" s="50">
        <v>0</v>
      </c>
      <c r="J154" s="51">
        <v>0</v>
      </c>
      <c r="K154" s="52">
        <v>0</v>
      </c>
      <c r="L154" s="57">
        <v>0</v>
      </c>
    </row>
    <row r="155" spans="8:12">
      <c r="H155" s="49">
        <v>0</v>
      </c>
      <c r="I155" s="50">
        <v>0</v>
      </c>
      <c r="J155" s="51">
        <v>0</v>
      </c>
      <c r="K155" s="52">
        <v>0</v>
      </c>
      <c r="L155" s="57">
        <v>0</v>
      </c>
    </row>
    <row r="156" spans="8:12">
      <c r="H156" s="49">
        <v>0</v>
      </c>
      <c r="I156" s="50">
        <v>0</v>
      </c>
      <c r="J156" s="51">
        <v>0</v>
      </c>
      <c r="K156" s="52">
        <v>0</v>
      </c>
      <c r="L156" s="57">
        <v>0</v>
      </c>
    </row>
    <row r="157" spans="8:12">
      <c r="H157" s="49">
        <v>0</v>
      </c>
      <c r="I157" s="50">
        <v>0</v>
      </c>
      <c r="J157" s="51">
        <v>0</v>
      </c>
      <c r="K157" s="52">
        <v>0</v>
      </c>
      <c r="L157" s="57">
        <v>0</v>
      </c>
    </row>
    <row r="158" spans="8:12">
      <c r="H158" s="49">
        <v>0</v>
      </c>
      <c r="I158" s="50">
        <v>0</v>
      </c>
      <c r="J158" s="51">
        <v>0</v>
      </c>
      <c r="K158" s="52">
        <v>0</v>
      </c>
      <c r="L158" s="57">
        <v>0</v>
      </c>
    </row>
    <row r="159" spans="8:12">
      <c r="H159" s="49">
        <v>0</v>
      </c>
      <c r="I159" s="50">
        <v>0</v>
      </c>
      <c r="J159" s="51">
        <v>0</v>
      </c>
      <c r="K159" s="52">
        <v>0</v>
      </c>
      <c r="L159" s="57">
        <v>0</v>
      </c>
    </row>
    <row r="160" spans="8:12">
      <c r="H160" s="49">
        <v>0</v>
      </c>
      <c r="I160" s="50">
        <v>0</v>
      </c>
      <c r="J160" s="51">
        <v>0</v>
      </c>
      <c r="K160" s="52">
        <v>0</v>
      </c>
      <c r="L160" s="57">
        <v>0</v>
      </c>
    </row>
    <row r="161" spans="8:12">
      <c r="H161" s="49">
        <v>0</v>
      </c>
      <c r="I161" s="50">
        <v>0</v>
      </c>
      <c r="J161" s="51">
        <v>0</v>
      </c>
      <c r="K161" s="52">
        <v>0</v>
      </c>
      <c r="L161" s="57">
        <v>0</v>
      </c>
    </row>
    <row r="162" spans="8:12">
      <c r="H162" s="49">
        <v>0</v>
      </c>
      <c r="I162" s="50">
        <v>0</v>
      </c>
      <c r="J162" s="51">
        <v>0</v>
      </c>
      <c r="K162" s="52">
        <v>0</v>
      </c>
      <c r="L162" s="57">
        <v>0</v>
      </c>
    </row>
    <row r="163" spans="8:12">
      <c r="H163" s="49">
        <v>0</v>
      </c>
      <c r="I163" s="50">
        <v>0</v>
      </c>
      <c r="J163" s="51">
        <v>0</v>
      </c>
      <c r="K163" s="52">
        <v>0</v>
      </c>
      <c r="L163" s="57">
        <v>0</v>
      </c>
    </row>
    <row r="164" spans="8:12">
      <c r="H164" s="49">
        <v>0</v>
      </c>
      <c r="I164" s="50">
        <v>0</v>
      </c>
      <c r="J164" s="51">
        <v>0</v>
      </c>
      <c r="K164" s="52">
        <v>0</v>
      </c>
      <c r="L164" s="57">
        <v>0</v>
      </c>
    </row>
    <row r="165" spans="8:12">
      <c r="H165" s="49">
        <v>0</v>
      </c>
      <c r="I165" s="50">
        <v>0</v>
      </c>
      <c r="J165" s="51">
        <v>0</v>
      </c>
      <c r="K165" s="52">
        <v>0</v>
      </c>
      <c r="L165" s="57">
        <v>0</v>
      </c>
    </row>
    <row r="166" spans="8:12">
      <c r="H166" s="49">
        <v>0</v>
      </c>
      <c r="I166" s="50">
        <v>0</v>
      </c>
      <c r="J166" s="51">
        <v>0</v>
      </c>
      <c r="K166" s="52">
        <v>0</v>
      </c>
      <c r="L166" s="57">
        <v>0</v>
      </c>
    </row>
    <row r="167" spans="8:12">
      <c r="H167" s="49">
        <v>0</v>
      </c>
      <c r="I167" s="50">
        <v>0</v>
      </c>
      <c r="J167" s="51">
        <v>0</v>
      </c>
      <c r="K167" s="52">
        <v>0</v>
      </c>
      <c r="L167" s="57">
        <v>0</v>
      </c>
    </row>
    <row r="168" spans="8:12">
      <c r="H168" s="49">
        <v>0</v>
      </c>
      <c r="I168" s="50">
        <v>0</v>
      </c>
      <c r="J168" s="51">
        <v>0</v>
      </c>
      <c r="K168" s="52">
        <v>0</v>
      </c>
      <c r="L168" s="57">
        <v>0</v>
      </c>
    </row>
    <row r="169" spans="8:12">
      <c r="H169" s="49">
        <v>0</v>
      </c>
      <c r="I169" s="50">
        <v>0</v>
      </c>
      <c r="J169" s="51">
        <v>0</v>
      </c>
      <c r="K169" s="52">
        <v>0</v>
      </c>
      <c r="L169" s="57">
        <v>0</v>
      </c>
    </row>
    <row r="170" spans="8:12">
      <c r="H170" s="49">
        <v>0</v>
      </c>
      <c r="I170" s="50">
        <v>0</v>
      </c>
      <c r="J170" s="51">
        <v>0</v>
      </c>
      <c r="K170" s="52">
        <v>0</v>
      </c>
      <c r="L170" s="57">
        <v>0</v>
      </c>
    </row>
    <row r="171" spans="8:12">
      <c r="H171" s="49">
        <v>0</v>
      </c>
      <c r="I171" s="50">
        <v>0</v>
      </c>
      <c r="J171" s="51">
        <v>0</v>
      </c>
      <c r="K171" s="52">
        <v>0</v>
      </c>
      <c r="L171" s="57">
        <v>0</v>
      </c>
    </row>
    <row r="172" spans="8:12">
      <c r="H172" s="49">
        <v>0</v>
      </c>
      <c r="I172" s="50">
        <v>0</v>
      </c>
      <c r="J172" s="51">
        <v>0</v>
      </c>
      <c r="K172" s="52">
        <v>0</v>
      </c>
      <c r="L172" s="57">
        <v>0</v>
      </c>
    </row>
    <row r="173" spans="8:12">
      <c r="H173" s="49">
        <v>0</v>
      </c>
      <c r="I173" s="50">
        <v>0</v>
      </c>
      <c r="J173" s="51">
        <v>0</v>
      </c>
      <c r="K173" s="52">
        <v>0</v>
      </c>
      <c r="L173" s="57">
        <v>0</v>
      </c>
    </row>
    <row r="174" spans="8:12">
      <c r="H174" s="49">
        <v>0</v>
      </c>
      <c r="I174" s="50">
        <v>0</v>
      </c>
      <c r="J174" s="51">
        <v>0</v>
      </c>
      <c r="K174" s="52">
        <v>0</v>
      </c>
      <c r="L174" s="57">
        <v>0</v>
      </c>
    </row>
    <row r="175" spans="8:12">
      <c r="H175" s="49">
        <v>0</v>
      </c>
      <c r="I175" s="50">
        <v>0</v>
      </c>
      <c r="J175" s="51">
        <v>0</v>
      </c>
      <c r="K175" s="52">
        <v>0</v>
      </c>
      <c r="L175" s="57">
        <v>0</v>
      </c>
    </row>
    <row r="176" spans="8:12">
      <c r="H176" s="49">
        <v>0</v>
      </c>
      <c r="I176" s="50">
        <v>0</v>
      </c>
      <c r="J176" s="51">
        <v>0</v>
      </c>
      <c r="K176" s="52">
        <v>0</v>
      </c>
      <c r="L176" s="57">
        <v>0</v>
      </c>
    </row>
    <row r="177" spans="8:12">
      <c r="H177" s="49">
        <v>0</v>
      </c>
      <c r="I177" s="50">
        <v>0</v>
      </c>
      <c r="J177" s="51">
        <v>0</v>
      </c>
      <c r="K177" s="52">
        <v>0</v>
      </c>
      <c r="L177" s="57">
        <v>0</v>
      </c>
    </row>
    <row r="178" spans="8:12">
      <c r="H178" s="49">
        <v>0</v>
      </c>
      <c r="I178" s="50">
        <v>0</v>
      </c>
      <c r="J178" s="51">
        <v>0</v>
      </c>
      <c r="K178" s="52">
        <v>0</v>
      </c>
      <c r="L178" s="57">
        <v>0</v>
      </c>
    </row>
    <row r="179" spans="8:12">
      <c r="H179" s="49">
        <v>0</v>
      </c>
      <c r="I179" s="50">
        <v>0</v>
      </c>
      <c r="J179" s="51">
        <v>0</v>
      </c>
      <c r="K179" s="52">
        <v>0</v>
      </c>
      <c r="L179" s="57">
        <v>0</v>
      </c>
    </row>
    <row r="180" spans="8:12">
      <c r="H180" s="49">
        <v>0</v>
      </c>
      <c r="I180" s="50">
        <v>0</v>
      </c>
      <c r="J180" s="51">
        <v>0</v>
      </c>
      <c r="K180" s="52">
        <v>0</v>
      </c>
      <c r="L180" s="57">
        <v>0</v>
      </c>
    </row>
    <row r="181" spans="8:12">
      <c r="H181" s="49">
        <v>0</v>
      </c>
      <c r="I181" s="50">
        <v>0</v>
      </c>
      <c r="J181" s="51">
        <v>0</v>
      </c>
      <c r="K181" s="52">
        <v>0</v>
      </c>
      <c r="L181" s="57">
        <v>0</v>
      </c>
    </row>
    <row r="182" spans="8:12">
      <c r="H182" s="49">
        <v>0</v>
      </c>
      <c r="I182" s="50">
        <v>0</v>
      </c>
      <c r="J182" s="51">
        <v>0</v>
      </c>
      <c r="K182" s="52">
        <v>0</v>
      </c>
      <c r="L182" s="57">
        <v>0</v>
      </c>
    </row>
    <row r="183" spans="8:12">
      <c r="H183" s="49">
        <v>0</v>
      </c>
      <c r="I183" s="50">
        <v>0</v>
      </c>
      <c r="J183" s="51">
        <v>0</v>
      </c>
      <c r="K183" s="52">
        <v>0</v>
      </c>
      <c r="L183" s="57">
        <v>0</v>
      </c>
    </row>
    <row r="184" spans="8:12">
      <c r="H184" s="49">
        <v>0</v>
      </c>
      <c r="I184" s="50">
        <v>0</v>
      </c>
      <c r="J184" s="51">
        <v>0</v>
      </c>
      <c r="K184" s="52">
        <v>0</v>
      </c>
      <c r="L184" s="57">
        <v>0</v>
      </c>
    </row>
    <row r="185" spans="8:12">
      <c r="H185" s="49">
        <v>0</v>
      </c>
      <c r="I185" s="50">
        <v>0</v>
      </c>
      <c r="J185" s="51">
        <v>0</v>
      </c>
      <c r="K185" s="52">
        <v>0</v>
      </c>
      <c r="L185" s="57">
        <v>0</v>
      </c>
    </row>
    <row r="186" spans="8:12">
      <c r="H186" s="49">
        <v>0</v>
      </c>
      <c r="I186" s="50">
        <v>0</v>
      </c>
      <c r="J186" s="51">
        <v>0</v>
      </c>
      <c r="K186" s="52">
        <v>0</v>
      </c>
      <c r="L186" s="57">
        <v>0</v>
      </c>
    </row>
    <row r="187" spans="8:12">
      <c r="H187" s="49">
        <v>0</v>
      </c>
      <c r="I187" s="50">
        <v>0</v>
      </c>
      <c r="J187" s="51">
        <v>0</v>
      </c>
      <c r="K187" s="52">
        <v>0</v>
      </c>
      <c r="L187" s="57">
        <v>0</v>
      </c>
    </row>
    <row r="188" spans="8:12">
      <c r="H188" s="49">
        <v>0</v>
      </c>
      <c r="I188" s="50">
        <v>0</v>
      </c>
      <c r="J188" s="51">
        <v>0</v>
      </c>
      <c r="K188" s="52">
        <v>0</v>
      </c>
      <c r="L188" s="57">
        <v>0</v>
      </c>
    </row>
    <row r="189" spans="8:12">
      <c r="H189" s="49">
        <v>0</v>
      </c>
      <c r="I189" s="50">
        <v>0</v>
      </c>
      <c r="J189" s="51">
        <v>0</v>
      </c>
      <c r="K189" s="52">
        <v>0</v>
      </c>
      <c r="L189" s="57">
        <v>0</v>
      </c>
    </row>
    <row r="190" spans="8:12">
      <c r="H190" s="49">
        <v>0</v>
      </c>
      <c r="I190" s="50">
        <v>0</v>
      </c>
      <c r="J190" s="51">
        <v>0</v>
      </c>
      <c r="K190" s="52">
        <v>0</v>
      </c>
      <c r="L190" s="57">
        <v>0</v>
      </c>
    </row>
    <row r="191" spans="8:12">
      <c r="H191" s="49">
        <v>0</v>
      </c>
      <c r="I191" s="50">
        <v>0</v>
      </c>
      <c r="J191" s="51">
        <v>0</v>
      </c>
      <c r="K191" s="52">
        <v>0</v>
      </c>
      <c r="L191" s="57">
        <v>0</v>
      </c>
    </row>
    <row r="192" spans="8:12">
      <c r="H192" s="49">
        <v>0</v>
      </c>
      <c r="I192" s="50">
        <v>0</v>
      </c>
      <c r="J192" s="51">
        <v>0</v>
      </c>
      <c r="K192" s="52">
        <v>0</v>
      </c>
      <c r="L192" s="57">
        <v>0</v>
      </c>
    </row>
    <row r="193" spans="8:12">
      <c r="H193" s="49">
        <v>0</v>
      </c>
      <c r="I193" s="50">
        <v>0</v>
      </c>
      <c r="J193" s="51">
        <v>0</v>
      </c>
      <c r="K193" s="52">
        <v>0</v>
      </c>
      <c r="L193" s="57">
        <v>0</v>
      </c>
    </row>
    <row r="194" spans="8:12">
      <c r="H194" s="49">
        <v>0</v>
      </c>
      <c r="I194" s="50">
        <v>0</v>
      </c>
      <c r="J194" s="51">
        <v>0</v>
      </c>
      <c r="K194" s="52">
        <v>0</v>
      </c>
      <c r="L194" s="57">
        <v>0</v>
      </c>
    </row>
    <row r="195" spans="8:12">
      <c r="H195" s="49">
        <v>0</v>
      </c>
      <c r="I195" s="50">
        <v>0</v>
      </c>
      <c r="J195" s="51">
        <v>0</v>
      </c>
      <c r="K195" s="52">
        <v>0</v>
      </c>
      <c r="L195" s="57">
        <v>0</v>
      </c>
    </row>
    <row r="196" spans="8:12">
      <c r="H196" s="49">
        <v>0</v>
      </c>
      <c r="I196" s="50">
        <v>0</v>
      </c>
      <c r="J196" s="51">
        <v>0</v>
      </c>
      <c r="K196" s="52">
        <v>0</v>
      </c>
      <c r="L196" s="57">
        <v>0</v>
      </c>
    </row>
    <row r="197" spans="8:12">
      <c r="H197" s="49">
        <v>0</v>
      </c>
      <c r="I197" s="50">
        <v>0</v>
      </c>
      <c r="J197" s="51">
        <v>0</v>
      </c>
      <c r="K197" s="52">
        <v>0</v>
      </c>
      <c r="L197" s="57">
        <v>0</v>
      </c>
    </row>
    <row r="198" spans="8:12">
      <c r="H198" s="49">
        <v>0</v>
      </c>
      <c r="I198" s="50">
        <v>0</v>
      </c>
      <c r="J198" s="51">
        <v>0</v>
      </c>
      <c r="K198" s="52">
        <v>0</v>
      </c>
      <c r="L198" s="57">
        <v>0</v>
      </c>
    </row>
    <row r="199" spans="8:12">
      <c r="H199" s="49">
        <v>0</v>
      </c>
      <c r="I199" s="50">
        <v>0</v>
      </c>
      <c r="J199" s="51">
        <v>0</v>
      </c>
      <c r="K199" s="52">
        <v>0</v>
      </c>
      <c r="L199" s="57">
        <v>0</v>
      </c>
    </row>
    <row r="200" spans="8:12">
      <c r="H200" s="49">
        <v>0</v>
      </c>
      <c r="I200" s="50">
        <v>0</v>
      </c>
      <c r="J200" s="51">
        <v>0</v>
      </c>
      <c r="K200" s="52">
        <v>0</v>
      </c>
      <c r="L200" s="57">
        <v>0</v>
      </c>
    </row>
    <row r="201" spans="8:12">
      <c r="H201" s="49">
        <v>0</v>
      </c>
      <c r="I201" s="50">
        <v>0</v>
      </c>
      <c r="J201" s="51">
        <v>0</v>
      </c>
      <c r="K201" s="52">
        <v>0</v>
      </c>
      <c r="L201" s="57">
        <v>0</v>
      </c>
    </row>
    <row r="202" spans="8:12">
      <c r="H202" s="49">
        <v>0</v>
      </c>
      <c r="I202" s="50">
        <v>0</v>
      </c>
      <c r="J202" s="51">
        <v>0</v>
      </c>
      <c r="K202" s="52">
        <v>0</v>
      </c>
      <c r="L202" s="57">
        <v>0</v>
      </c>
    </row>
    <row r="203" spans="8:12">
      <c r="H203" s="49">
        <v>0</v>
      </c>
      <c r="I203" s="50">
        <v>0</v>
      </c>
      <c r="J203" s="51">
        <v>0</v>
      </c>
      <c r="K203" s="52">
        <v>0</v>
      </c>
      <c r="L203" s="57">
        <v>0</v>
      </c>
    </row>
    <row r="204" spans="8:12">
      <c r="H204" s="49">
        <v>0</v>
      </c>
      <c r="I204" s="50">
        <v>0</v>
      </c>
      <c r="J204" s="51">
        <v>0</v>
      </c>
      <c r="K204" s="52">
        <v>0</v>
      </c>
      <c r="L204" s="57">
        <v>0</v>
      </c>
    </row>
    <row r="205" spans="8:12">
      <c r="H205" s="49">
        <v>0</v>
      </c>
      <c r="I205" s="50">
        <v>0</v>
      </c>
      <c r="J205" s="51">
        <v>0</v>
      </c>
      <c r="K205" s="52">
        <v>0</v>
      </c>
      <c r="L205" s="57">
        <v>0</v>
      </c>
    </row>
    <row r="206" spans="8:12">
      <c r="H206" s="49">
        <v>0</v>
      </c>
      <c r="I206" s="50">
        <v>0</v>
      </c>
      <c r="J206" s="51">
        <v>0</v>
      </c>
      <c r="K206" s="52">
        <v>0</v>
      </c>
      <c r="L206" s="57">
        <v>0</v>
      </c>
    </row>
    <row r="207" spans="8:12">
      <c r="H207" s="49">
        <v>0</v>
      </c>
      <c r="I207" s="50">
        <v>0</v>
      </c>
      <c r="J207" s="51">
        <v>0</v>
      </c>
      <c r="K207" s="52">
        <v>0</v>
      </c>
      <c r="L207" s="57">
        <v>0</v>
      </c>
    </row>
    <row r="208" spans="8:12">
      <c r="H208" s="49">
        <v>0</v>
      </c>
      <c r="I208" s="50">
        <v>0</v>
      </c>
      <c r="J208" s="51">
        <v>0</v>
      </c>
      <c r="K208" s="52">
        <v>0</v>
      </c>
      <c r="L208" s="57">
        <v>0</v>
      </c>
    </row>
    <row r="209" spans="8:12">
      <c r="H209" s="49">
        <v>0</v>
      </c>
      <c r="I209" s="50">
        <v>0</v>
      </c>
      <c r="J209" s="51">
        <v>0</v>
      </c>
      <c r="K209" s="52">
        <v>0</v>
      </c>
      <c r="L209" s="57">
        <v>0</v>
      </c>
    </row>
    <row r="210" spans="8:12">
      <c r="H210" s="49">
        <v>0</v>
      </c>
      <c r="I210" s="50">
        <v>0</v>
      </c>
      <c r="J210" s="51">
        <v>0</v>
      </c>
      <c r="K210" s="52">
        <v>0</v>
      </c>
      <c r="L210" s="57">
        <v>0</v>
      </c>
    </row>
    <row r="211" spans="8:12">
      <c r="H211" s="49">
        <v>0</v>
      </c>
      <c r="I211" s="50">
        <v>0</v>
      </c>
      <c r="J211" s="51">
        <v>0</v>
      </c>
      <c r="K211" s="52">
        <v>0</v>
      </c>
      <c r="L211" s="57">
        <v>0</v>
      </c>
    </row>
    <row r="212" spans="8:12">
      <c r="H212" s="49">
        <v>0</v>
      </c>
      <c r="I212" s="50">
        <v>0</v>
      </c>
      <c r="J212" s="51">
        <v>0</v>
      </c>
      <c r="K212" s="52">
        <v>0</v>
      </c>
      <c r="L212" s="57">
        <v>0</v>
      </c>
    </row>
    <row r="213" spans="8:12">
      <c r="H213" s="49">
        <v>0</v>
      </c>
      <c r="I213" s="50">
        <v>0</v>
      </c>
      <c r="J213" s="51">
        <v>0</v>
      </c>
      <c r="K213" s="52">
        <v>0</v>
      </c>
      <c r="L213" s="57">
        <v>0</v>
      </c>
    </row>
    <row r="214" spans="8:12">
      <c r="H214" s="49">
        <v>0</v>
      </c>
      <c r="I214" s="50">
        <v>0</v>
      </c>
      <c r="J214" s="51">
        <v>0</v>
      </c>
      <c r="K214" s="52">
        <v>0</v>
      </c>
      <c r="L214" s="57">
        <v>0</v>
      </c>
    </row>
    <row r="215" spans="8:12">
      <c r="H215" s="49">
        <v>0</v>
      </c>
      <c r="I215" s="50">
        <v>0</v>
      </c>
      <c r="J215" s="51">
        <v>0</v>
      </c>
      <c r="K215" s="52">
        <v>0</v>
      </c>
      <c r="L215" s="57">
        <v>0</v>
      </c>
    </row>
    <row r="216" spans="8:12">
      <c r="H216" s="49">
        <v>0</v>
      </c>
      <c r="I216" s="50">
        <v>0</v>
      </c>
      <c r="J216" s="51">
        <v>0</v>
      </c>
      <c r="K216" s="52">
        <v>0</v>
      </c>
      <c r="L216" s="57">
        <v>0</v>
      </c>
    </row>
    <row r="217" spans="8:12">
      <c r="H217" s="49">
        <v>0</v>
      </c>
      <c r="I217" s="50">
        <v>0</v>
      </c>
      <c r="J217" s="51">
        <v>0</v>
      </c>
      <c r="K217" s="52">
        <v>0</v>
      </c>
      <c r="L217" s="57">
        <v>0</v>
      </c>
    </row>
    <row r="218" spans="8:12">
      <c r="H218" s="49">
        <v>0</v>
      </c>
      <c r="I218" s="50">
        <v>0</v>
      </c>
      <c r="J218" s="51">
        <v>0</v>
      </c>
      <c r="K218" s="52">
        <v>0</v>
      </c>
      <c r="L218" s="57">
        <v>0</v>
      </c>
    </row>
    <row r="219" spans="8:12">
      <c r="H219" s="49">
        <v>0</v>
      </c>
      <c r="I219" s="50">
        <v>0</v>
      </c>
      <c r="J219" s="51">
        <v>0</v>
      </c>
      <c r="K219" s="52">
        <v>0</v>
      </c>
      <c r="L219" s="57">
        <v>0</v>
      </c>
    </row>
    <row r="220" spans="8:12">
      <c r="H220" s="49">
        <v>0</v>
      </c>
      <c r="I220" s="50">
        <v>0</v>
      </c>
      <c r="J220" s="51">
        <v>0</v>
      </c>
      <c r="K220" s="52">
        <v>0</v>
      </c>
      <c r="L220" s="57">
        <v>0</v>
      </c>
    </row>
    <row r="221" spans="8:12">
      <c r="H221" s="49">
        <v>0</v>
      </c>
      <c r="I221" s="50">
        <v>0</v>
      </c>
      <c r="J221" s="51">
        <v>0</v>
      </c>
      <c r="K221" s="52">
        <v>0</v>
      </c>
      <c r="L221" s="57">
        <v>0</v>
      </c>
    </row>
    <row r="222" spans="8:12">
      <c r="H222" s="49">
        <v>0</v>
      </c>
      <c r="I222" s="50">
        <v>0</v>
      </c>
      <c r="J222" s="51">
        <v>0</v>
      </c>
      <c r="K222" s="52">
        <v>0</v>
      </c>
      <c r="L222" s="57">
        <v>0</v>
      </c>
    </row>
    <row r="223" spans="8:12">
      <c r="H223" s="49">
        <v>0</v>
      </c>
      <c r="I223" s="50">
        <v>0</v>
      </c>
      <c r="J223" s="51">
        <v>0</v>
      </c>
      <c r="K223" s="52">
        <v>0</v>
      </c>
      <c r="L223" s="57">
        <v>0</v>
      </c>
    </row>
    <row r="224" spans="8:12">
      <c r="H224" s="49">
        <v>0</v>
      </c>
      <c r="I224" s="50">
        <v>0</v>
      </c>
      <c r="J224" s="51">
        <v>0</v>
      </c>
      <c r="K224" s="52">
        <v>0</v>
      </c>
      <c r="L224" s="57">
        <v>0</v>
      </c>
    </row>
    <row r="225" spans="8:12">
      <c r="H225" s="49">
        <v>0</v>
      </c>
      <c r="I225" s="50">
        <v>0</v>
      </c>
      <c r="J225" s="51">
        <v>0</v>
      </c>
      <c r="K225" s="52">
        <v>0</v>
      </c>
      <c r="L225" s="57">
        <v>0</v>
      </c>
    </row>
    <row r="226" spans="8:12">
      <c r="H226" s="49">
        <v>0</v>
      </c>
      <c r="I226" s="50">
        <v>0</v>
      </c>
      <c r="J226" s="51">
        <v>0</v>
      </c>
      <c r="K226" s="52">
        <v>0</v>
      </c>
      <c r="L226" s="57">
        <v>0</v>
      </c>
    </row>
    <row r="227" spans="8:12">
      <c r="H227" s="49">
        <v>0</v>
      </c>
      <c r="I227" s="50">
        <v>0</v>
      </c>
      <c r="J227" s="51">
        <v>0</v>
      </c>
      <c r="K227" s="52">
        <v>0</v>
      </c>
      <c r="L227" s="57">
        <v>0</v>
      </c>
    </row>
    <row r="228" spans="8:12">
      <c r="H228" s="49">
        <v>0</v>
      </c>
      <c r="I228" s="50">
        <v>0</v>
      </c>
      <c r="J228" s="51">
        <v>0</v>
      </c>
      <c r="K228" s="52">
        <v>0</v>
      </c>
      <c r="L228" s="57">
        <v>0</v>
      </c>
    </row>
    <row r="229" spans="8:12">
      <c r="H229" s="49">
        <v>0</v>
      </c>
      <c r="I229" s="50">
        <v>0</v>
      </c>
      <c r="J229" s="51">
        <v>0</v>
      </c>
      <c r="K229" s="52">
        <v>0</v>
      </c>
      <c r="L229" s="57">
        <v>0</v>
      </c>
    </row>
    <row r="230" spans="8:12">
      <c r="H230" s="49">
        <v>0</v>
      </c>
      <c r="I230" s="50">
        <v>0</v>
      </c>
      <c r="J230" s="51">
        <v>0</v>
      </c>
      <c r="K230" s="52">
        <v>0</v>
      </c>
      <c r="L230" s="57">
        <v>0</v>
      </c>
    </row>
    <row r="231" spans="8:12">
      <c r="H231" s="49">
        <v>0</v>
      </c>
      <c r="I231" s="50">
        <v>0</v>
      </c>
      <c r="J231" s="51">
        <v>0</v>
      </c>
      <c r="K231" s="52">
        <v>0</v>
      </c>
      <c r="L231" s="57">
        <v>0</v>
      </c>
    </row>
    <row r="232" spans="8:12">
      <c r="H232" s="49">
        <v>0</v>
      </c>
      <c r="I232" s="50">
        <v>0</v>
      </c>
      <c r="J232" s="51">
        <v>0</v>
      </c>
      <c r="K232" s="52">
        <v>0</v>
      </c>
      <c r="L232" s="57">
        <v>0</v>
      </c>
    </row>
    <row r="233" spans="8:12">
      <c r="H233" s="49">
        <v>0</v>
      </c>
      <c r="I233" s="50">
        <v>0</v>
      </c>
      <c r="J233" s="51">
        <v>0</v>
      </c>
      <c r="K233" s="52">
        <v>0</v>
      </c>
      <c r="L233" s="57">
        <v>0</v>
      </c>
    </row>
    <row r="234" spans="8:12">
      <c r="H234" s="49">
        <v>0</v>
      </c>
      <c r="I234" s="50">
        <v>0</v>
      </c>
      <c r="J234" s="51">
        <v>0</v>
      </c>
      <c r="K234" s="52">
        <v>0</v>
      </c>
      <c r="L234" s="57">
        <v>0</v>
      </c>
    </row>
    <row r="235" spans="8:12">
      <c r="H235" s="49">
        <v>0</v>
      </c>
      <c r="I235" s="50">
        <v>0</v>
      </c>
      <c r="J235" s="51">
        <v>0</v>
      </c>
      <c r="K235" s="52">
        <v>0</v>
      </c>
      <c r="L235" s="57">
        <v>0</v>
      </c>
    </row>
    <row r="236" spans="8:12">
      <c r="H236" s="49">
        <v>0</v>
      </c>
      <c r="I236" s="50">
        <v>0</v>
      </c>
      <c r="J236" s="51">
        <v>0</v>
      </c>
      <c r="K236" s="52">
        <v>0</v>
      </c>
      <c r="L236" s="57">
        <v>0</v>
      </c>
    </row>
    <row r="237" spans="8:12">
      <c r="H237" s="49">
        <v>0</v>
      </c>
      <c r="I237" s="50">
        <v>0</v>
      </c>
      <c r="J237" s="51">
        <v>0</v>
      </c>
      <c r="K237" s="52">
        <v>0</v>
      </c>
      <c r="L237" s="57">
        <v>0</v>
      </c>
    </row>
    <row r="238" spans="8:12">
      <c r="H238" s="49">
        <v>0</v>
      </c>
      <c r="I238" s="50">
        <v>0</v>
      </c>
      <c r="J238" s="51">
        <v>0</v>
      </c>
      <c r="K238" s="52">
        <v>0</v>
      </c>
      <c r="L238" s="57">
        <v>0</v>
      </c>
    </row>
    <row r="239" spans="8:12">
      <c r="H239" s="49">
        <v>0</v>
      </c>
      <c r="I239" s="50">
        <v>0</v>
      </c>
      <c r="J239" s="51">
        <v>0</v>
      </c>
      <c r="K239" s="52">
        <v>0</v>
      </c>
      <c r="L239" s="57">
        <v>0</v>
      </c>
    </row>
    <row r="240" spans="8:12">
      <c r="H240" s="49">
        <v>0</v>
      </c>
      <c r="I240" s="50">
        <v>0</v>
      </c>
      <c r="J240" s="51">
        <v>0</v>
      </c>
      <c r="K240" s="52">
        <v>0</v>
      </c>
      <c r="L240" s="57">
        <v>0</v>
      </c>
    </row>
    <row r="241" spans="8:12">
      <c r="H241" s="49">
        <v>0</v>
      </c>
      <c r="I241" s="50">
        <v>0</v>
      </c>
      <c r="J241" s="51">
        <v>0</v>
      </c>
      <c r="K241" s="52">
        <v>0</v>
      </c>
      <c r="L241" s="57">
        <v>0</v>
      </c>
    </row>
    <row r="242" spans="8:12">
      <c r="H242" s="49">
        <v>0</v>
      </c>
      <c r="I242" s="50">
        <v>0</v>
      </c>
      <c r="J242" s="51">
        <v>0</v>
      </c>
      <c r="K242" s="52">
        <v>0</v>
      </c>
      <c r="L242" s="57">
        <v>0</v>
      </c>
    </row>
    <row r="243" spans="8:12">
      <c r="H243" s="49">
        <v>0</v>
      </c>
      <c r="I243" s="50">
        <v>0</v>
      </c>
      <c r="J243" s="51">
        <v>0</v>
      </c>
      <c r="K243" s="52">
        <v>0</v>
      </c>
      <c r="L243" s="57">
        <v>0</v>
      </c>
    </row>
    <row r="244" spans="8:12">
      <c r="H244" s="49">
        <v>0</v>
      </c>
      <c r="I244" s="50">
        <v>0</v>
      </c>
      <c r="J244" s="51">
        <v>0</v>
      </c>
      <c r="K244" s="52">
        <v>0</v>
      </c>
      <c r="L244" s="57">
        <v>0</v>
      </c>
    </row>
    <row r="245" spans="8:12">
      <c r="H245" s="49">
        <v>0</v>
      </c>
      <c r="I245" s="50">
        <v>0</v>
      </c>
      <c r="J245" s="51">
        <v>0</v>
      </c>
      <c r="K245" s="52">
        <v>0</v>
      </c>
      <c r="L245" s="57">
        <v>0</v>
      </c>
    </row>
    <row r="246" spans="8:12">
      <c r="H246" s="49">
        <v>0</v>
      </c>
      <c r="I246" s="50">
        <v>0</v>
      </c>
      <c r="J246" s="51">
        <v>0</v>
      </c>
      <c r="K246" s="52">
        <v>0</v>
      </c>
      <c r="L246" s="57">
        <v>0</v>
      </c>
    </row>
    <row r="247" spans="8:12">
      <c r="H247" s="49">
        <v>0</v>
      </c>
      <c r="I247" s="50">
        <v>0</v>
      </c>
      <c r="J247" s="51">
        <v>0</v>
      </c>
      <c r="K247" s="52">
        <v>0</v>
      </c>
      <c r="L247" s="57">
        <v>0</v>
      </c>
    </row>
    <row r="248" spans="8:12">
      <c r="H248" s="49">
        <v>0</v>
      </c>
      <c r="I248" s="50">
        <v>0</v>
      </c>
      <c r="J248" s="51">
        <v>0</v>
      </c>
      <c r="K248" s="52">
        <v>0</v>
      </c>
      <c r="L248" s="57">
        <v>0</v>
      </c>
    </row>
    <row r="249" spans="8:12">
      <c r="H249" s="49">
        <v>0</v>
      </c>
      <c r="I249" s="50">
        <v>0</v>
      </c>
      <c r="J249" s="51">
        <v>0</v>
      </c>
      <c r="K249" s="52">
        <v>0</v>
      </c>
      <c r="L249" s="57">
        <v>0</v>
      </c>
    </row>
    <row r="250" spans="8:12">
      <c r="H250" s="49">
        <v>0</v>
      </c>
      <c r="I250" s="50">
        <v>0</v>
      </c>
      <c r="J250" s="51">
        <v>0</v>
      </c>
      <c r="K250" s="52">
        <v>0</v>
      </c>
      <c r="L250" s="57">
        <v>0</v>
      </c>
    </row>
    <row r="251" spans="8:12">
      <c r="H251" s="49">
        <v>0</v>
      </c>
      <c r="I251" s="50">
        <v>0</v>
      </c>
      <c r="J251" s="51">
        <v>0</v>
      </c>
      <c r="K251" s="52">
        <v>0</v>
      </c>
      <c r="L251" s="57">
        <v>0</v>
      </c>
    </row>
    <row r="252" spans="8:12">
      <c r="H252" s="49">
        <v>0</v>
      </c>
      <c r="I252" s="50">
        <v>0</v>
      </c>
      <c r="J252" s="51">
        <v>0</v>
      </c>
      <c r="K252" s="52">
        <v>0</v>
      </c>
      <c r="L252" s="57">
        <v>0</v>
      </c>
    </row>
    <row r="253" spans="8:12">
      <c r="H253" s="49">
        <v>0</v>
      </c>
      <c r="I253" s="50">
        <v>0</v>
      </c>
      <c r="J253" s="51">
        <v>0</v>
      </c>
      <c r="K253" s="52">
        <v>0</v>
      </c>
      <c r="L253" s="57">
        <v>0</v>
      </c>
    </row>
    <row r="254" spans="8:12">
      <c r="H254" s="49">
        <v>0</v>
      </c>
      <c r="I254" s="50">
        <v>0</v>
      </c>
      <c r="J254" s="51">
        <v>0</v>
      </c>
      <c r="K254" s="52">
        <v>0</v>
      </c>
      <c r="L254" s="57">
        <v>0</v>
      </c>
    </row>
    <row r="255" spans="8:12">
      <c r="H255" s="49">
        <v>0</v>
      </c>
      <c r="I255" s="50">
        <v>0</v>
      </c>
      <c r="J255" s="51">
        <v>0</v>
      </c>
      <c r="K255" s="52">
        <v>0</v>
      </c>
      <c r="L255" s="57">
        <v>0</v>
      </c>
    </row>
    <row r="256" spans="8:12">
      <c r="H256" s="49">
        <v>0</v>
      </c>
      <c r="I256" s="50">
        <v>0</v>
      </c>
      <c r="J256" s="51">
        <v>0</v>
      </c>
      <c r="K256" s="52">
        <v>0</v>
      </c>
      <c r="L256" s="57">
        <v>0</v>
      </c>
    </row>
    <row r="257" spans="8:12">
      <c r="H257" s="49">
        <v>0</v>
      </c>
      <c r="I257" s="50">
        <v>0</v>
      </c>
      <c r="J257" s="51">
        <v>0</v>
      </c>
      <c r="K257" s="52">
        <v>0</v>
      </c>
      <c r="L257" s="57">
        <v>0</v>
      </c>
    </row>
    <row r="258" spans="8:12">
      <c r="H258" s="49">
        <v>0</v>
      </c>
      <c r="I258" s="50">
        <v>0</v>
      </c>
      <c r="J258" s="51">
        <v>0</v>
      </c>
      <c r="K258" s="52">
        <v>0</v>
      </c>
      <c r="L258" s="57">
        <v>0</v>
      </c>
    </row>
    <row r="259" spans="8:12">
      <c r="H259" s="49">
        <v>0</v>
      </c>
      <c r="I259" s="50">
        <v>0</v>
      </c>
      <c r="J259" s="51">
        <v>0</v>
      </c>
      <c r="K259" s="52">
        <v>0</v>
      </c>
      <c r="L259" s="57">
        <v>0</v>
      </c>
    </row>
    <row r="260" spans="8:12">
      <c r="H260" s="49">
        <v>0</v>
      </c>
      <c r="I260" s="50">
        <v>0</v>
      </c>
      <c r="J260" s="51">
        <v>0</v>
      </c>
      <c r="K260" s="52">
        <v>0</v>
      </c>
      <c r="L260" s="57">
        <v>0</v>
      </c>
    </row>
    <row r="261" spans="8:12">
      <c r="H261" s="49">
        <v>0</v>
      </c>
      <c r="I261" s="50">
        <v>0</v>
      </c>
      <c r="J261" s="51">
        <v>0</v>
      </c>
      <c r="K261" s="52">
        <v>0</v>
      </c>
      <c r="L261" s="57">
        <v>0</v>
      </c>
    </row>
    <row r="262" spans="8:12">
      <c r="H262" s="49">
        <v>0</v>
      </c>
      <c r="I262" s="50">
        <v>0</v>
      </c>
      <c r="J262" s="51">
        <v>0</v>
      </c>
      <c r="K262" s="52">
        <v>0</v>
      </c>
      <c r="L262" s="57">
        <v>0</v>
      </c>
    </row>
    <row r="263" spans="8:12">
      <c r="H263" s="49">
        <v>0</v>
      </c>
      <c r="I263" s="50">
        <v>0</v>
      </c>
      <c r="J263" s="51">
        <v>0</v>
      </c>
      <c r="K263" s="52">
        <v>0</v>
      </c>
      <c r="L263" s="57">
        <v>0</v>
      </c>
    </row>
    <row r="264" spans="8:12">
      <c r="H264" s="49">
        <v>0</v>
      </c>
      <c r="I264" s="50">
        <v>0</v>
      </c>
      <c r="J264" s="51">
        <v>0</v>
      </c>
      <c r="K264" s="52">
        <v>0</v>
      </c>
      <c r="L264" s="57">
        <v>0</v>
      </c>
    </row>
    <row r="265" spans="8:12">
      <c r="H265" s="49">
        <v>0</v>
      </c>
      <c r="I265" s="50">
        <v>0</v>
      </c>
      <c r="J265" s="51">
        <v>0</v>
      </c>
      <c r="K265" s="52">
        <v>0</v>
      </c>
      <c r="L265" s="57">
        <v>0</v>
      </c>
    </row>
    <row r="266" spans="8:12">
      <c r="H266" s="49">
        <v>0</v>
      </c>
      <c r="I266" s="50">
        <v>0</v>
      </c>
      <c r="J266" s="51">
        <v>0</v>
      </c>
      <c r="K266" s="52">
        <v>0</v>
      </c>
      <c r="L266" s="57">
        <v>0</v>
      </c>
    </row>
    <row r="267" spans="8:12">
      <c r="H267" s="49">
        <v>0</v>
      </c>
      <c r="I267" s="50">
        <v>0</v>
      </c>
      <c r="J267" s="51">
        <v>0</v>
      </c>
      <c r="K267" s="52">
        <v>0</v>
      </c>
      <c r="L267" s="57">
        <v>0</v>
      </c>
    </row>
    <row r="268" spans="8:12">
      <c r="H268" s="49">
        <v>0</v>
      </c>
      <c r="I268" s="50">
        <v>0</v>
      </c>
      <c r="J268" s="51">
        <v>0</v>
      </c>
      <c r="K268" s="52">
        <v>0</v>
      </c>
      <c r="L268" s="57">
        <v>0</v>
      </c>
    </row>
    <row r="269" spans="8:12">
      <c r="H269" s="49">
        <v>0</v>
      </c>
      <c r="I269" s="50">
        <v>0</v>
      </c>
      <c r="J269" s="51">
        <v>0</v>
      </c>
      <c r="K269" s="52">
        <v>0</v>
      </c>
      <c r="L269" s="57">
        <v>0</v>
      </c>
    </row>
    <row r="270" spans="8:12">
      <c r="H270" s="49">
        <v>0</v>
      </c>
      <c r="I270" s="50">
        <v>0</v>
      </c>
      <c r="J270" s="51">
        <v>0</v>
      </c>
      <c r="K270" s="52">
        <v>0</v>
      </c>
      <c r="L270" s="57">
        <v>0</v>
      </c>
    </row>
    <row r="271" spans="8:12">
      <c r="H271" s="49">
        <v>0</v>
      </c>
      <c r="I271" s="50">
        <v>0</v>
      </c>
      <c r="J271" s="51">
        <v>0</v>
      </c>
      <c r="K271" s="52">
        <v>0</v>
      </c>
      <c r="L271" s="57">
        <v>0</v>
      </c>
    </row>
    <row r="272" spans="8:12">
      <c r="H272" s="49">
        <v>0</v>
      </c>
      <c r="I272" s="50">
        <v>0</v>
      </c>
      <c r="J272" s="51">
        <v>0</v>
      </c>
      <c r="K272" s="52">
        <v>0</v>
      </c>
      <c r="L272" s="57">
        <v>0</v>
      </c>
    </row>
    <row r="273" spans="8:12">
      <c r="H273" s="49">
        <v>0</v>
      </c>
      <c r="I273" s="50">
        <v>0</v>
      </c>
      <c r="J273" s="51">
        <v>0</v>
      </c>
      <c r="K273" s="52">
        <v>0</v>
      </c>
      <c r="L273" s="57">
        <v>0</v>
      </c>
    </row>
    <row r="274" spans="8:12">
      <c r="H274" s="49">
        <v>0</v>
      </c>
      <c r="I274" s="50">
        <v>0</v>
      </c>
      <c r="J274" s="51">
        <v>0</v>
      </c>
      <c r="K274" s="52">
        <v>0</v>
      </c>
      <c r="L274" s="57">
        <v>0</v>
      </c>
    </row>
    <row r="275" spans="8:12">
      <c r="H275" s="49">
        <v>0</v>
      </c>
      <c r="I275" s="50">
        <v>0</v>
      </c>
      <c r="J275" s="51">
        <v>0</v>
      </c>
      <c r="K275" s="52">
        <v>0</v>
      </c>
      <c r="L275" s="57">
        <v>0</v>
      </c>
    </row>
    <row r="276" spans="8:12">
      <c r="H276" s="49">
        <v>0</v>
      </c>
      <c r="I276" s="50">
        <v>0</v>
      </c>
      <c r="J276" s="51">
        <v>0</v>
      </c>
      <c r="K276" s="52">
        <v>0</v>
      </c>
      <c r="L276" s="57">
        <v>0</v>
      </c>
    </row>
    <row r="277" spans="8:12">
      <c r="H277" s="49">
        <v>0</v>
      </c>
      <c r="I277" s="50">
        <v>0</v>
      </c>
      <c r="J277" s="51">
        <v>0</v>
      </c>
      <c r="K277" s="52">
        <v>0</v>
      </c>
      <c r="L277" s="57">
        <v>0</v>
      </c>
    </row>
    <row r="278" spans="8:12">
      <c r="H278" s="49">
        <v>0</v>
      </c>
      <c r="I278" s="50">
        <v>0</v>
      </c>
      <c r="J278" s="51">
        <v>0</v>
      </c>
      <c r="K278" s="52">
        <v>0</v>
      </c>
      <c r="L278" s="57">
        <v>0</v>
      </c>
    </row>
    <row r="279" spans="8:12">
      <c r="H279" s="49">
        <v>0</v>
      </c>
      <c r="I279" s="50">
        <v>0</v>
      </c>
      <c r="J279" s="51">
        <v>0</v>
      </c>
      <c r="K279" s="52">
        <v>0</v>
      </c>
      <c r="L279" s="57">
        <v>0</v>
      </c>
    </row>
    <row r="280" spans="8:12">
      <c r="H280" s="49">
        <v>0</v>
      </c>
      <c r="I280" s="50">
        <v>0</v>
      </c>
      <c r="J280" s="51">
        <v>0</v>
      </c>
      <c r="K280" s="52">
        <v>0</v>
      </c>
      <c r="L280" s="57">
        <v>0</v>
      </c>
    </row>
    <row r="281" spans="8:12">
      <c r="H281" s="49">
        <v>0</v>
      </c>
      <c r="I281" s="50">
        <v>0</v>
      </c>
      <c r="J281" s="51">
        <v>0</v>
      </c>
      <c r="K281" s="52">
        <v>0</v>
      </c>
      <c r="L281" s="57">
        <v>0</v>
      </c>
    </row>
    <row r="282" spans="8:12">
      <c r="H282" s="49">
        <v>0</v>
      </c>
      <c r="I282" s="50">
        <v>0</v>
      </c>
      <c r="J282" s="51">
        <v>0</v>
      </c>
      <c r="K282" s="52">
        <v>0</v>
      </c>
      <c r="L282" s="57">
        <v>0</v>
      </c>
    </row>
    <row r="283" spans="8:12">
      <c r="H283" s="49">
        <v>0</v>
      </c>
      <c r="I283" s="50">
        <v>0</v>
      </c>
      <c r="J283" s="51">
        <v>0</v>
      </c>
      <c r="K283" s="52">
        <v>0</v>
      </c>
      <c r="L283" s="57">
        <v>0</v>
      </c>
    </row>
    <row r="284" spans="8:12">
      <c r="H284" s="49">
        <v>0</v>
      </c>
      <c r="I284" s="50">
        <v>0</v>
      </c>
      <c r="J284" s="51">
        <v>0</v>
      </c>
      <c r="K284" s="52">
        <v>0</v>
      </c>
      <c r="L284" s="57">
        <v>0</v>
      </c>
    </row>
    <row r="285" spans="8:12">
      <c r="H285" s="49">
        <v>0</v>
      </c>
      <c r="I285" s="50">
        <v>0</v>
      </c>
      <c r="J285" s="51">
        <v>0</v>
      </c>
      <c r="K285" s="52">
        <v>0</v>
      </c>
      <c r="L285" s="57">
        <v>0</v>
      </c>
    </row>
    <row r="286" spans="8:12">
      <c r="H286" s="49">
        <v>0</v>
      </c>
      <c r="I286" s="50">
        <v>0</v>
      </c>
      <c r="J286" s="51">
        <v>0</v>
      </c>
      <c r="K286" s="52">
        <v>0</v>
      </c>
      <c r="L286" s="57">
        <v>0</v>
      </c>
    </row>
    <row r="287" spans="8:12">
      <c r="H287" s="49">
        <v>0</v>
      </c>
      <c r="I287" s="50">
        <v>0</v>
      </c>
      <c r="J287" s="51">
        <v>0</v>
      </c>
      <c r="K287" s="52">
        <v>0</v>
      </c>
      <c r="L287" s="57">
        <v>0</v>
      </c>
    </row>
    <row r="288" spans="8:12">
      <c r="H288" s="49">
        <v>0</v>
      </c>
      <c r="I288" s="50">
        <v>0</v>
      </c>
      <c r="J288" s="51">
        <v>0</v>
      </c>
      <c r="K288" s="52">
        <v>0</v>
      </c>
      <c r="L288" s="57">
        <v>0</v>
      </c>
    </row>
    <row r="289" spans="8:12">
      <c r="H289" s="49">
        <v>0</v>
      </c>
      <c r="I289" s="50">
        <v>0</v>
      </c>
      <c r="J289" s="51">
        <v>0</v>
      </c>
      <c r="K289" s="52">
        <v>0</v>
      </c>
      <c r="L289" s="57">
        <v>0</v>
      </c>
    </row>
    <row r="290" spans="8:12">
      <c r="H290" s="49">
        <v>0</v>
      </c>
      <c r="I290" s="50">
        <v>0</v>
      </c>
      <c r="J290" s="51">
        <v>0</v>
      </c>
      <c r="K290" s="52">
        <v>0</v>
      </c>
      <c r="L290" s="57">
        <v>0</v>
      </c>
    </row>
    <row r="291" spans="8:12">
      <c r="H291" s="49">
        <v>0</v>
      </c>
      <c r="I291" s="50">
        <v>0</v>
      </c>
      <c r="J291" s="51">
        <v>0</v>
      </c>
      <c r="K291" s="52">
        <v>0</v>
      </c>
      <c r="L291" s="57">
        <v>0</v>
      </c>
    </row>
    <row r="292" spans="8:12">
      <c r="H292" s="49">
        <v>0</v>
      </c>
      <c r="I292" s="50">
        <v>0</v>
      </c>
      <c r="J292" s="51">
        <v>0</v>
      </c>
      <c r="K292" s="52">
        <v>0</v>
      </c>
      <c r="L292" s="57">
        <v>0</v>
      </c>
    </row>
    <row r="293" spans="8:12">
      <c r="H293" s="49">
        <v>0</v>
      </c>
      <c r="I293" s="50">
        <v>0</v>
      </c>
      <c r="J293" s="51">
        <v>0</v>
      </c>
      <c r="K293" s="52">
        <v>0</v>
      </c>
      <c r="L293" s="57">
        <v>0</v>
      </c>
    </row>
    <row r="294" spans="8:12">
      <c r="H294" s="49">
        <v>0</v>
      </c>
      <c r="I294" s="50">
        <v>0</v>
      </c>
      <c r="J294" s="51">
        <v>0</v>
      </c>
      <c r="K294" s="52">
        <v>0</v>
      </c>
      <c r="L294" s="57">
        <v>0</v>
      </c>
    </row>
    <row r="295" spans="8:12">
      <c r="H295" s="49">
        <v>0</v>
      </c>
      <c r="I295" s="50">
        <v>0</v>
      </c>
      <c r="J295" s="51">
        <v>0</v>
      </c>
      <c r="K295" s="52">
        <v>0</v>
      </c>
      <c r="L295" s="57">
        <v>0</v>
      </c>
    </row>
    <row r="296" spans="8:12">
      <c r="H296" s="49">
        <v>0</v>
      </c>
      <c r="I296" s="50">
        <v>0</v>
      </c>
      <c r="J296" s="51">
        <v>0</v>
      </c>
      <c r="K296" s="52">
        <v>0</v>
      </c>
      <c r="L296" s="57">
        <v>0</v>
      </c>
    </row>
    <row r="297" spans="8:12">
      <c r="H297" s="49">
        <v>0</v>
      </c>
      <c r="I297" s="50">
        <v>0</v>
      </c>
      <c r="J297" s="51">
        <v>0</v>
      </c>
      <c r="K297" s="52">
        <v>0</v>
      </c>
      <c r="L297" s="57">
        <v>0</v>
      </c>
    </row>
    <row r="298" spans="8:12">
      <c r="H298" s="49">
        <v>0</v>
      </c>
      <c r="I298" s="50">
        <v>0</v>
      </c>
      <c r="J298" s="51">
        <v>0</v>
      </c>
      <c r="K298" s="52">
        <v>0</v>
      </c>
      <c r="L298" s="57">
        <v>0</v>
      </c>
    </row>
    <row r="299" spans="8:12">
      <c r="H299" s="49">
        <v>0</v>
      </c>
      <c r="I299" s="50">
        <v>0</v>
      </c>
      <c r="J299" s="51">
        <v>0</v>
      </c>
      <c r="K299" s="52">
        <v>0</v>
      </c>
      <c r="L299" s="57">
        <v>0</v>
      </c>
    </row>
    <row r="300" spans="8:12">
      <c r="H300" s="49">
        <v>0</v>
      </c>
      <c r="I300" s="50">
        <v>0</v>
      </c>
      <c r="J300" s="51">
        <v>0</v>
      </c>
      <c r="K300" s="52">
        <v>0</v>
      </c>
      <c r="L300" s="57">
        <v>0</v>
      </c>
    </row>
    <row r="301" spans="8:12">
      <c r="H301" s="49">
        <v>0</v>
      </c>
      <c r="I301" s="50">
        <v>0</v>
      </c>
      <c r="J301" s="51">
        <v>0</v>
      </c>
      <c r="K301" s="52">
        <v>0</v>
      </c>
      <c r="L301" s="57">
        <v>0</v>
      </c>
    </row>
    <row r="302" spans="8:12">
      <c r="H302" s="49">
        <v>0</v>
      </c>
      <c r="I302" s="50">
        <v>0</v>
      </c>
      <c r="J302" s="51">
        <v>0</v>
      </c>
      <c r="K302" s="52">
        <v>0</v>
      </c>
      <c r="L302" s="57">
        <v>0</v>
      </c>
    </row>
    <row r="303" spans="8:12">
      <c r="H303" s="49">
        <v>0</v>
      </c>
      <c r="I303" s="50">
        <v>0</v>
      </c>
      <c r="J303" s="51">
        <v>0</v>
      </c>
      <c r="K303" s="52">
        <v>0</v>
      </c>
      <c r="L303" s="57">
        <v>0</v>
      </c>
    </row>
    <row r="304" spans="8:12">
      <c r="H304" s="49">
        <v>0</v>
      </c>
      <c r="I304" s="50">
        <v>0</v>
      </c>
      <c r="J304" s="51">
        <v>0</v>
      </c>
      <c r="K304" s="52">
        <v>0</v>
      </c>
      <c r="L304" s="57">
        <v>0</v>
      </c>
    </row>
    <row r="305" spans="8:12">
      <c r="H305" s="49">
        <v>0</v>
      </c>
      <c r="I305" s="50">
        <v>0</v>
      </c>
      <c r="J305" s="51">
        <v>0</v>
      </c>
      <c r="K305" s="52">
        <v>0</v>
      </c>
      <c r="L305" s="57">
        <v>0</v>
      </c>
    </row>
    <row r="306" spans="8:12">
      <c r="H306" s="49">
        <v>0</v>
      </c>
      <c r="I306" s="50">
        <v>0</v>
      </c>
      <c r="J306" s="51">
        <v>0</v>
      </c>
      <c r="K306" s="52">
        <v>0</v>
      </c>
      <c r="L306" s="57">
        <v>0</v>
      </c>
    </row>
    <row r="307" spans="8:12">
      <c r="H307" s="49">
        <v>0</v>
      </c>
      <c r="I307" s="50">
        <v>0</v>
      </c>
      <c r="J307" s="51">
        <v>0</v>
      </c>
      <c r="K307" s="52">
        <v>0</v>
      </c>
      <c r="L307" s="57">
        <v>0</v>
      </c>
    </row>
    <row r="308" spans="8:12">
      <c r="H308" s="49">
        <v>0</v>
      </c>
      <c r="I308" s="50">
        <v>0</v>
      </c>
      <c r="J308" s="51">
        <v>0</v>
      </c>
      <c r="K308" s="52">
        <v>0</v>
      </c>
      <c r="L308" s="57">
        <v>0</v>
      </c>
    </row>
    <row r="309" spans="8:12">
      <c r="H309" s="49">
        <v>0</v>
      </c>
      <c r="I309" s="50">
        <v>0</v>
      </c>
      <c r="J309" s="51">
        <v>0</v>
      </c>
      <c r="K309" s="52">
        <v>0</v>
      </c>
      <c r="L309" s="57">
        <v>0</v>
      </c>
    </row>
    <row r="310" spans="8:12">
      <c r="H310" s="49">
        <v>0</v>
      </c>
      <c r="I310" s="50">
        <v>0</v>
      </c>
      <c r="J310" s="51">
        <v>0</v>
      </c>
      <c r="K310" s="52">
        <v>0</v>
      </c>
      <c r="L310" s="57">
        <v>0</v>
      </c>
    </row>
    <row r="311" spans="8:12">
      <c r="H311" s="49">
        <v>0</v>
      </c>
      <c r="I311" s="50">
        <v>0</v>
      </c>
      <c r="J311" s="51">
        <v>0</v>
      </c>
      <c r="K311" s="52">
        <v>0</v>
      </c>
      <c r="L311" s="57">
        <v>0</v>
      </c>
    </row>
    <row r="312" spans="8:12">
      <c r="H312" s="49">
        <v>0</v>
      </c>
      <c r="I312" s="50">
        <v>0</v>
      </c>
      <c r="J312" s="51">
        <v>0</v>
      </c>
      <c r="K312" s="52">
        <v>0</v>
      </c>
      <c r="L312" s="57">
        <v>0</v>
      </c>
    </row>
    <row r="313" spans="8:12">
      <c r="H313" s="49">
        <v>0</v>
      </c>
      <c r="I313" s="50">
        <v>0</v>
      </c>
      <c r="J313" s="51">
        <v>0</v>
      </c>
      <c r="K313" s="52">
        <v>0</v>
      </c>
      <c r="L313" s="57">
        <v>0</v>
      </c>
    </row>
    <row r="314" spans="8:12">
      <c r="H314" s="49">
        <v>0</v>
      </c>
      <c r="I314" s="50">
        <v>0</v>
      </c>
      <c r="J314" s="51">
        <v>0</v>
      </c>
      <c r="K314" s="52">
        <v>0</v>
      </c>
      <c r="L314" s="57">
        <v>0</v>
      </c>
    </row>
    <row r="315" spans="8:12">
      <c r="H315" s="49">
        <v>0</v>
      </c>
      <c r="I315" s="50">
        <v>0</v>
      </c>
      <c r="J315" s="51">
        <v>0</v>
      </c>
      <c r="K315" s="52">
        <v>0</v>
      </c>
      <c r="L315" s="57">
        <v>0</v>
      </c>
    </row>
    <row r="316" spans="8:12">
      <c r="H316" s="49">
        <v>0</v>
      </c>
      <c r="I316" s="50">
        <v>0</v>
      </c>
      <c r="J316" s="51">
        <v>0</v>
      </c>
      <c r="K316" s="52">
        <v>0</v>
      </c>
      <c r="L316" s="57">
        <v>0</v>
      </c>
    </row>
    <row r="317" spans="8:12">
      <c r="H317" s="49">
        <v>0</v>
      </c>
      <c r="I317" s="50">
        <v>0</v>
      </c>
      <c r="J317" s="51">
        <v>0</v>
      </c>
      <c r="K317" s="52">
        <v>0</v>
      </c>
      <c r="L317" s="57">
        <v>0</v>
      </c>
    </row>
    <row r="318" spans="8:12">
      <c r="H318" s="49">
        <v>0</v>
      </c>
      <c r="I318" s="50">
        <v>0</v>
      </c>
      <c r="J318" s="51">
        <v>0</v>
      </c>
      <c r="K318" s="52">
        <v>0</v>
      </c>
      <c r="L318" s="57">
        <v>0</v>
      </c>
    </row>
    <row r="319" spans="8:12">
      <c r="H319" s="49">
        <v>0</v>
      </c>
      <c r="I319" s="50">
        <v>0</v>
      </c>
      <c r="J319" s="51">
        <v>0</v>
      </c>
      <c r="K319" s="52">
        <v>0</v>
      </c>
      <c r="L319" s="57">
        <v>0</v>
      </c>
    </row>
    <row r="320" spans="8:12">
      <c r="H320" s="49">
        <v>0</v>
      </c>
      <c r="I320" s="50">
        <v>0</v>
      </c>
      <c r="J320" s="51">
        <v>0</v>
      </c>
      <c r="K320" s="52">
        <v>0</v>
      </c>
      <c r="L320" s="57">
        <v>0</v>
      </c>
    </row>
    <row r="321" spans="8:12">
      <c r="H321" s="49">
        <v>0</v>
      </c>
      <c r="I321" s="50">
        <v>0</v>
      </c>
      <c r="J321" s="51">
        <v>0</v>
      </c>
      <c r="K321" s="52">
        <v>0</v>
      </c>
      <c r="L321" s="57">
        <v>0</v>
      </c>
    </row>
    <row r="322" spans="8:12">
      <c r="H322" s="49">
        <v>0</v>
      </c>
      <c r="I322" s="50">
        <v>0</v>
      </c>
      <c r="J322" s="51">
        <v>0</v>
      </c>
      <c r="K322" s="52">
        <v>0</v>
      </c>
      <c r="L322" s="57">
        <v>0</v>
      </c>
    </row>
    <row r="323" spans="8:12">
      <c r="H323" s="49">
        <v>0</v>
      </c>
      <c r="I323" s="50">
        <v>0</v>
      </c>
      <c r="J323" s="51">
        <v>0</v>
      </c>
      <c r="K323" s="52">
        <v>0</v>
      </c>
      <c r="L323" s="57">
        <v>0</v>
      </c>
    </row>
    <row r="324" spans="8:12">
      <c r="H324" s="49">
        <v>0</v>
      </c>
      <c r="I324" s="50">
        <v>0</v>
      </c>
      <c r="J324" s="51">
        <v>0</v>
      </c>
      <c r="K324" s="52">
        <v>0</v>
      </c>
      <c r="L324" s="57">
        <v>0</v>
      </c>
    </row>
    <row r="325" spans="8:12">
      <c r="H325" s="49">
        <v>0</v>
      </c>
      <c r="I325" s="50">
        <v>0</v>
      </c>
      <c r="J325" s="51">
        <v>0</v>
      </c>
      <c r="K325" s="52">
        <v>0</v>
      </c>
      <c r="L325" s="57">
        <v>0</v>
      </c>
    </row>
    <row r="326" spans="8:12">
      <c r="H326" s="49">
        <v>0</v>
      </c>
      <c r="I326" s="50">
        <v>0</v>
      </c>
      <c r="J326" s="51">
        <v>0</v>
      </c>
      <c r="K326" s="52">
        <v>0</v>
      </c>
      <c r="L326" s="57">
        <v>0</v>
      </c>
    </row>
    <row r="327" spans="8:12">
      <c r="H327" s="49">
        <v>0</v>
      </c>
      <c r="I327" s="50">
        <v>0</v>
      </c>
      <c r="J327" s="51">
        <v>0</v>
      </c>
      <c r="K327" s="52">
        <v>0</v>
      </c>
      <c r="L327" s="57">
        <v>0</v>
      </c>
    </row>
    <row r="328" spans="8:12">
      <c r="H328" s="49">
        <v>0</v>
      </c>
      <c r="I328" s="50">
        <v>0</v>
      </c>
      <c r="J328" s="51">
        <v>0</v>
      </c>
      <c r="K328" s="52">
        <v>0</v>
      </c>
      <c r="L328" s="57">
        <v>0</v>
      </c>
    </row>
    <row r="329" spans="8:12">
      <c r="H329" s="49">
        <v>0</v>
      </c>
      <c r="I329" s="50">
        <v>0</v>
      </c>
      <c r="J329" s="51">
        <v>0</v>
      </c>
      <c r="K329" s="52">
        <v>0</v>
      </c>
      <c r="L329" s="57">
        <v>0</v>
      </c>
    </row>
    <row r="330" spans="8:12">
      <c r="H330" s="49">
        <v>0</v>
      </c>
      <c r="I330" s="50">
        <v>0</v>
      </c>
      <c r="J330" s="51">
        <v>0</v>
      </c>
      <c r="K330" s="52">
        <v>0</v>
      </c>
      <c r="L330" s="57">
        <v>0</v>
      </c>
    </row>
    <row r="331" spans="8:12">
      <c r="H331" s="49">
        <v>0</v>
      </c>
      <c r="I331" s="50">
        <v>0</v>
      </c>
      <c r="J331" s="51">
        <v>0</v>
      </c>
      <c r="K331" s="52">
        <v>0</v>
      </c>
      <c r="L331" s="57">
        <v>0</v>
      </c>
    </row>
    <row r="332" spans="8:12">
      <c r="H332" s="49">
        <v>0</v>
      </c>
      <c r="I332" s="50">
        <v>0</v>
      </c>
      <c r="J332" s="51">
        <v>0</v>
      </c>
      <c r="K332" s="52">
        <v>0</v>
      </c>
      <c r="L332" s="57">
        <v>0</v>
      </c>
    </row>
    <row r="333" spans="8:12">
      <c r="H333" s="49">
        <v>0</v>
      </c>
      <c r="I333" s="50">
        <v>0</v>
      </c>
      <c r="J333" s="51">
        <v>0</v>
      </c>
      <c r="K333" s="52">
        <v>0</v>
      </c>
      <c r="L333" s="57">
        <v>0</v>
      </c>
    </row>
    <row r="334" spans="8:12">
      <c r="H334" s="49">
        <v>0</v>
      </c>
      <c r="I334" s="50">
        <v>0</v>
      </c>
      <c r="J334" s="51">
        <v>0</v>
      </c>
      <c r="K334" s="52">
        <v>0</v>
      </c>
      <c r="L334" s="57">
        <v>0</v>
      </c>
    </row>
    <row r="335" spans="8:12">
      <c r="H335" s="49">
        <v>0</v>
      </c>
      <c r="I335" s="50">
        <v>0</v>
      </c>
      <c r="J335" s="51">
        <v>0</v>
      </c>
      <c r="K335" s="52">
        <v>0</v>
      </c>
      <c r="L335" s="57">
        <v>0</v>
      </c>
    </row>
    <row r="336" spans="8:12">
      <c r="H336" s="49">
        <v>0</v>
      </c>
      <c r="I336" s="50">
        <v>0</v>
      </c>
      <c r="J336" s="51">
        <v>0</v>
      </c>
      <c r="K336" s="52">
        <v>0</v>
      </c>
      <c r="L336" s="57">
        <v>0</v>
      </c>
    </row>
    <row r="337" spans="8:12">
      <c r="H337" s="49">
        <v>0</v>
      </c>
      <c r="I337" s="50">
        <v>0</v>
      </c>
      <c r="J337" s="51">
        <v>0</v>
      </c>
      <c r="K337" s="52">
        <v>0</v>
      </c>
      <c r="L337" s="57">
        <v>0</v>
      </c>
    </row>
    <row r="338" spans="8:12">
      <c r="H338" s="49">
        <v>0</v>
      </c>
      <c r="I338" s="50">
        <v>0</v>
      </c>
      <c r="J338" s="51">
        <v>0</v>
      </c>
      <c r="K338" s="52">
        <v>0</v>
      </c>
      <c r="L338" s="57">
        <v>0</v>
      </c>
    </row>
    <row r="339" spans="8:12">
      <c r="H339" s="49">
        <v>0</v>
      </c>
      <c r="I339" s="50">
        <v>0</v>
      </c>
      <c r="J339" s="51">
        <v>0</v>
      </c>
      <c r="K339" s="52">
        <v>0</v>
      </c>
      <c r="L339" s="57">
        <v>0</v>
      </c>
    </row>
    <row r="340" spans="8:12">
      <c r="H340" s="49">
        <v>0</v>
      </c>
      <c r="I340" s="50">
        <v>0</v>
      </c>
      <c r="J340" s="51">
        <v>0</v>
      </c>
      <c r="K340" s="52">
        <v>0</v>
      </c>
      <c r="L340" s="57">
        <v>0</v>
      </c>
    </row>
    <row r="341" spans="8:12">
      <c r="H341" s="49">
        <v>0</v>
      </c>
      <c r="I341" s="50">
        <v>0</v>
      </c>
      <c r="J341" s="51">
        <v>0</v>
      </c>
      <c r="K341" s="52">
        <v>0</v>
      </c>
      <c r="L341" s="57">
        <v>0</v>
      </c>
    </row>
    <row r="342" spans="8:12">
      <c r="H342" s="49">
        <v>0</v>
      </c>
      <c r="I342" s="50">
        <v>0</v>
      </c>
      <c r="J342" s="51">
        <v>0</v>
      </c>
      <c r="K342" s="52">
        <v>0</v>
      </c>
      <c r="L342" s="57">
        <v>0</v>
      </c>
    </row>
    <row r="343" spans="8:12">
      <c r="H343" s="49">
        <v>0</v>
      </c>
      <c r="I343" s="50">
        <v>0</v>
      </c>
      <c r="J343" s="51">
        <v>0</v>
      </c>
      <c r="K343" s="52">
        <v>0</v>
      </c>
      <c r="L343" s="57">
        <v>0</v>
      </c>
    </row>
    <row r="344" spans="8:12">
      <c r="H344" s="49">
        <v>0</v>
      </c>
      <c r="I344" s="50">
        <v>0</v>
      </c>
      <c r="J344" s="51">
        <v>0</v>
      </c>
      <c r="K344" s="52">
        <v>0</v>
      </c>
      <c r="L344" s="57">
        <v>0</v>
      </c>
    </row>
    <row r="345" spans="8:12">
      <c r="H345" s="49">
        <v>0</v>
      </c>
      <c r="I345" s="50">
        <v>0</v>
      </c>
      <c r="J345" s="51">
        <v>0</v>
      </c>
      <c r="K345" s="52">
        <v>0</v>
      </c>
      <c r="L345" s="57">
        <v>0</v>
      </c>
    </row>
    <row r="346" spans="8:12">
      <c r="H346" s="49">
        <v>0</v>
      </c>
      <c r="I346" s="50">
        <v>0</v>
      </c>
      <c r="J346" s="51">
        <v>0</v>
      </c>
      <c r="K346" s="52">
        <v>0</v>
      </c>
      <c r="L346" s="57">
        <v>0</v>
      </c>
    </row>
    <row r="347" spans="8:12">
      <c r="H347" s="49">
        <v>0</v>
      </c>
      <c r="I347" s="50">
        <v>0</v>
      </c>
      <c r="J347" s="51">
        <v>0</v>
      </c>
      <c r="K347" s="52">
        <v>0</v>
      </c>
      <c r="L347" s="57">
        <v>0</v>
      </c>
    </row>
    <row r="348" spans="8:12">
      <c r="H348" s="49">
        <v>0</v>
      </c>
      <c r="I348" s="50">
        <v>0</v>
      </c>
      <c r="J348" s="51">
        <v>0</v>
      </c>
      <c r="K348" s="52">
        <v>0</v>
      </c>
      <c r="L348" s="57">
        <v>0</v>
      </c>
    </row>
    <row r="349" spans="8:12">
      <c r="H349" s="49">
        <v>0</v>
      </c>
      <c r="I349" s="50">
        <v>0</v>
      </c>
      <c r="J349" s="51">
        <v>0</v>
      </c>
      <c r="K349" s="52">
        <v>0</v>
      </c>
      <c r="L349" s="57">
        <v>0</v>
      </c>
    </row>
    <row r="350" spans="8:12">
      <c r="H350" s="49">
        <v>0</v>
      </c>
      <c r="I350" s="50">
        <v>0</v>
      </c>
      <c r="J350" s="51">
        <v>0</v>
      </c>
      <c r="K350" s="52">
        <v>0</v>
      </c>
      <c r="L350" s="57">
        <v>0</v>
      </c>
    </row>
    <row r="351" spans="8:12">
      <c r="H351" s="49">
        <v>0</v>
      </c>
      <c r="I351" s="50">
        <v>0</v>
      </c>
      <c r="J351" s="51">
        <v>0</v>
      </c>
      <c r="K351" s="52">
        <v>0</v>
      </c>
      <c r="L351" s="57">
        <v>0</v>
      </c>
    </row>
    <row r="352" spans="8:12">
      <c r="H352" s="49">
        <v>0</v>
      </c>
      <c r="I352" s="50">
        <v>0</v>
      </c>
      <c r="J352" s="51">
        <v>0</v>
      </c>
      <c r="K352" s="52">
        <v>0</v>
      </c>
      <c r="L352" s="57">
        <v>0</v>
      </c>
    </row>
    <row r="353" spans="8:12">
      <c r="H353" s="49">
        <v>0</v>
      </c>
      <c r="I353" s="50">
        <v>0</v>
      </c>
      <c r="J353" s="51">
        <v>0</v>
      </c>
      <c r="K353" s="52">
        <v>0</v>
      </c>
      <c r="L353" s="57">
        <v>0</v>
      </c>
    </row>
    <row r="354" spans="8:12">
      <c r="H354" s="49">
        <v>0</v>
      </c>
      <c r="I354" s="50">
        <v>0</v>
      </c>
      <c r="J354" s="51">
        <v>0</v>
      </c>
      <c r="K354" s="52">
        <v>0</v>
      </c>
      <c r="L354" s="57">
        <v>0</v>
      </c>
    </row>
    <row r="355" spans="8:12">
      <c r="H355" s="49">
        <v>0</v>
      </c>
      <c r="I355" s="50">
        <v>0</v>
      </c>
      <c r="J355" s="51">
        <v>0</v>
      </c>
      <c r="K355" s="52">
        <v>0</v>
      </c>
      <c r="L355" s="57">
        <v>0</v>
      </c>
    </row>
    <row r="356" spans="8:12">
      <c r="H356" s="49">
        <v>0</v>
      </c>
      <c r="I356" s="50">
        <v>0</v>
      </c>
      <c r="J356" s="51">
        <v>0</v>
      </c>
      <c r="K356" s="52">
        <v>0</v>
      </c>
      <c r="L356" s="57">
        <v>0</v>
      </c>
    </row>
    <row r="357" spans="8:12">
      <c r="H357" s="49">
        <v>0</v>
      </c>
      <c r="I357" s="50">
        <v>0</v>
      </c>
      <c r="J357" s="51">
        <v>0</v>
      </c>
      <c r="K357" s="52">
        <v>0</v>
      </c>
      <c r="L357" s="57">
        <v>0</v>
      </c>
    </row>
    <row r="358" spans="8:12">
      <c r="H358" s="49">
        <v>0</v>
      </c>
      <c r="I358" s="50">
        <v>0</v>
      </c>
      <c r="J358" s="51">
        <v>0</v>
      </c>
      <c r="K358" s="52">
        <v>0</v>
      </c>
      <c r="L358" s="57">
        <v>0</v>
      </c>
    </row>
    <row r="359" spans="8:12">
      <c r="H359" s="49">
        <v>0</v>
      </c>
      <c r="I359" s="50">
        <v>0</v>
      </c>
      <c r="J359" s="51">
        <v>0</v>
      </c>
      <c r="K359" s="52">
        <v>0</v>
      </c>
      <c r="L359" s="57">
        <v>0</v>
      </c>
    </row>
    <row r="360" spans="8:12">
      <c r="H360" s="49">
        <v>0</v>
      </c>
      <c r="I360" s="50">
        <v>0</v>
      </c>
      <c r="J360" s="51">
        <v>0</v>
      </c>
      <c r="K360" s="52">
        <v>0</v>
      </c>
      <c r="L360" s="57">
        <v>0</v>
      </c>
    </row>
    <row r="361" spans="8:12">
      <c r="H361" s="49">
        <v>0</v>
      </c>
      <c r="I361" s="50">
        <v>0</v>
      </c>
      <c r="J361" s="51">
        <v>0</v>
      </c>
      <c r="K361" s="52">
        <v>0</v>
      </c>
      <c r="L361" s="57">
        <v>0</v>
      </c>
    </row>
    <row r="362" spans="8:12">
      <c r="H362" s="49">
        <v>0</v>
      </c>
      <c r="I362" s="50">
        <v>0</v>
      </c>
      <c r="J362" s="51">
        <v>0</v>
      </c>
      <c r="K362" s="52">
        <v>0</v>
      </c>
      <c r="L362" s="57">
        <v>0</v>
      </c>
    </row>
    <row r="363" spans="8:12">
      <c r="H363" s="49">
        <v>0</v>
      </c>
      <c r="I363" s="50">
        <v>0</v>
      </c>
      <c r="J363" s="51">
        <v>0</v>
      </c>
      <c r="K363" s="52">
        <v>0</v>
      </c>
      <c r="L363" s="57">
        <v>0</v>
      </c>
    </row>
    <row r="364" spans="8:12">
      <c r="H364" s="49">
        <v>0</v>
      </c>
      <c r="I364" s="50">
        <v>0</v>
      </c>
      <c r="J364" s="51">
        <v>0</v>
      </c>
      <c r="K364" s="52">
        <v>0</v>
      </c>
      <c r="L364" s="57">
        <v>0</v>
      </c>
    </row>
    <row r="365" spans="8:12">
      <c r="H365" s="49">
        <v>0</v>
      </c>
      <c r="I365" s="50">
        <v>0</v>
      </c>
      <c r="J365" s="51">
        <v>0</v>
      </c>
      <c r="K365" s="52">
        <v>0</v>
      </c>
      <c r="L365" s="57">
        <v>0</v>
      </c>
    </row>
    <row r="366" spans="8:12">
      <c r="H366" s="49">
        <v>0</v>
      </c>
      <c r="I366" s="50">
        <v>0</v>
      </c>
      <c r="J366" s="51">
        <v>0</v>
      </c>
      <c r="K366" s="52">
        <v>0</v>
      </c>
      <c r="L366" s="57">
        <v>0</v>
      </c>
    </row>
    <row r="367" spans="8:12">
      <c r="H367" s="49">
        <v>0</v>
      </c>
      <c r="I367" s="50">
        <v>0</v>
      </c>
      <c r="J367" s="51">
        <v>0</v>
      </c>
      <c r="K367" s="52">
        <v>0</v>
      </c>
      <c r="L367" s="57">
        <v>0</v>
      </c>
    </row>
    <row r="368" spans="8:12">
      <c r="H368" s="49">
        <v>0</v>
      </c>
      <c r="I368" s="50">
        <v>0</v>
      </c>
      <c r="J368" s="51">
        <v>0</v>
      </c>
      <c r="K368" s="52">
        <v>0</v>
      </c>
      <c r="L368" s="57">
        <v>0</v>
      </c>
    </row>
    <row r="369" spans="8:12">
      <c r="H369" s="49">
        <v>0</v>
      </c>
      <c r="I369" s="50">
        <v>0</v>
      </c>
      <c r="J369" s="51">
        <v>0</v>
      </c>
      <c r="K369" s="52">
        <v>0</v>
      </c>
      <c r="L369" s="57">
        <v>0</v>
      </c>
    </row>
    <row r="370" spans="8:12">
      <c r="H370" s="49">
        <v>0</v>
      </c>
      <c r="I370" s="50">
        <v>0</v>
      </c>
      <c r="J370" s="51">
        <v>0</v>
      </c>
      <c r="K370" s="52">
        <v>0</v>
      </c>
      <c r="L370" s="57">
        <v>0</v>
      </c>
    </row>
    <row r="371" spans="8:12">
      <c r="H371" s="49">
        <v>0</v>
      </c>
      <c r="I371" s="50">
        <v>0</v>
      </c>
      <c r="J371" s="51">
        <v>0</v>
      </c>
      <c r="K371" s="52">
        <v>0</v>
      </c>
      <c r="L371" s="57">
        <v>0</v>
      </c>
    </row>
    <row r="372" spans="8:12">
      <c r="H372" s="49">
        <v>0</v>
      </c>
      <c r="I372" s="50">
        <v>0</v>
      </c>
      <c r="J372" s="51">
        <v>0</v>
      </c>
      <c r="K372" s="52">
        <v>0</v>
      </c>
      <c r="L372" s="57">
        <v>0</v>
      </c>
    </row>
    <row r="373" spans="8:12">
      <c r="H373" s="49">
        <v>0</v>
      </c>
      <c r="I373" s="50">
        <v>0</v>
      </c>
      <c r="J373" s="51">
        <v>0</v>
      </c>
      <c r="K373" s="52">
        <v>0</v>
      </c>
      <c r="L373" s="57">
        <v>0</v>
      </c>
    </row>
    <row r="374" spans="8:12">
      <c r="H374" s="49">
        <v>0</v>
      </c>
      <c r="I374" s="50">
        <v>0</v>
      </c>
      <c r="J374" s="51">
        <v>0</v>
      </c>
      <c r="K374" s="52">
        <v>0</v>
      </c>
      <c r="L374" s="57">
        <v>0</v>
      </c>
    </row>
    <row r="375" spans="8:12">
      <c r="H375" s="49">
        <v>0</v>
      </c>
      <c r="I375" s="50">
        <v>0</v>
      </c>
      <c r="J375" s="51">
        <v>0</v>
      </c>
      <c r="K375" s="52">
        <v>0</v>
      </c>
      <c r="L375" s="57">
        <v>0</v>
      </c>
    </row>
    <row r="376" spans="8:12">
      <c r="H376" s="49">
        <v>0</v>
      </c>
      <c r="I376" s="50">
        <v>0</v>
      </c>
      <c r="J376" s="51">
        <v>0</v>
      </c>
      <c r="K376" s="52">
        <v>0</v>
      </c>
      <c r="L376" s="57">
        <v>0</v>
      </c>
    </row>
    <row r="377" spans="8:12">
      <c r="H377" s="49">
        <v>0</v>
      </c>
      <c r="I377" s="50">
        <v>0</v>
      </c>
      <c r="J377" s="51">
        <v>0</v>
      </c>
      <c r="K377" s="52">
        <v>0</v>
      </c>
      <c r="L377" s="57">
        <v>0</v>
      </c>
    </row>
    <row r="378" spans="8:12">
      <c r="H378" s="49">
        <v>0</v>
      </c>
      <c r="I378" s="50">
        <v>0</v>
      </c>
      <c r="J378" s="51">
        <v>0</v>
      </c>
      <c r="K378" s="52">
        <v>0</v>
      </c>
      <c r="L378" s="57">
        <v>0</v>
      </c>
    </row>
    <row r="379" spans="8:12">
      <c r="H379" s="49">
        <v>0</v>
      </c>
      <c r="I379" s="50">
        <v>0</v>
      </c>
      <c r="J379" s="51">
        <v>0</v>
      </c>
      <c r="K379" s="52">
        <v>0</v>
      </c>
      <c r="L379" s="57">
        <v>0</v>
      </c>
    </row>
    <row r="380" spans="8:12">
      <c r="H380" s="49">
        <v>0</v>
      </c>
      <c r="I380" s="50">
        <v>0</v>
      </c>
      <c r="J380" s="51">
        <v>0</v>
      </c>
      <c r="K380" s="52">
        <v>0</v>
      </c>
      <c r="L380" s="57">
        <v>0</v>
      </c>
    </row>
    <row r="381" spans="8:12">
      <c r="H381" s="49">
        <v>0</v>
      </c>
      <c r="I381" s="50">
        <v>0</v>
      </c>
      <c r="J381" s="51">
        <v>0</v>
      </c>
      <c r="K381" s="52">
        <v>0</v>
      </c>
      <c r="L381" s="57">
        <v>0</v>
      </c>
    </row>
    <row r="382" spans="8:12">
      <c r="H382" s="49">
        <v>0</v>
      </c>
      <c r="I382" s="50">
        <v>0</v>
      </c>
      <c r="J382" s="51">
        <v>0</v>
      </c>
      <c r="K382" s="52">
        <v>0</v>
      </c>
      <c r="L382" s="57">
        <v>0</v>
      </c>
    </row>
    <row r="383" spans="8:12">
      <c r="H383" s="49">
        <v>0</v>
      </c>
      <c r="I383" s="50">
        <v>0</v>
      </c>
      <c r="J383" s="51">
        <v>0</v>
      </c>
      <c r="K383" s="52">
        <v>0</v>
      </c>
      <c r="L383" s="57">
        <v>0</v>
      </c>
    </row>
    <row r="384" spans="8:12">
      <c r="H384" s="49">
        <v>0</v>
      </c>
      <c r="I384" s="50">
        <v>0</v>
      </c>
      <c r="J384" s="51">
        <v>0</v>
      </c>
      <c r="K384" s="52">
        <v>0</v>
      </c>
      <c r="L384" s="57">
        <v>0</v>
      </c>
    </row>
    <row r="385" spans="8:12">
      <c r="H385" s="49">
        <v>0</v>
      </c>
      <c r="I385" s="50">
        <v>0</v>
      </c>
      <c r="J385" s="51">
        <v>0</v>
      </c>
      <c r="K385" s="52">
        <v>0</v>
      </c>
      <c r="L385" s="57">
        <v>0</v>
      </c>
    </row>
    <row r="386" spans="8:12">
      <c r="H386" s="49">
        <v>0</v>
      </c>
      <c r="I386" s="50">
        <v>0</v>
      </c>
      <c r="J386" s="51">
        <v>0</v>
      </c>
      <c r="K386" s="52">
        <v>0</v>
      </c>
      <c r="L386" s="57">
        <v>0</v>
      </c>
    </row>
    <row r="387" spans="8:12">
      <c r="H387" s="49">
        <v>0</v>
      </c>
      <c r="I387" s="50">
        <v>0</v>
      </c>
      <c r="J387" s="51">
        <v>0</v>
      </c>
      <c r="K387" s="52">
        <v>0</v>
      </c>
      <c r="L387" s="57">
        <v>0</v>
      </c>
    </row>
    <row r="388" spans="8:12">
      <c r="H388" s="49">
        <v>0</v>
      </c>
      <c r="I388" s="50">
        <v>0</v>
      </c>
      <c r="J388" s="51">
        <v>0</v>
      </c>
      <c r="K388" s="52">
        <v>0</v>
      </c>
      <c r="L388" s="57">
        <v>0</v>
      </c>
    </row>
    <row r="389" spans="8:12">
      <c r="H389" s="49">
        <v>0</v>
      </c>
      <c r="I389" s="50">
        <v>0</v>
      </c>
      <c r="J389" s="51">
        <v>0</v>
      </c>
      <c r="K389" s="52">
        <v>0</v>
      </c>
      <c r="L389" s="57">
        <v>0</v>
      </c>
    </row>
    <row r="390" spans="8:12">
      <c r="H390" s="49">
        <v>0</v>
      </c>
      <c r="I390" s="50">
        <v>0</v>
      </c>
      <c r="J390" s="51">
        <v>0</v>
      </c>
      <c r="K390" s="52">
        <v>0</v>
      </c>
      <c r="L390" s="57">
        <v>0</v>
      </c>
    </row>
    <row r="391" spans="8:12">
      <c r="H391" s="49">
        <v>0</v>
      </c>
      <c r="I391" s="50">
        <v>0</v>
      </c>
      <c r="J391" s="51">
        <v>0</v>
      </c>
      <c r="K391" s="52">
        <v>0</v>
      </c>
      <c r="L391" s="57">
        <v>0</v>
      </c>
    </row>
    <row r="392" spans="8:12">
      <c r="H392" s="49">
        <v>0</v>
      </c>
      <c r="I392" s="50">
        <v>0</v>
      </c>
      <c r="J392" s="51">
        <v>0</v>
      </c>
      <c r="K392" s="52">
        <v>0</v>
      </c>
      <c r="L392" s="57">
        <v>0</v>
      </c>
    </row>
    <row r="393" spans="8:12">
      <c r="H393" s="49">
        <v>0</v>
      </c>
      <c r="I393" s="50">
        <v>0</v>
      </c>
      <c r="J393" s="51">
        <v>0</v>
      </c>
      <c r="K393" s="52">
        <v>0</v>
      </c>
      <c r="L393" s="57">
        <v>0</v>
      </c>
    </row>
    <row r="394" spans="8:12">
      <c r="H394" s="49">
        <v>0</v>
      </c>
      <c r="I394" s="50">
        <v>0</v>
      </c>
      <c r="J394" s="51">
        <v>0</v>
      </c>
      <c r="K394" s="52">
        <v>0</v>
      </c>
      <c r="L394" s="57">
        <v>0</v>
      </c>
    </row>
    <row r="395" spans="8:12">
      <c r="H395" s="49">
        <v>0</v>
      </c>
      <c r="I395" s="50">
        <v>0</v>
      </c>
      <c r="J395" s="51">
        <v>0</v>
      </c>
      <c r="K395" s="52">
        <v>0</v>
      </c>
      <c r="L395" s="57">
        <v>0</v>
      </c>
    </row>
    <row r="396" spans="8:12">
      <c r="H396" s="49">
        <v>0</v>
      </c>
      <c r="I396" s="50">
        <v>0</v>
      </c>
      <c r="J396" s="51">
        <v>0</v>
      </c>
      <c r="K396" s="52">
        <v>0</v>
      </c>
      <c r="L396" s="57">
        <v>0</v>
      </c>
    </row>
    <row r="397" spans="8:12">
      <c r="H397" s="49">
        <v>0</v>
      </c>
      <c r="I397" s="50">
        <v>0</v>
      </c>
      <c r="J397" s="51">
        <v>0</v>
      </c>
      <c r="K397" s="52">
        <v>0</v>
      </c>
      <c r="L397" s="57">
        <v>0</v>
      </c>
    </row>
    <row r="398" spans="8:12">
      <c r="H398" s="49">
        <v>0</v>
      </c>
      <c r="I398" s="50">
        <v>0</v>
      </c>
      <c r="J398" s="51">
        <v>0</v>
      </c>
      <c r="K398" s="52">
        <v>0</v>
      </c>
      <c r="L398" s="57">
        <v>0</v>
      </c>
    </row>
    <row r="399" spans="8:12">
      <c r="H399" s="49">
        <v>0</v>
      </c>
      <c r="I399" s="50">
        <v>0</v>
      </c>
      <c r="J399" s="51">
        <v>0</v>
      </c>
      <c r="K399" s="52">
        <v>0</v>
      </c>
      <c r="L399" s="57">
        <v>0</v>
      </c>
    </row>
    <row r="400" spans="8:12">
      <c r="H400" s="49">
        <v>0</v>
      </c>
      <c r="I400" s="50">
        <v>0</v>
      </c>
      <c r="J400" s="51">
        <v>0</v>
      </c>
      <c r="K400" s="52">
        <v>0</v>
      </c>
      <c r="L400" s="57">
        <v>0</v>
      </c>
    </row>
    <row r="401" spans="8:12">
      <c r="H401" s="49">
        <v>0</v>
      </c>
      <c r="I401" s="50">
        <v>0</v>
      </c>
      <c r="J401" s="51">
        <v>0</v>
      </c>
      <c r="K401" s="52">
        <v>0</v>
      </c>
      <c r="L401" s="57">
        <v>0</v>
      </c>
    </row>
    <row r="402" spans="8:12">
      <c r="H402" s="49">
        <v>0</v>
      </c>
      <c r="I402" s="50">
        <v>0</v>
      </c>
      <c r="J402" s="51">
        <v>0</v>
      </c>
      <c r="K402" s="52">
        <v>0</v>
      </c>
      <c r="L402" s="57">
        <v>0</v>
      </c>
    </row>
    <row r="403" spans="8:12">
      <c r="H403" s="49">
        <v>0</v>
      </c>
      <c r="I403" s="50">
        <v>0</v>
      </c>
      <c r="J403" s="51">
        <v>0</v>
      </c>
      <c r="K403" s="52">
        <v>0</v>
      </c>
      <c r="L403" s="57">
        <v>0</v>
      </c>
    </row>
    <row r="404" spans="8:12">
      <c r="H404" s="49">
        <v>0</v>
      </c>
      <c r="I404" s="50">
        <v>0</v>
      </c>
      <c r="J404" s="51">
        <v>0</v>
      </c>
      <c r="K404" s="52">
        <v>0</v>
      </c>
      <c r="L404" s="57">
        <v>0</v>
      </c>
    </row>
    <row r="405" spans="8:12">
      <c r="H405" s="49">
        <v>0</v>
      </c>
      <c r="I405" s="50">
        <v>0</v>
      </c>
      <c r="J405" s="51">
        <v>0</v>
      </c>
      <c r="K405" s="52">
        <v>0</v>
      </c>
      <c r="L405" s="57">
        <v>0</v>
      </c>
    </row>
    <row r="406" spans="8:12">
      <c r="H406" s="49">
        <v>0</v>
      </c>
      <c r="I406" s="50">
        <v>0</v>
      </c>
      <c r="J406" s="51">
        <v>0</v>
      </c>
      <c r="K406" s="52">
        <v>0</v>
      </c>
      <c r="L406" s="57">
        <v>0</v>
      </c>
    </row>
    <row r="407" spans="8:12">
      <c r="H407" s="49">
        <v>0</v>
      </c>
      <c r="I407" s="50">
        <v>0</v>
      </c>
      <c r="J407" s="51">
        <v>0</v>
      </c>
      <c r="K407" s="52">
        <v>0</v>
      </c>
      <c r="L407" s="57">
        <v>0</v>
      </c>
    </row>
    <row r="408" spans="8:12">
      <c r="H408" s="49">
        <v>0</v>
      </c>
      <c r="I408" s="50">
        <v>0</v>
      </c>
      <c r="J408" s="51">
        <v>0</v>
      </c>
      <c r="K408" s="52">
        <v>0</v>
      </c>
      <c r="L408" s="57">
        <v>0</v>
      </c>
    </row>
    <row r="409" spans="8:12">
      <c r="H409" s="49">
        <v>0</v>
      </c>
      <c r="I409" s="50">
        <v>0</v>
      </c>
      <c r="J409" s="51">
        <v>0</v>
      </c>
      <c r="K409" s="52">
        <v>0</v>
      </c>
      <c r="L409" s="57">
        <v>0</v>
      </c>
    </row>
    <row r="410" spans="8:12">
      <c r="H410" s="49">
        <v>0</v>
      </c>
      <c r="I410" s="50">
        <v>0</v>
      </c>
      <c r="J410" s="51">
        <v>0</v>
      </c>
      <c r="K410" s="52">
        <v>0</v>
      </c>
      <c r="L410" s="57">
        <v>0</v>
      </c>
    </row>
    <row r="411" spans="8:12">
      <c r="H411" s="49">
        <v>0</v>
      </c>
      <c r="I411" s="50">
        <v>0</v>
      </c>
      <c r="J411" s="51">
        <v>0</v>
      </c>
      <c r="K411" s="52">
        <v>0</v>
      </c>
      <c r="L411" s="57">
        <v>0</v>
      </c>
    </row>
    <row r="412" spans="8:12">
      <c r="H412" s="49">
        <v>0</v>
      </c>
      <c r="I412" s="50">
        <v>0</v>
      </c>
      <c r="J412" s="51">
        <v>0</v>
      </c>
      <c r="K412" s="52">
        <v>0</v>
      </c>
      <c r="L412" s="57">
        <v>0</v>
      </c>
    </row>
    <row r="413" spans="8:12">
      <c r="H413" s="49">
        <v>0</v>
      </c>
      <c r="I413" s="50">
        <v>0</v>
      </c>
      <c r="J413" s="51">
        <v>0</v>
      </c>
      <c r="K413" s="52">
        <v>0</v>
      </c>
      <c r="L413" s="57">
        <v>0</v>
      </c>
    </row>
    <row r="414" spans="8:12">
      <c r="H414" s="49">
        <v>0</v>
      </c>
      <c r="I414" s="50">
        <v>0</v>
      </c>
      <c r="J414" s="51">
        <v>0</v>
      </c>
      <c r="K414" s="52">
        <v>0</v>
      </c>
      <c r="L414" s="57">
        <v>0</v>
      </c>
    </row>
    <row r="415" spans="8:12">
      <c r="H415" s="49">
        <v>0</v>
      </c>
      <c r="I415" s="50">
        <v>0</v>
      </c>
      <c r="J415" s="51">
        <v>0</v>
      </c>
      <c r="K415" s="52">
        <v>0</v>
      </c>
      <c r="L415" s="57">
        <v>0</v>
      </c>
    </row>
    <row r="416" spans="8:12">
      <c r="H416" s="49">
        <v>0</v>
      </c>
      <c r="I416" s="50">
        <v>0</v>
      </c>
      <c r="J416" s="51">
        <v>0</v>
      </c>
      <c r="K416" s="52">
        <v>0</v>
      </c>
      <c r="L416" s="57">
        <v>0</v>
      </c>
    </row>
    <row r="417" spans="8:12">
      <c r="H417" s="49">
        <v>0</v>
      </c>
      <c r="I417" s="50">
        <v>0</v>
      </c>
      <c r="J417" s="51">
        <v>0</v>
      </c>
      <c r="K417" s="52">
        <v>0</v>
      </c>
      <c r="L417" s="57">
        <v>0</v>
      </c>
    </row>
    <row r="418" spans="8:12">
      <c r="H418" s="49">
        <v>0</v>
      </c>
      <c r="I418" s="50">
        <v>0</v>
      </c>
      <c r="J418" s="51">
        <v>0</v>
      </c>
      <c r="K418" s="52">
        <v>0</v>
      </c>
      <c r="L418" s="57">
        <v>0</v>
      </c>
    </row>
    <row r="419" spans="8:12">
      <c r="H419" s="49">
        <v>0</v>
      </c>
      <c r="I419" s="50">
        <v>0</v>
      </c>
      <c r="J419" s="51">
        <v>0</v>
      </c>
      <c r="K419" s="52">
        <v>0</v>
      </c>
      <c r="L419" s="57">
        <v>0</v>
      </c>
    </row>
    <row r="420" spans="8:12">
      <c r="H420" s="49">
        <v>0</v>
      </c>
      <c r="I420" s="50">
        <v>0</v>
      </c>
      <c r="J420" s="51">
        <v>0</v>
      </c>
      <c r="K420" s="52">
        <v>0</v>
      </c>
      <c r="L420" s="57">
        <v>0</v>
      </c>
    </row>
    <row r="421" spans="8:12">
      <c r="H421" s="49">
        <v>0</v>
      </c>
      <c r="I421" s="50">
        <v>0</v>
      </c>
      <c r="J421" s="51">
        <v>0</v>
      </c>
      <c r="K421" s="52">
        <v>0</v>
      </c>
      <c r="L421" s="57">
        <v>0</v>
      </c>
    </row>
    <row r="422" spans="8:12">
      <c r="H422" s="49">
        <v>0</v>
      </c>
      <c r="I422" s="50">
        <v>0</v>
      </c>
      <c r="J422" s="51">
        <v>0</v>
      </c>
      <c r="K422" s="52">
        <v>0</v>
      </c>
      <c r="L422" s="57">
        <v>0</v>
      </c>
    </row>
    <row r="423" spans="8:12">
      <c r="H423" s="49">
        <v>0</v>
      </c>
      <c r="I423" s="50">
        <v>0</v>
      </c>
      <c r="J423" s="51">
        <v>0</v>
      </c>
      <c r="K423" s="52">
        <v>0</v>
      </c>
      <c r="L423" s="57">
        <v>0</v>
      </c>
    </row>
    <row r="424" spans="8:12">
      <c r="H424" s="49">
        <v>0</v>
      </c>
      <c r="I424" s="50">
        <v>0</v>
      </c>
      <c r="J424" s="51">
        <v>0</v>
      </c>
      <c r="K424" s="52">
        <v>0</v>
      </c>
      <c r="L424" s="57">
        <v>0</v>
      </c>
    </row>
    <row r="425" spans="8:12">
      <c r="H425" s="49">
        <v>0</v>
      </c>
      <c r="I425" s="50">
        <v>0</v>
      </c>
      <c r="J425" s="51">
        <v>0</v>
      </c>
      <c r="K425" s="52">
        <v>0</v>
      </c>
      <c r="L425" s="57">
        <v>0</v>
      </c>
    </row>
    <row r="426" spans="8:12">
      <c r="H426" s="49">
        <v>0</v>
      </c>
      <c r="I426" s="50">
        <v>0</v>
      </c>
      <c r="J426" s="51">
        <v>0</v>
      </c>
      <c r="K426" s="52">
        <v>0</v>
      </c>
      <c r="L426" s="57">
        <v>0</v>
      </c>
    </row>
    <row r="427" spans="8:12">
      <c r="H427" s="49">
        <v>0</v>
      </c>
      <c r="I427" s="50">
        <v>0</v>
      </c>
      <c r="J427" s="51">
        <v>0</v>
      </c>
      <c r="K427" s="52">
        <v>0</v>
      </c>
      <c r="L427" s="57">
        <v>0</v>
      </c>
    </row>
    <row r="428" spans="8:12">
      <c r="H428" s="49">
        <v>0</v>
      </c>
      <c r="I428" s="50">
        <v>0</v>
      </c>
      <c r="J428" s="51">
        <v>0</v>
      </c>
      <c r="K428" s="52">
        <v>0</v>
      </c>
      <c r="L428" s="57">
        <v>0</v>
      </c>
    </row>
    <row r="429" spans="8:12">
      <c r="H429" s="49">
        <v>0</v>
      </c>
      <c r="I429" s="50">
        <v>0</v>
      </c>
      <c r="J429" s="51">
        <v>0</v>
      </c>
      <c r="K429" s="52">
        <v>0</v>
      </c>
      <c r="L429" s="57">
        <v>0</v>
      </c>
    </row>
    <row r="430" spans="8:12">
      <c r="H430" s="49">
        <v>0</v>
      </c>
      <c r="I430" s="50">
        <v>0</v>
      </c>
      <c r="J430" s="51">
        <v>0</v>
      </c>
      <c r="K430" s="52">
        <v>0</v>
      </c>
      <c r="L430" s="57">
        <v>0</v>
      </c>
    </row>
    <row r="431" spans="8:12">
      <c r="H431" s="49">
        <v>0</v>
      </c>
      <c r="I431" s="50">
        <v>0</v>
      </c>
      <c r="J431" s="51">
        <v>0</v>
      </c>
      <c r="K431" s="52">
        <v>0</v>
      </c>
      <c r="L431" s="57">
        <v>0</v>
      </c>
    </row>
    <row r="432" spans="8:12">
      <c r="H432" s="49">
        <v>0</v>
      </c>
      <c r="I432" s="50">
        <v>0</v>
      </c>
      <c r="J432" s="51">
        <v>0</v>
      </c>
      <c r="K432" s="52">
        <v>0</v>
      </c>
      <c r="L432" s="57">
        <v>0</v>
      </c>
    </row>
    <row r="433" spans="8:12">
      <c r="H433" s="49">
        <v>0</v>
      </c>
      <c r="I433" s="50">
        <v>0</v>
      </c>
      <c r="J433" s="51">
        <v>0</v>
      </c>
      <c r="K433" s="52">
        <v>0</v>
      </c>
      <c r="L433" s="57">
        <v>0</v>
      </c>
    </row>
    <row r="434" spans="8:12">
      <c r="H434" s="49">
        <v>0</v>
      </c>
      <c r="I434" s="50">
        <v>0</v>
      </c>
      <c r="J434" s="51">
        <v>0</v>
      </c>
      <c r="K434" s="52">
        <v>0</v>
      </c>
      <c r="L434" s="57">
        <v>0</v>
      </c>
    </row>
    <row r="435" spans="8:12">
      <c r="H435" s="49">
        <v>0</v>
      </c>
      <c r="I435" s="50">
        <v>0</v>
      </c>
      <c r="J435" s="51">
        <v>0</v>
      </c>
      <c r="K435" s="52">
        <v>0</v>
      </c>
      <c r="L435" s="57">
        <v>0</v>
      </c>
    </row>
    <row r="436" spans="8:12">
      <c r="H436" s="49">
        <v>0</v>
      </c>
      <c r="I436" s="50">
        <v>0</v>
      </c>
      <c r="J436" s="51">
        <v>0</v>
      </c>
      <c r="K436" s="52">
        <v>0</v>
      </c>
      <c r="L436" s="57">
        <v>0</v>
      </c>
    </row>
    <row r="437" spans="8:12">
      <c r="H437" s="49">
        <v>0</v>
      </c>
      <c r="I437" s="50">
        <v>0</v>
      </c>
      <c r="J437" s="51">
        <v>0</v>
      </c>
      <c r="K437" s="52">
        <v>0</v>
      </c>
      <c r="L437" s="57">
        <v>0</v>
      </c>
    </row>
    <row r="438" spans="8:12">
      <c r="H438" s="49">
        <v>0</v>
      </c>
      <c r="I438" s="50">
        <v>0</v>
      </c>
      <c r="J438" s="51">
        <v>0</v>
      </c>
      <c r="K438" s="52">
        <v>0</v>
      </c>
      <c r="L438" s="57">
        <v>0</v>
      </c>
    </row>
    <row r="439" spans="8:12">
      <c r="H439" s="49">
        <v>0</v>
      </c>
      <c r="I439" s="50">
        <v>0</v>
      </c>
      <c r="J439" s="51">
        <v>0</v>
      </c>
      <c r="K439" s="52">
        <v>0</v>
      </c>
      <c r="L439" s="57">
        <v>0</v>
      </c>
    </row>
    <row r="440" spans="8:12">
      <c r="H440" s="49">
        <v>0</v>
      </c>
      <c r="I440" s="50">
        <v>0</v>
      </c>
      <c r="J440" s="51">
        <v>0</v>
      </c>
      <c r="K440" s="52">
        <v>0</v>
      </c>
      <c r="L440" s="57">
        <v>0</v>
      </c>
    </row>
    <row r="441" spans="8:12">
      <c r="H441" s="49">
        <v>0</v>
      </c>
      <c r="I441" s="50">
        <v>0</v>
      </c>
      <c r="J441" s="51">
        <v>0</v>
      </c>
      <c r="K441" s="52">
        <v>0</v>
      </c>
      <c r="L441" s="57">
        <v>0</v>
      </c>
    </row>
    <row r="442" spans="8:12">
      <c r="H442" s="49">
        <v>0</v>
      </c>
      <c r="I442" s="50">
        <v>0</v>
      </c>
      <c r="J442" s="51">
        <v>0</v>
      </c>
      <c r="K442" s="52">
        <v>0</v>
      </c>
      <c r="L442" s="57">
        <v>0</v>
      </c>
    </row>
    <row r="443" spans="8:12">
      <c r="H443" s="49">
        <v>0</v>
      </c>
      <c r="I443" s="50">
        <v>0</v>
      </c>
      <c r="J443" s="51">
        <v>0</v>
      </c>
      <c r="K443" s="52">
        <v>0</v>
      </c>
      <c r="L443" s="57">
        <v>0</v>
      </c>
    </row>
    <row r="444" spans="8:12">
      <c r="H444" s="49">
        <v>0</v>
      </c>
      <c r="I444" s="50">
        <v>0</v>
      </c>
      <c r="J444" s="51">
        <v>0</v>
      </c>
      <c r="K444" s="52">
        <v>0</v>
      </c>
      <c r="L444" s="57">
        <v>0</v>
      </c>
    </row>
    <row r="445" spans="8:12">
      <c r="H445" s="49">
        <v>0</v>
      </c>
      <c r="I445" s="50">
        <v>0</v>
      </c>
      <c r="J445" s="51">
        <v>0</v>
      </c>
      <c r="K445" s="52">
        <v>0</v>
      </c>
      <c r="L445" s="57">
        <v>0</v>
      </c>
    </row>
    <row r="446" spans="8:12">
      <c r="H446" s="49">
        <v>0</v>
      </c>
      <c r="I446" s="50">
        <v>0</v>
      </c>
      <c r="J446" s="51">
        <v>0</v>
      </c>
      <c r="K446" s="52">
        <v>0</v>
      </c>
      <c r="L446" s="57">
        <v>0</v>
      </c>
    </row>
    <row r="447" spans="8:12">
      <c r="H447" s="49">
        <v>0</v>
      </c>
      <c r="I447" s="50">
        <v>0</v>
      </c>
      <c r="J447" s="51">
        <v>0</v>
      </c>
      <c r="K447" s="52">
        <v>0</v>
      </c>
      <c r="L447" s="57">
        <v>0</v>
      </c>
    </row>
    <row r="448" spans="8:12">
      <c r="H448" s="49">
        <v>0</v>
      </c>
      <c r="I448" s="50">
        <v>0</v>
      </c>
      <c r="J448" s="51">
        <v>0</v>
      </c>
      <c r="K448" s="52">
        <v>0</v>
      </c>
      <c r="L448" s="57">
        <v>0</v>
      </c>
    </row>
    <row r="449" spans="8:12">
      <c r="H449" s="49">
        <v>0</v>
      </c>
      <c r="I449" s="50">
        <v>0</v>
      </c>
      <c r="J449" s="51">
        <v>0</v>
      </c>
      <c r="K449" s="52">
        <v>0</v>
      </c>
      <c r="L449" s="57">
        <v>0</v>
      </c>
    </row>
    <row r="450" spans="8:12">
      <c r="H450" s="49">
        <v>0</v>
      </c>
      <c r="I450" s="50">
        <v>0</v>
      </c>
      <c r="J450" s="51">
        <v>0</v>
      </c>
      <c r="K450" s="52">
        <v>0</v>
      </c>
      <c r="L450" s="57">
        <v>0</v>
      </c>
    </row>
    <row r="451" spans="8:12">
      <c r="H451" s="49">
        <v>0</v>
      </c>
      <c r="I451" s="50">
        <v>0</v>
      </c>
      <c r="J451" s="51">
        <v>0</v>
      </c>
      <c r="K451" s="52">
        <v>0</v>
      </c>
      <c r="L451" s="57">
        <v>0</v>
      </c>
    </row>
    <row r="452" spans="8:12">
      <c r="H452" s="49">
        <v>0</v>
      </c>
      <c r="I452" s="50">
        <v>0</v>
      </c>
      <c r="J452" s="51">
        <v>0</v>
      </c>
      <c r="K452" s="52">
        <v>0</v>
      </c>
      <c r="L452" s="57">
        <v>0</v>
      </c>
    </row>
    <row r="453" spans="8:12">
      <c r="H453" s="49">
        <v>0</v>
      </c>
      <c r="I453" s="50">
        <v>0</v>
      </c>
      <c r="J453" s="51">
        <v>0</v>
      </c>
      <c r="K453" s="52">
        <v>0</v>
      </c>
      <c r="L453" s="57">
        <v>0</v>
      </c>
    </row>
    <row r="454" spans="8:12">
      <c r="H454" s="49">
        <v>0</v>
      </c>
      <c r="I454" s="50">
        <v>0</v>
      </c>
      <c r="J454" s="51">
        <v>0</v>
      </c>
      <c r="K454" s="52">
        <v>0</v>
      </c>
      <c r="L454" s="57">
        <v>0</v>
      </c>
    </row>
    <row r="455" spans="8:12">
      <c r="H455" s="49">
        <v>0</v>
      </c>
      <c r="I455" s="50">
        <v>0</v>
      </c>
      <c r="J455" s="51">
        <v>0</v>
      </c>
      <c r="K455" s="52">
        <v>0</v>
      </c>
      <c r="L455" s="57">
        <v>0</v>
      </c>
    </row>
    <row r="456" spans="8:12">
      <c r="H456" s="49">
        <v>0</v>
      </c>
      <c r="I456" s="50">
        <v>0</v>
      </c>
      <c r="J456" s="51">
        <v>0</v>
      </c>
      <c r="K456" s="52">
        <v>0</v>
      </c>
      <c r="L456" s="57">
        <v>0</v>
      </c>
    </row>
    <row r="457" spans="8:12">
      <c r="H457" s="49">
        <v>0</v>
      </c>
      <c r="I457" s="50">
        <v>0</v>
      </c>
      <c r="J457" s="51">
        <v>0</v>
      </c>
      <c r="K457" s="52">
        <v>0</v>
      </c>
      <c r="L457" s="57">
        <v>0</v>
      </c>
    </row>
    <row r="458" spans="8:12">
      <c r="H458" s="49">
        <v>0</v>
      </c>
      <c r="I458" s="50">
        <v>0</v>
      </c>
      <c r="J458" s="51">
        <v>0</v>
      </c>
      <c r="K458" s="52">
        <v>0</v>
      </c>
      <c r="L458" s="57">
        <v>0</v>
      </c>
    </row>
    <row r="459" spans="8:12">
      <c r="H459" s="49">
        <v>0</v>
      </c>
      <c r="I459" s="50">
        <v>0</v>
      </c>
      <c r="J459" s="51">
        <v>0</v>
      </c>
      <c r="K459" s="52">
        <v>0</v>
      </c>
      <c r="L459" s="57">
        <v>0</v>
      </c>
    </row>
    <row r="460" spans="8:12">
      <c r="H460" s="49">
        <v>0</v>
      </c>
      <c r="I460" s="50">
        <v>0</v>
      </c>
      <c r="J460" s="51">
        <v>0</v>
      </c>
      <c r="K460" s="52">
        <v>0</v>
      </c>
      <c r="L460" s="57">
        <v>0</v>
      </c>
    </row>
    <row r="461" spans="8:12">
      <c r="H461" s="49">
        <v>0</v>
      </c>
      <c r="I461" s="50">
        <v>0</v>
      </c>
      <c r="J461" s="51">
        <v>0</v>
      </c>
      <c r="K461" s="52">
        <v>0</v>
      </c>
      <c r="L461" s="57">
        <v>0</v>
      </c>
    </row>
    <row r="462" spans="8:12">
      <c r="H462" s="49">
        <v>0</v>
      </c>
      <c r="I462" s="50">
        <v>0</v>
      </c>
      <c r="J462" s="51">
        <v>0</v>
      </c>
      <c r="K462" s="52">
        <v>0</v>
      </c>
      <c r="L462" s="57">
        <v>0</v>
      </c>
    </row>
    <row r="463" spans="8:12">
      <c r="H463" s="49">
        <v>0</v>
      </c>
      <c r="I463" s="50">
        <v>0</v>
      </c>
      <c r="J463" s="51">
        <v>0</v>
      </c>
      <c r="K463" s="52">
        <v>0</v>
      </c>
      <c r="L463" s="57">
        <v>0</v>
      </c>
    </row>
    <row r="464" spans="8:12">
      <c r="H464" s="49">
        <v>0</v>
      </c>
      <c r="I464" s="50">
        <v>0</v>
      </c>
      <c r="J464" s="51">
        <v>0</v>
      </c>
      <c r="K464" s="52">
        <v>0</v>
      </c>
      <c r="L464" s="57">
        <v>0</v>
      </c>
    </row>
    <row r="465" spans="8:12">
      <c r="H465" s="49">
        <v>0</v>
      </c>
      <c r="I465" s="50">
        <v>0</v>
      </c>
      <c r="J465" s="51">
        <v>0</v>
      </c>
      <c r="K465" s="52">
        <v>0</v>
      </c>
      <c r="L465" s="57">
        <v>0</v>
      </c>
    </row>
    <row r="466" spans="8:12">
      <c r="H466" s="49">
        <v>0</v>
      </c>
      <c r="I466" s="50">
        <v>0</v>
      </c>
      <c r="J466" s="51">
        <v>0</v>
      </c>
      <c r="K466" s="52">
        <v>0</v>
      </c>
      <c r="L466" s="57">
        <v>0</v>
      </c>
    </row>
    <row r="467" spans="8:12">
      <c r="H467" s="49">
        <v>0</v>
      </c>
      <c r="I467" s="50">
        <v>0</v>
      </c>
      <c r="J467" s="51">
        <v>0</v>
      </c>
      <c r="K467" s="52">
        <v>0</v>
      </c>
      <c r="L467" s="57">
        <v>0</v>
      </c>
    </row>
    <row r="468" spans="8:12">
      <c r="H468" s="49">
        <v>0</v>
      </c>
      <c r="I468" s="50">
        <v>0</v>
      </c>
      <c r="J468" s="51">
        <v>0</v>
      </c>
      <c r="K468" s="52">
        <v>0</v>
      </c>
      <c r="L468" s="57">
        <v>0</v>
      </c>
    </row>
    <row r="469" spans="8:12">
      <c r="H469" s="49">
        <v>0</v>
      </c>
      <c r="I469" s="50">
        <v>0</v>
      </c>
      <c r="J469" s="51">
        <v>0</v>
      </c>
      <c r="K469" s="52">
        <v>0</v>
      </c>
      <c r="L469" s="57">
        <v>0</v>
      </c>
    </row>
    <row r="470" spans="8:12">
      <c r="H470" s="49">
        <v>0</v>
      </c>
      <c r="I470" s="50">
        <v>0</v>
      </c>
      <c r="J470" s="51">
        <v>0</v>
      </c>
      <c r="K470" s="52">
        <v>0</v>
      </c>
      <c r="L470" s="57">
        <v>0</v>
      </c>
    </row>
    <row r="471" spans="8:12">
      <c r="H471" s="49">
        <v>0</v>
      </c>
      <c r="I471" s="50">
        <v>0</v>
      </c>
      <c r="J471" s="51">
        <v>0</v>
      </c>
      <c r="K471" s="52">
        <v>0</v>
      </c>
      <c r="L471" s="57">
        <v>0</v>
      </c>
    </row>
    <row r="472" spans="8:12">
      <c r="H472" s="49">
        <v>0</v>
      </c>
      <c r="I472" s="50">
        <v>0</v>
      </c>
      <c r="J472" s="51">
        <v>0</v>
      </c>
      <c r="K472" s="52">
        <v>0</v>
      </c>
      <c r="L472" s="57">
        <v>0</v>
      </c>
    </row>
    <row r="473" spans="8:12">
      <c r="H473" s="49">
        <v>0</v>
      </c>
      <c r="I473" s="50">
        <v>0</v>
      </c>
      <c r="J473" s="51">
        <v>0</v>
      </c>
      <c r="K473" s="52">
        <v>0</v>
      </c>
      <c r="L473" s="57">
        <v>0</v>
      </c>
    </row>
    <row r="474" spans="8:12">
      <c r="H474" s="49">
        <v>0</v>
      </c>
      <c r="I474" s="50">
        <v>0</v>
      </c>
      <c r="J474" s="51">
        <v>0</v>
      </c>
      <c r="K474" s="52">
        <v>0</v>
      </c>
      <c r="L474" s="57">
        <v>0</v>
      </c>
    </row>
    <row r="475" spans="8:12">
      <c r="H475" s="49">
        <v>0</v>
      </c>
      <c r="I475" s="50">
        <v>0</v>
      </c>
      <c r="J475" s="51">
        <v>0</v>
      </c>
      <c r="K475" s="52">
        <v>0</v>
      </c>
      <c r="L475" s="57">
        <v>0</v>
      </c>
    </row>
    <row r="476" spans="8:12">
      <c r="H476" s="49">
        <v>0</v>
      </c>
      <c r="I476" s="50">
        <v>0</v>
      </c>
      <c r="J476" s="51">
        <v>0</v>
      </c>
      <c r="K476" s="52">
        <v>0</v>
      </c>
      <c r="L476" s="57">
        <v>0</v>
      </c>
    </row>
    <row r="477" spans="8:12">
      <c r="H477" s="49">
        <v>0</v>
      </c>
      <c r="I477" s="50">
        <v>0</v>
      </c>
      <c r="J477" s="51">
        <v>0</v>
      </c>
      <c r="K477" s="52">
        <v>0</v>
      </c>
      <c r="L477" s="57">
        <v>0</v>
      </c>
    </row>
    <row r="478" spans="8:12">
      <c r="H478" s="49">
        <v>0</v>
      </c>
      <c r="I478" s="50">
        <v>0</v>
      </c>
      <c r="J478" s="51">
        <v>0</v>
      </c>
      <c r="K478" s="52">
        <v>0</v>
      </c>
      <c r="L478" s="57">
        <v>0</v>
      </c>
    </row>
    <row r="479" spans="8:12">
      <c r="H479" s="49">
        <v>0</v>
      </c>
      <c r="I479" s="50">
        <v>0</v>
      </c>
      <c r="J479" s="51">
        <v>0</v>
      </c>
      <c r="K479" s="52">
        <v>0</v>
      </c>
      <c r="L479" s="57">
        <v>0</v>
      </c>
    </row>
    <row r="480" spans="8:12">
      <c r="H480" s="49">
        <v>0</v>
      </c>
      <c r="I480" s="50">
        <v>0</v>
      </c>
      <c r="J480" s="51">
        <v>0</v>
      </c>
      <c r="K480" s="52">
        <v>0</v>
      </c>
      <c r="L480" s="57">
        <v>0</v>
      </c>
    </row>
    <row r="481" spans="8:12">
      <c r="H481" s="49">
        <v>0</v>
      </c>
      <c r="I481" s="50">
        <v>0</v>
      </c>
      <c r="J481" s="51">
        <v>0</v>
      </c>
      <c r="K481" s="52">
        <v>0</v>
      </c>
      <c r="L481" s="57">
        <v>0</v>
      </c>
    </row>
    <row r="482" spans="8:12">
      <c r="H482" s="49">
        <v>0</v>
      </c>
      <c r="I482" s="50">
        <v>0</v>
      </c>
      <c r="J482" s="51">
        <v>0</v>
      </c>
      <c r="K482" s="52">
        <v>0</v>
      </c>
      <c r="L482" s="57">
        <v>0</v>
      </c>
    </row>
    <row r="483" spans="8:12">
      <c r="H483" s="49">
        <v>0</v>
      </c>
      <c r="I483" s="50">
        <v>0</v>
      </c>
      <c r="J483" s="51">
        <v>0</v>
      </c>
      <c r="K483" s="52">
        <v>0</v>
      </c>
      <c r="L483" s="57">
        <v>0</v>
      </c>
    </row>
    <row r="484" spans="8:12">
      <c r="H484" s="49">
        <v>0</v>
      </c>
      <c r="I484" s="50">
        <v>0</v>
      </c>
      <c r="J484" s="51">
        <v>0</v>
      </c>
      <c r="K484" s="52">
        <v>0</v>
      </c>
      <c r="L484" s="57">
        <v>0</v>
      </c>
    </row>
    <row r="485" spans="8:12">
      <c r="H485" s="49">
        <v>0</v>
      </c>
      <c r="I485" s="50">
        <v>0</v>
      </c>
      <c r="J485" s="51">
        <v>0</v>
      </c>
      <c r="K485" s="52">
        <v>0</v>
      </c>
      <c r="L485" s="57">
        <v>0</v>
      </c>
    </row>
    <row r="486" spans="8:12">
      <c r="H486" s="49">
        <v>0</v>
      </c>
      <c r="I486" s="50">
        <v>0</v>
      </c>
      <c r="J486" s="51">
        <v>0</v>
      </c>
      <c r="K486" s="52">
        <v>0</v>
      </c>
      <c r="L486" s="57">
        <v>0</v>
      </c>
    </row>
  </sheetData>
  <mergeCells count="3">
    <mergeCell ref="A14:B23"/>
    <mergeCell ref="H2:K2"/>
    <mergeCell ref="A4:B13"/>
  </mergeCells>
  <conditionalFormatting sqref="F4:F33">
    <cfRule type="cellIs" dxfId="24" priority="33" operator="lessThan">
      <formula>0</formula>
    </cfRule>
    <cfRule type="cellIs" dxfId="23" priority="34" operator="greaterThan">
      <formula>0</formula>
    </cfRule>
  </conditionalFormatting>
  <conditionalFormatting sqref="E4:E33">
    <cfRule type="cellIs" dxfId="22" priority="35" operator="equal">
      <formula>2</formula>
    </cfRule>
    <cfRule type="cellIs" dxfId="21" priority="36" operator="equal">
      <formula>1</formula>
    </cfRule>
  </conditionalFormatting>
  <conditionalFormatting sqref="E34">
    <cfRule type="cellIs" dxfId="20" priority="1" operator="equal">
      <formula>2</formula>
    </cfRule>
    <cfRule type="cellIs" dxfId="19" priority="2" operator="equal">
      <formula>1</formula>
    </cfRule>
  </conditionalFormatting>
  <conditionalFormatting sqref="U4:U33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T4:T3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:N3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O3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C2"/>
  <sheetViews>
    <sheetView workbookViewId="0">
      <selection activeCell="B3" sqref="B3"/>
    </sheetView>
  </sheetViews>
  <sheetFormatPr baseColWidth="10" defaultRowHeight="15"/>
  <sheetData>
    <row r="1" spans="2:3">
      <c r="B1" t="s">
        <v>84</v>
      </c>
      <c r="C1" t="s">
        <v>100</v>
      </c>
    </row>
    <row r="2" spans="2:3">
      <c r="B2">
        <v>0.55465052052859243</v>
      </c>
      <c r="C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9"/>
  <sheetViews>
    <sheetView workbookViewId="0">
      <selection activeCell="E16" sqref="E16"/>
    </sheetView>
  </sheetViews>
  <sheetFormatPr baseColWidth="10" defaultRowHeight="15"/>
  <cols>
    <col min="2" max="2" width="11.42578125" style="6"/>
    <col min="3" max="3" width="11.42578125" style="8"/>
    <col min="4" max="4" width="4.5703125" style="8" customWidth="1"/>
  </cols>
  <sheetData>
    <row r="1" spans="2:5">
      <c r="C1" s="15" t="s">
        <v>28</v>
      </c>
    </row>
    <row r="2" spans="2:5" s="3" customFormat="1">
      <c r="B2" s="13" t="s">
        <v>1</v>
      </c>
      <c r="C2" s="13" t="s">
        <v>0</v>
      </c>
      <c r="D2" s="13" t="s">
        <v>24</v>
      </c>
      <c r="E2" s="13" t="s">
        <v>99</v>
      </c>
    </row>
    <row r="3" spans="2:5">
      <c r="B3" s="12">
        <v>41604</v>
      </c>
      <c r="C3" s="8">
        <v>1</v>
      </c>
      <c r="D3" s="8">
        <v>2</v>
      </c>
      <c r="E3" s="6"/>
    </row>
    <row r="4" spans="2:5">
      <c r="B4" s="12">
        <v>41611</v>
      </c>
      <c r="C4" s="8">
        <v>2</v>
      </c>
      <c r="D4" s="8">
        <v>2</v>
      </c>
      <c r="E4" s="6"/>
    </row>
    <row r="5" spans="2:5">
      <c r="B5" s="10">
        <v>41618</v>
      </c>
      <c r="C5" s="8">
        <v>2</v>
      </c>
      <c r="D5" s="8">
        <v>1</v>
      </c>
      <c r="E5" s="6"/>
    </row>
    <row r="6" spans="2:5">
      <c r="B6" s="20">
        <v>41621</v>
      </c>
      <c r="C6" s="21">
        <v>1</v>
      </c>
      <c r="D6" s="21">
        <v>10</v>
      </c>
      <c r="E6" s="6"/>
    </row>
    <row r="7" spans="2:5">
      <c r="B7" s="20">
        <v>41625</v>
      </c>
      <c r="C7" s="21">
        <v>2</v>
      </c>
      <c r="D7" s="21">
        <v>1</v>
      </c>
      <c r="E7" s="6"/>
    </row>
    <row r="8" spans="2:5">
      <c r="B8" s="20">
        <v>41646</v>
      </c>
      <c r="C8" s="21">
        <v>1</v>
      </c>
      <c r="D8" s="21">
        <v>6</v>
      </c>
      <c r="E8" s="6"/>
    </row>
    <row r="9" spans="2:5">
      <c r="B9" s="20">
        <v>41649</v>
      </c>
      <c r="C9" s="21">
        <v>1</v>
      </c>
      <c r="D9" s="21">
        <v>3</v>
      </c>
      <c r="E9" s="6"/>
    </row>
    <row r="10" spans="2:5">
      <c r="B10" s="20">
        <v>41652</v>
      </c>
      <c r="C10" s="21">
        <v>1</v>
      </c>
      <c r="D10" s="21">
        <v>4</v>
      </c>
      <c r="E10" s="6"/>
    </row>
    <row r="11" spans="2:5">
      <c r="B11" s="20">
        <v>41656</v>
      </c>
      <c r="C11" s="21">
        <v>2</v>
      </c>
      <c r="D11" s="21">
        <v>5</v>
      </c>
      <c r="E11" s="6"/>
    </row>
    <row r="12" spans="2:5">
      <c r="B12" s="20">
        <v>41666</v>
      </c>
      <c r="C12" s="21">
        <v>2</v>
      </c>
      <c r="D12" s="21">
        <v>1</v>
      </c>
      <c r="E12" s="6"/>
    </row>
    <row r="13" spans="2:5">
      <c r="B13" s="20">
        <v>41824</v>
      </c>
      <c r="C13" s="21">
        <v>2</v>
      </c>
      <c r="D13" s="21">
        <v>3</v>
      </c>
      <c r="E13" s="6"/>
    </row>
    <row r="14" spans="2:5">
      <c r="B14" s="12">
        <v>41831</v>
      </c>
      <c r="C14" s="8">
        <v>1</v>
      </c>
      <c r="D14" s="8">
        <v>1</v>
      </c>
      <c r="E14" s="6"/>
    </row>
    <row r="15" spans="2:5">
      <c r="B15" s="12">
        <v>41835</v>
      </c>
      <c r="C15" s="8">
        <v>1</v>
      </c>
      <c r="D15" s="8">
        <v>1</v>
      </c>
      <c r="E15" s="6"/>
    </row>
    <row r="16" spans="2:5">
      <c r="B16" s="12">
        <v>41842</v>
      </c>
      <c r="C16" s="8">
        <v>1</v>
      </c>
      <c r="D16" s="8">
        <v>0</v>
      </c>
      <c r="E16" s="6"/>
    </row>
    <row r="17" spans="2:5">
      <c r="B17" s="12"/>
      <c r="E17" s="6"/>
    </row>
    <row r="18" spans="2:5">
      <c r="B18" s="20"/>
      <c r="C18" s="21"/>
      <c r="D18" s="21"/>
      <c r="E18" s="6"/>
    </row>
    <row r="19" spans="2:5">
      <c r="B19" s="6" t="s">
        <v>56</v>
      </c>
      <c r="C19" s="46">
        <f>SUBTOTAL(101,[Victoire])</f>
        <v>1.4285714285714286</v>
      </c>
      <c r="D19" s="45">
        <f>SUBTOTAL(101,[Buts])</f>
        <v>2.8571428571428572</v>
      </c>
    </row>
  </sheetData>
  <conditionalFormatting sqref="C3:C19">
    <cfRule type="cellIs" dxfId="142" priority="1" operator="equal">
      <formula>2</formula>
    </cfRule>
    <cfRule type="cellIs" dxfId="141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H32"/>
  <sheetViews>
    <sheetView workbookViewId="0">
      <selection activeCell="H4" sqref="H4"/>
    </sheetView>
  </sheetViews>
  <sheetFormatPr baseColWidth="10" defaultRowHeight="15"/>
  <cols>
    <col min="2" max="2" width="12.5703125" customWidth="1"/>
    <col min="3" max="3" width="13.7109375" bestFit="1" customWidth="1"/>
    <col min="4" max="4" width="8.5703125" bestFit="1" customWidth="1"/>
    <col min="5" max="6" width="10.42578125" customWidth="1"/>
    <col min="7" max="7" width="7.140625" customWidth="1"/>
    <col min="8" max="8" width="18" customWidth="1"/>
  </cols>
  <sheetData>
    <row r="1" spans="2:8">
      <c r="B1" s="16" t="s">
        <v>29</v>
      </c>
    </row>
    <row r="2" spans="2:8">
      <c r="B2" s="44" t="s">
        <v>55</v>
      </c>
    </row>
    <row r="3" spans="2:8">
      <c r="C3" s="2" t="s">
        <v>5</v>
      </c>
      <c r="G3" s="16" t="s">
        <v>30</v>
      </c>
    </row>
    <row r="4" spans="2:8">
      <c r="B4" s="2" t="s">
        <v>3</v>
      </c>
      <c r="C4" s="100" t="s">
        <v>86</v>
      </c>
      <c r="D4" t="s">
        <v>7</v>
      </c>
      <c r="E4" t="s">
        <v>6</v>
      </c>
      <c r="F4" t="s">
        <v>26</v>
      </c>
      <c r="G4" t="s">
        <v>8</v>
      </c>
      <c r="H4" t="s">
        <v>87</v>
      </c>
    </row>
    <row r="5" spans="2:8">
      <c r="B5" s="99" t="s">
        <v>45</v>
      </c>
      <c r="C5" s="101">
        <v>41653</v>
      </c>
      <c r="D5" s="99">
        <v>3</v>
      </c>
      <c r="E5" s="99">
        <v>4</v>
      </c>
      <c r="F5" s="99">
        <v>4</v>
      </c>
      <c r="G5" s="4">
        <f t="shared" ref="G5:G31" si="0">GETPIVOTDATA("Victoires",$B$3,"Joueur",$B5)/GETPIVOTDATA("Matches",$B$3,"Joueur",$B5)</f>
        <v>0.75</v>
      </c>
      <c r="H5" s="103" t="e">
        <f>MATCH($C5,Matches[Date])</f>
        <v>#N/A</v>
      </c>
    </row>
    <row r="6" spans="2:8">
      <c r="B6" s="99" t="s">
        <v>53</v>
      </c>
      <c r="C6" s="101">
        <v>41646</v>
      </c>
      <c r="D6" s="99">
        <v>1</v>
      </c>
      <c r="E6" s="99">
        <v>2</v>
      </c>
      <c r="F6" s="99">
        <v>-4</v>
      </c>
      <c r="G6" s="4">
        <f t="shared" si="0"/>
        <v>0.5</v>
      </c>
      <c r="H6" s="103" t="e">
        <f>MATCH($C6,Matches[Date])</f>
        <v>#N/A</v>
      </c>
    </row>
    <row r="7" spans="2:8">
      <c r="B7" s="99" t="s">
        <v>14</v>
      </c>
      <c r="C7" s="101">
        <v>41666</v>
      </c>
      <c r="D7" s="99">
        <v>4</v>
      </c>
      <c r="E7" s="99">
        <v>8</v>
      </c>
      <c r="F7" s="99">
        <v>-14</v>
      </c>
      <c r="G7" s="4">
        <f t="shared" si="0"/>
        <v>0.5</v>
      </c>
      <c r="H7" s="103" t="e">
        <f>MATCH($C7,Matches[Date])</f>
        <v>#N/A</v>
      </c>
    </row>
    <row r="8" spans="2:8">
      <c r="B8" s="99" t="s">
        <v>23</v>
      </c>
      <c r="C8" s="101">
        <v>41618</v>
      </c>
      <c r="D8" s="99">
        <v>1</v>
      </c>
      <c r="E8" s="99">
        <v>1</v>
      </c>
      <c r="F8" s="99">
        <v>1</v>
      </c>
      <c r="G8" s="5">
        <f t="shared" si="0"/>
        <v>1</v>
      </c>
      <c r="H8" s="103" t="e">
        <f>MATCH($C8,Matches[Date])</f>
        <v>#N/A</v>
      </c>
    </row>
    <row r="9" spans="2:8">
      <c r="B9" s="99" t="s">
        <v>18</v>
      </c>
      <c r="C9" s="101">
        <v>41656</v>
      </c>
      <c r="D9" s="99">
        <v>4</v>
      </c>
      <c r="E9" s="99">
        <v>5</v>
      </c>
      <c r="F9" s="99">
        <v>2</v>
      </c>
      <c r="G9" s="4">
        <f t="shared" si="0"/>
        <v>0.8</v>
      </c>
      <c r="H9" s="103" t="e">
        <f>MATCH($C9,Matches[Date])</f>
        <v>#N/A</v>
      </c>
    </row>
    <row r="10" spans="2:8">
      <c r="B10" s="99" t="s">
        <v>59</v>
      </c>
      <c r="C10" s="101">
        <v>41656</v>
      </c>
      <c r="D10" s="99">
        <v>4</v>
      </c>
      <c r="E10" s="99">
        <v>4</v>
      </c>
      <c r="F10" s="99">
        <v>19</v>
      </c>
      <c r="G10" s="4">
        <f t="shared" si="0"/>
        <v>1</v>
      </c>
      <c r="H10" s="103" t="e">
        <f>MATCH($C10,Matches[Date])</f>
        <v>#N/A</v>
      </c>
    </row>
    <row r="11" spans="2:8">
      <c r="B11" s="99" t="s">
        <v>58</v>
      </c>
      <c r="C11" s="101">
        <v>41666</v>
      </c>
      <c r="D11" s="99">
        <v>1</v>
      </c>
      <c r="E11" s="99">
        <v>2</v>
      </c>
      <c r="F11" s="99">
        <v>3</v>
      </c>
      <c r="G11" s="4">
        <f t="shared" si="0"/>
        <v>0.5</v>
      </c>
      <c r="H11" s="103" t="e">
        <f>MATCH($C11,Matches[Date])</f>
        <v>#N/A</v>
      </c>
    </row>
    <row r="12" spans="2:8">
      <c r="B12" s="99" t="s">
        <v>17</v>
      </c>
      <c r="C12" s="101">
        <v>41666</v>
      </c>
      <c r="D12" s="99">
        <v>2</v>
      </c>
      <c r="E12" s="99">
        <v>6</v>
      </c>
      <c r="F12" s="99">
        <v>3</v>
      </c>
      <c r="G12" s="5">
        <f t="shared" si="0"/>
        <v>0.33333333333333331</v>
      </c>
      <c r="H12" s="103" t="e">
        <f>MATCH($C12,Matches[Date])</f>
        <v>#N/A</v>
      </c>
    </row>
    <row r="13" spans="2:8">
      <c r="B13" s="99" t="s">
        <v>61</v>
      </c>
      <c r="C13" s="101">
        <v>41666</v>
      </c>
      <c r="D13" s="99">
        <v>2</v>
      </c>
      <c r="E13" s="99">
        <v>5</v>
      </c>
      <c r="F13" s="99">
        <v>-3</v>
      </c>
      <c r="G13" s="4">
        <f t="shared" si="0"/>
        <v>0.4</v>
      </c>
      <c r="H13" s="103" t="e">
        <f>MATCH($C13,Matches[Date])</f>
        <v>#N/A</v>
      </c>
    </row>
    <row r="14" spans="2:8">
      <c r="B14" s="99" t="s">
        <v>47</v>
      </c>
      <c r="C14" s="101">
        <v>41625</v>
      </c>
      <c r="D14" s="99">
        <v>0</v>
      </c>
      <c r="E14" s="99">
        <v>1</v>
      </c>
      <c r="F14" s="99">
        <v>-1</v>
      </c>
      <c r="G14" s="5">
        <f t="shared" si="0"/>
        <v>0</v>
      </c>
      <c r="H14" s="103" t="e">
        <f>MATCH($C14,Matches[Date])</f>
        <v>#N/A</v>
      </c>
    </row>
    <row r="15" spans="2:8">
      <c r="B15" s="99" t="s">
        <v>19</v>
      </c>
      <c r="C15" s="101">
        <v>41666</v>
      </c>
      <c r="D15" s="99">
        <v>3</v>
      </c>
      <c r="E15" s="99">
        <v>8</v>
      </c>
      <c r="F15" s="99">
        <v>-14</v>
      </c>
      <c r="G15" s="4">
        <f t="shared" si="0"/>
        <v>0.375</v>
      </c>
      <c r="H15" s="103" t="e">
        <f>MATCH($C15,Matches[Date])</f>
        <v>#N/A</v>
      </c>
    </row>
    <row r="16" spans="2:8">
      <c r="B16" s="99" t="s">
        <v>22</v>
      </c>
      <c r="C16" s="101">
        <v>41649</v>
      </c>
      <c r="D16" s="99">
        <v>2</v>
      </c>
      <c r="E16" s="99">
        <v>2</v>
      </c>
      <c r="F16" s="99">
        <v>5</v>
      </c>
      <c r="G16" s="5">
        <f t="shared" si="0"/>
        <v>1</v>
      </c>
      <c r="H16" s="103" t="e">
        <f>MATCH($C16,Matches[Date])</f>
        <v>#N/A</v>
      </c>
    </row>
    <row r="17" spans="2:8">
      <c r="B17" s="99" t="s">
        <v>46</v>
      </c>
      <c r="C17" s="101">
        <v>41656</v>
      </c>
      <c r="D17" s="99">
        <v>0</v>
      </c>
      <c r="E17" s="99">
        <v>2</v>
      </c>
      <c r="F17" s="99">
        <v>-6</v>
      </c>
      <c r="G17" s="4">
        <f t="shared" si="0"/>
        <v>0</v>
      </c>
      <c r="H17" s="103" t="e">
        <f>MATCH($C17,Matches[Date])</f>
        <v>#N/A</v>
      </c>
    </row>
    <row r="18" spans="2:8">
      <c r="B18" s="99" t="s">
        <v>10</v>
      </c>
      <c r="C18" s="101">
        <v>41656</v>
      </c>
      <c r="D18" s="99">
        <v>1</v>
      </c>
      <c r="E18" s="99">
        <v>5</v>
      </c>
      <c r="F18" s="99">
        <v>-16</v>
      </c>
      <c r="G18" s="5">
        <f t="shared" si="0"/>
        <v>0.2</v>
      </c>
      <c r="H18" s="103" t="e">
        <f>MATCH($C18,Matches[Date])</f>
        <v>#N/A</v>
      </c>
    </row>
    <row r="19" spans="2:8">
      <c r="B19" s="99" t="s">
        <v>32</v>
      </c>
      <c r="C19" s="101">
        <v>41666</v>
      </c>
      <c r="D19" s="99">
        <v>5</v>
      </c>
      <c r="E19" s="99">
        <v>10</v>
      </c>
      <c r="F19" s="99">
        <v>-5</v>
      </c>
      <c r="G19" s="4">
        <f t="shared" si="0"/>
        <v>0.5</v>
      </c>
      <c r="H19" s="103" t="e">
        <f>MATCH($C19,Matches[Date])</f>
        <v>#N/A</v>
      </c>
    </row>
    <row r="20" spans="2:8">
      <c r="B20" s="99" t="s">
        <v>57</v>
      </c>
      <c r="C20" s="101">
        <v>41666</v>
      </c>
      <c r="D20" s="99">
        <v>0</v>
      </c>
      <c r="E20" s="99">
        <v>2</v>
      </c>
      <c r="F20" s="99">
        <v>-5</v>
      </c>
      <c r="G20" s="4">
        <f t="shared" si="0"/>
        <v>0</v>
      </c>
      <c r="H20" s="103" t="e">
        <f>MATCH($C20,Matches[Date])</f>
        <v>#N/A</v>
      </c>
    </row>
    <row r="21" spans="2:8">
      <c r="B21" s="99" t="s">
        <v>9</v>
      </c>
      <c r="C21" s="101">
        <v>41666</v>
      </c>
      <c r="D21" s="99">
        <v>5</v>
      </c>
      <c r="E21" s="99">
        <v>8</v>
      </c>
      <c r="F21" s="99">
        <v>21</v>
      </c>
      <c r="G21" s="4">
        <f t="shared" si="0"/>
        <v>0.625</v>
      </c>
      <c r="H21" s="103" t="e">
        <f>MATCH($C21,Matches[Date])</f>
        <v>#N/A</v>
      </c>
    </row>
    <row r="22" spans="2:8">
      <c r="B22" s="99" t="s">
        <v>13</v>
      </c>
      <c r="C22" s="101">
        <v>41666</v>
      </c>
      <c r="D22" s="99">
        <v>4</v>
      </c>
      <c r="E22" s="99">
        <v>7</v>
      </c>
      <c r="F22" s="99">
        <v>2</v>
      </c>
      <c r="G22" s="5">
        <f t="shared" si="0"/>
        <v>0.5714285714285714</v>
      </c>
      <c r="H22" s="103" t="e">
        <f>MATCH($C22,Matches[Date])</f>
        <v>#N/A</v>
      </c>
    </row>
    <row r="23" spans="2:8">
      <c r="B23" s="99" t="s">
        <v>11</v>
      </c>
      <c r="C23" s="101">
        <v>41656</v>
      </c>
      <c r="D23" s="99">
        <v>2</v>
      </c>
      <c r="E23" s="99">
        <v>5</v>
      </c>
      <c r="F23" s="99">
        <v>-2</v>
      </c>
      <c r="G23" s="5">
        <f t="shared" si="0"/>
        <v>0.4</v>
      </c>
      <c r="H23" s="103" t="e">
        <f>MATCH($C23,Matches[Date])</f>
        <v>#N/A</v>
      </c>
    </row>
    <row r="24" spans="2:8">
      <c r="B24" s="99" t="s">
        <v>21</v>
      </c>
      <c r="C24" s="101">
        <v>41646</v>
      </c>
      <c r="D24" s="99">
        <v>2</v>
      </c>
      <c r="E24" s="99">
        <v>3</v>
      </c>
      <c r="F24" s="99">
        <v>-3</v>
      </c>
      <c r="G24" s="4">
        <f t="shared" si="0"/>
        <v>0.66666666666666663</v>
      </c>
      <c r="H24" s="103" t="e">
        <f>MATCH($C24,Matches[Date])</f>
        <v>#N/A</v>
      </c>
    </row>
    <row r="25" spans="2:8">
      <c r="B25" s="99" t="s">
        <v>54</v>
      </c>
      <c r="C25" s="101">
        <v>41656</v>
      </c>
      <c r="D25" s="99">
        <v>0</v>
      </c>
      <c r="E25" s="99">
        <v>2</v>
      </c>
      <c r="F25" s="99">
        <v>-8</v>
      </c>
      <c r="G25" s="4">
        <f t="shared" si="0"/>
        <v>0</v>
      </c>
      <c r="H25" s="103" t="e">
        <f>MATCH($C25,Matches[Date])</f>
        <v>#N/A</v>
      </c>
    </row>
    <row r="26" spans="2:8">
      <c r="B26" s="99" t="s">
        <v>31</v>
      </c>
      <c r="C26" s="101">
        <v>41649</v>
      </c>
      <c r="D26" s="99">
        <v>2</v>
      </c>
      <c r="E26" s="99">
        <v>3</v>
      </c>
      <c r="F26" s="99">
        <v>12</v>
      </c>
      <c r="G26" s="4">
        <f t="shared" si="0"/>
        <v>0.66666666666666663</v>
      </c>
      <c r="H26" s="103" t="e">
        <f>MATCH($C26,Matches[Date])</f>
        <v>#N/A</v>
      </c>
    </row>
    <row r="27" spans="2:8">
      <c r="B27" s="99" t="s">
        <v>20</v>
      </c>
      <c r="C27" s="101">
        <v>41646</v>
      </c>
      <c r="D27" s="99">
        <v>1</v>
      </c>
      <c r="E27" s="99">
        <v>3</v>
      </c>
      <c r="F27" s="99">
        <v>2</v>
      </c>
      <c r="G27" s="4">
        <f t="shared" si="0"/>
        <v>0.33333333333333331</v>
      </c>
      <c r="H27" s="103" t="e">
        <f>MATCH($C27,Matches[Date])</f>
        <v>#N/A</v>
      </c>
    </row>
    <row r="28" spans="2:8">
      <c r="B28" s="99" t="s">
        <v>15</v>
      </c>
      <c r="C28" s="101">
        <v>41666</v>
      </c>
      <c r="D28" s="99">
        <v>3</v>
      </c>
      <c r="E28" s="99">
        <v>6</v>
      </c>
      <c r="F28" s="99">
        <v>-2</v>
      </c>
      <c r="G28" s="5">
        <f t="shared" si="0"/>
        <v>0.5</v>
      </c>
      <c r="H28" s="103" t="e">
        <f>MATCH($C28,Matches[Date])</f>
        <v>#N/A</v>
      </c>
    </row>
    <row r="29" spans="2:8">
      <c r="B29" s="99" t="s">
        <v>16</v>
      </c>
      <c r="C29" s="101">
        <v>41666</v>
      </c>
      <c r="D29" s="99">
        <v>4</v>
      </c>
      <c r="E29" s="99">
        <v>8</v>
      </c>
      <c r="F29" s="99">
        <v>0</v>
      </c>
      <c r="G29" s="5">
        <f t="shared" si="0"/>
        <v>0.5</v>
      </c>
      <c r="H29" s="103" t="e">
        <f>MATCH($C29,Matches[Date])</f>
        <v>#N/A</v>
      </c>
    </row>
    <row r="30" spans="2:8">
      <c r="B30" s="99" t="s">
        <v>12</v>
      </c>
      <c r="C30" s="101">
        <v>41656</v>
      </c>
      <c r="D30" s="99">
        <v>4</v>
      </c>
      <c r="E30" s="99">
        <v>5</v>
      </c>
      <c r="F30" s="99">
        <v>17</v>
      </c>
      <c r="G30" s="5">
        <f t="shared" si="0"/>
        <v>0.8</v>
      </c>
      <c r="H30" s="103" t="e">
        <f>MATCH($C30,Matches[Date])</f>
        <v>#N/A</v>
      </c>
    </row>
    <row r="31" spans="2:8">
      <c r="B31" s="99" t="s">
        <v>60</v>
      </c>
      <c r="C31" s="101">
        <v>41656</v>
      </c>
      <c r="D31" s="99">
        <v>0</v>
      </c>
      <c r="E31" s="99">
        <v>1</v>
      </c>
      <c r="F31" s="99">
        <v>-5</v>
      </c>
      <c r="G31" s="5">
        <f t="shared" si="0"/>
        <v>0</v>
      </c>
      <c r="H31" s="103" t="e">
        <f>MATCH($C31,Matches[Date])</f>
        <v>#N/A</v>
      </c>
    </row>
    <row r="32" spans="2:8">
      <c r="B32" s="3" t="s">
        <v>4</v>
      </c>
      <c r="C32" s="100">
        <v>41666</v>
      </c>
      <c r="D32" s="1">
        <v>60</v>
      </c>
      <c r="E32" s="1">
        <v>118</v>
      </c>
      <c r="F32" s="1">
        <v>3</v>
      </c>
      <c r="G32" s="47"/>
      <c r="H32" s="102"/>
    </row>
  </sheetData>
  <conditionalFormatting sqref="G5:G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73"/>
  <sheetViews>
    <sheetView zoomScaleNormal="100" workbookViewId="0">
      <selection activeCell="I9" activeCellId="1" sqref="I6:O6 I9:O9 I12:O12 I15:O15 I18:O18 I21:O21 I24:O24 I27:O27 I30:O30 I33:O33"/>
      <pivotSelection pane="bottomRight" showHeader="1" extendable="1" axis="axisRow" dimension="1" start="4" min="3" max="6" activeRow="8" activeCol="8" previousRow="8" previousCol="8" click="1" r:id="rId1">
        <pivotArea dataOnly="0" fieldPosition="0">
          <references count="1">
            <reference field="2" count="1">
              <x v="0"/>
            </reference>
          </references>
        </pivotArea>
      </pivotSelection>
    </sheetView>
  </sheetViews>
  <sheetFormatPr baseColWidth="10" defaultRowHeight="15"/>
  <cols>
    <col min="2" max="2" width="23.28515625" bestFit="1" customWidth="1"/>
    <col min="3" max="3" width="8.5703125" style="65" customWidth="1"/>
    <col min="4" max="4" width="8.5703125" style="59" customWidth="1"/>
    <col min="5" max="5" width="8.5703125" style="21" customWidth="1"/>
    <col min="6" max="6" width="8.5703125" style="65" customWidth="1"/>
    <col min="7" max="7" width="8.5703125" customWidth="1"/>
    <col min="8" max="8" width="28.85546875" customWidth="1"/>
    <col min="9" max="9" width="11.42578125" customWidth="1"/>
    <col min="10" max="10" width="5.85546875" customWidth="1"/>
    <col min="11" max="11" width="5.85546875" style="63" customWidth="1"/>
    <col min="12" max="13" width="5.85546875" style="64" customWidth="1"/>
    <col min="14" max="14" width="5.85546875" style="68" customWidth="1"/>
    <col min="15" max="15" width="5.85546875" customWidth="1"/>
  </cols>
  <sheetData>
    <row r="2" spans="2:15">
      <c r="C2" s="65" t="str">
        <f>Matches[[#Headers],[Gar.]]</f>
        <v>Gar.</v>
      </c>
      <c r="D2" s="59" t="str">
        <f>Matches[[#Headers],[Déf.]]</f>
        <v>Déf.</v>
      </c>
      <c r="E2" s="21" t="str">
        <f>Matches[[#Headers],[Mil.]]</f>
        <v>Mil.</v>
      </c>
      <c r="F2" s="65" t="str">
        <f>Matches[[#Headers],[Att.]]</f>
        <v>Att.</v>
      </c>
      <c r="G2" s="22" t="str">
        <f>Matches[[#Headers],[End.]]</f>
        <v>End.</v>
      </c>
      <c r="J2" s="21" t="str">
        <f>Matches[[#Headers],[Gar.]]</f>
        <v>Gar.</v>
      </c>
      <c r="K2" s="59" t="str">
        <f>Matches[[#Headers],[Déf.]]</f>
        <v>Déf.</v>
      </c>
      <c r="L2" s="21" t="str">
        <f>Matches[[#Headers],[Mil.]]</f>
        <v>Mil.</v>
      </c>
      <c r="M2" s="65" t="str">
        <f>Matches[[#Headers],[Att.]]</f>
        <v>Att.</v>
      </c>
      <c r="N2" s="70" t="str">
        <f>Matches[[#Headers],[End.]]</f>
        <v>End.</v>
      </c>
    </row>
    <row r="3" spans="2:15">
      <c r="C3" s="69" t="s">
        <v>33</v>
      </c>
      <c r="G3" s="65"/>
      <c r="H3" s="64"/>
      <c r="J3" s="24" t="s">
        <v>44</v>
      </c>
      <c r="K3" s="79"/>
      <c r="L3" s="71"/>
      <c r="M3" s="71"/>
      <c r="N3" s="72"/>
      <c r="O3" s="43"/>
    </row>
    <row r="4" spans="2:15">
      <c r="B4" s="2" t="s">
        <v>25</v>
      </c>
      <c r="C4" s="61" t="s">
        <v>37</v>
      </c>
      <c r="D4" s="60" t="s">
        <v>36</v>
      </c>
      <c r="E4" s="61" t="s">
        <v>35</v>
      </c>
      <c r="F4" s="66" t="s">
        <v>38</v>
      </c>
      <c r="G4" s="22" t="s">
        <v>50</v>
      </c>
      <c r="I4" s="24" t="s">
        <v>6</v>
      </c>
      <c r="J4" s="27" t="s">
        <v>37</v>
      </c>
      <c r="K4" s="80" t="s">
        <v>36</v>
      </c>
      <c r="L4" s="28" t="s">
        <v>35</v>
      </c>
      <c r="M4" s="28" t="s">
        <v>38</v>
      </c>
      <c r="N4" s="73" t="s">
        <v>50</v>
      </c>
      <c r="O4" s="27" t="s">
        <v>48</v>
      </c>
    </row>
    <row r="5" spans="2:15">
      <c r="B5" s="3" t="s">
        <v>45</v>
      </c>
      <c r="C5" s="28">
        <v>0.66666666666666663</v>
      </c>
      <c r="D5" s="62">
        <v>1</v>
      </c>
      <c r="E5" s="28">
        <v>1.3333333333333333</v>
      </c>
      <c r="F5" s="67">
        <v>0.33333333333333331</v>
      </c>
      <c r="G5" s="62">
        <v>0</v>
      </c>
      <c r="H5" s="82" t="s">
        <v>62</v>
      </c>
      <c r="I5" s="25">
        <v>41666</v>
      </c>
      <c r="J5" s="27">
        <v>0.90909090909090906</v>
      </c>
      <c r="K5" s="80">
        <v>1.0909090909090908</v>
      </c>
      <c r="L5" s="74">
        <v>0.90909090909090906</v>
      </c>
      <c r="M5" s="75">
        <v>1.0909090909090908</v>
      </c>
      <c r="N5" s="76">
        <v>1</v>
      </c>
      <c r="O5" s="27">
        <v>1</v>
      </c>
    </row>
    <row r="6" spans="2:15">
      <c r="B6" s="3" t="s">
        <v>53</v>
      </c>
      <c r="C6" s="28">
        <v>-1</v>
      </c>
      <c r="D6" s="62">
        <v>-0.5</v>
      </c>
      <c r="E6" s="28">
        <v>0.5</v>
      </c>
      <c r="F6" s="67">
        <v>-0.5</v>
      </c>
      <c r="G6" s="62"/>
      <c r="I6" s="23">
        <v>1</v>
      </c>
      <c r="J6" s="27">
        <v>0.4</v>
      </c>
      <c r="K6" s="80">
        <v>0.4</v>
      </c>
      <c r="L6" s="74">
        <v>1</v>
      </c>
      <c r="M6" s="75">
        <v>1.6</v>
      </c>
      <c r="N6" s="76">
        <v>1.2</v>
      </c>
      <c r="O6" s="27">
        <v>0.91999999999999993</v>
      </c>
    </row>
    <row r="7" spans="2:15">
      <c r="B7" s="3" t="s">
        <v>14</v>
      </c>
      <c r="C7" s="28">
        <v>0</v>
      </c>
      <c r="D7" s="62">
        <v>-0.4</v>
      </c>
      <c r="E7" s="28">
        <v>0.4</v>
      </c>
      <c r="F7" s="67">
        <v>1</v>
      </c>
      <c r="G7" s="62">
        <v>0</v>
      </c>
      <c r="I7" s="23">
        <v>2</v>
      </c>
      <c r="J7" s="27">
        <v>1.3333333333333333</v>
      </c>
      <c r="K7" s="80">
        <v>1.6666666666666667</v>
      </c>
      <c r="L7" s="74">
        <v>0.83333333333333337</v>
      </c>
      <c r="M7" s="75">
        <v>0.66666666666666663</v>
      </c>
      <c r="N7" s="76">
        <v>0.83333333333333337</v>
      </c>
      <c r="O7" s="27">
        <v>1.0666666666666667</v>
      </c>
    </row>
    <row r="8" spans="2:15">
      <c r="B8" s="3" t="s">
        <v>23</v>
      </c>
      <c r="C8" s="28"/>
      <c r="D8" s="62"/>
      <c r="E8" s="28"/>
      <c r="F8" s="67"/>
      <c r="G8" s="62"/>
      <c r="I8" s="25">
        <v>41656</v>
      </c>
      <c r="J8" s="27">
        <v>0.75</v>
      </c>
      <c r="K8" s="80">
        <v>0.25</v>
      </c>
      <c r="L8" s="74">
        <v>1.3333333333333333</v>
      </c>
      <c r="M8" s="75">
        <v>1</v>
      </c>
      <c r="N8" s="76">
        <v>0.58333333333333337</v>
      </c>
      <c r="O8" s="27">
        <v>0.78333333333333366</v>
      </c>
    </row>
    <row r="9" spans="2:15">
      <c r="B9" s="3" t="s">
        <v>18</v>
      </c>
      <c r="C9" s="28">
        <v>1</v>
      </c>
      <c r="D9" s="62">
        <v>-0.75</v>
      </c>
      <c r="E9" s="28">
        <v>0.25</v>
      </c>
      <c r="F9" s="67">
        <v>1.5</v>
      </c>
      <c r="G9" s="62">
        <v>-1</v>
      </c>
      <c r="I9" s="23">
        <v>1</v>
      </c>
      <c r="J9" s="27">
        <v>0.33333333333333331</v>
      </c>
      <c r="K9" s="80">
        <v>-0.16666666666666666</v>
      </c>
      <c r="L9" s="74">
        <v>1.1666666666666667</v>
      </c>
      <c r="M9" s="75">
        <v>1.1666666666666667</v>
      </c>
      <c r="N9" s="76">
        <v>0.66666666666666663</v>
      </c>
      <c r="O9" s="27">
        <v>0.63333333333333341</v>
      </c>
    </row>
    <row r="10" spans="2:15">
      <c r="B10" s="3" t="s">
        <v>59</v>
      </c>
      <c r="C10" s="28">
        <v>1</v>
      </c>
      <c r="D10" s="62">
        <v>0.33333333333333331</v>
      </c>
      <c r="E10" s="28">
        <v>1.6666666666666667</v>
      </c>
      <c r="F10" s="67">
        <v>0.33333333333333331</v>
      </c>
      <c r="G10" s="62">
        <v>0.5</v>
      </c>
      <c r="I10" s="23">
        <v>2</v>
      </c>
      <c r="J10" s="27">
        <v>1.1666666666666667</v>
      </c>
      <c r="K10" s="80">
        <v>0.66666666666666663</v>
      </c>
      <c r="L10" s="74">
        <v>1.5</v>
      </c>
      <c r="M10" s="75">
        <v>0.83333333333333337</v>
      </c>
      <c r="N10" s="76">
        <v>0.5</v>
      </c>
      <c r="O10" s="27">
        <v>0.93333333333333324</v>
      </c>
    </row>
    <row r="11" spans="2:15">
      <c r="B11" s="3" t="s">
        <v>58</v>
      </c>
      <c r="C11" s="28">
        <v>0</v>
      </c>
      <c r="D11" s="62">
        <v>0.5</v>
      </c>
      <c r="E11" s="28">
        <v>1.5</v>
      </c>
      <c r="F11" s="67">
        <v>2</v>
      </c>
      <c r="G11" s="62">
        <v>2</v>
      </c>
      <c r="I11" s="25">
        <v>41653</v>
      </c>
      <c r="J11" s="27">
        <v>0.66666666666666663</v>
      </c>
      <c r="K11" s="80">
        <v>0.66666666666666663</v>
      </c>
      <c r="L11" s="74">
        <v>0.75</v>
      </c>
      <c r="M11" s="75">
        <v>0.91666666666666663</v>
      </c>
      <c r="N11" s="76">
        <v>0.83333333333333337</v>
      </c>
      <c r="O11" s="27">
        <v>0.76666666666666661</v>
      </c>
    </row>
    <row r="12" spans="2:15">
      <c r="B12" s="3" t="s">
        <v>17</v>
      </c>
      <c r="C12" s="28">
        <v>1</v>
      </c>
      <c r="D12" s="62">
        <v>1.25</v>
      </c>
      <c r="E12" s="28">
        <v>0.75</v>
      </c>
      <c r="F12" s="67">
        <v>1.25</v>
      </c>
      <c r="G12" s="62">
        <v>1</v>
      </c>
      <c r="I12" s="23">
        <v>1</v>
      </c>
      <c r="J12" s="27">
        <v>0.66666666666666663</v>
      </c>
      <c r="K12" s="80">
        <v>0</v>
      </c>
      <c r="L12" s="74">
        <v>0.5</v>
      </c>
      <c r="M12" s="75">
        <v>1.3333333333333333</v>
      </c>
      <c r="N12" s="76">
        <v>1</v>
      </c>
      <c r="O12" s="27">
        <v>0.70000000000000007</v>
      </c>
    </row>
    <row r="13" spans="2:15">
      <c r="B13" s="3" t="s">
        <v>61</v>
      </c>
      <c r="C13" s="28">
        <v>1.3333333333333333</v>
      </c>
      <c r="D13" s="62">
        <v>1.3333333333333333</v>
      </c>
      <c r="E13" s="28">
        <v>0.33333333333333331</v>
      </c>
      <c r="F13" s="67">
        <v>1.6666666666666667</v>
      </c>
      <c r="G13" s="62">
        <v>1</v>
      </c>
      <c r="I13" s="23">
        <v>2</v>
      </c>
      <c r="J13" s="27">
        <v>0.66666666666666663</v>
      </c>
      <c r="K13" s="80">
        <v>1.3333333333333333</v>
      </c>
      <c r="L13" s="74">
        <v>1</v>
      </c>
      <c r="M13" s="75">
        <v>0.5</v>
      </c>
      <c r="N13" s="76">
        <v>0.66666666666666663</v>
      </c>
      <c r="O13" s="27">
        <v>0.83333333333333337</v>
      </c>
    </row>
    <row r="14" spans="2:15">
      <c r="B14" s="3" t="s">
        <v>47</v>
      </c>
      <c r="C14" s="28">
        <v>2</v>
      </c>
      <c r="D14" s="62">
        <v>-1</v>
      </c>
      <c r="E14" s="28">
        <v>1</v>
      </c>
      <c r="F14" s="67">
        <v>2</v>
      </c>
      <c r="G14" s="62"/>
      <c r="I14" s="25">
        <v>41649</v>
      </c>
      <c r="J14" s="27">
        <v>0.5</v>
      </c>
      <c r="K14" s="80">
        <v>0.33333333333333331</v>
      </c>
      <c r="L14" s="74">
        <v>0.58333333333333337</v>
      </c>
      <c r="M14" s="75">
        <v>0.91666666666666663</v>
      </c>
      <c r="N14" s="76">
        <v>0.58333333333333337</v>
      </c>
      <c r="O14" s="27">
        <v>0.58333333333333337</v>
      </c>
    </row>
    <row r="15" spans="2:15">
      <c r="B15" s="3" t="s">
        <v>19</v>
      </c>
      <c r="C15" s="28">
        <v>0</v>
      </c>
      <c r="D15" s="62">
        <v>-0.14285714285714285</v>
      </c>
      <c r="E15" s="28">
        <v>1.2857142857142858</v>
      </c>
      <c r="F15" s="67">
        <v>1.8571428571428572</v>
      </c>
      <c r="G15" s="62">
        <v>1.5</v>
      </c>
      <c r="I15" s="23">
        <v>1</v>
      </c>
      <c r="J15" s="27">
        <v>0.5</v>
      </c>
      <c r="K15" s="80">
        <v>0.16666666666666666</v>
      </c>
      <c r="L15" s="77">
        <v>0.83333333333333337</v>
      </c>
      <c r="M15" s="78">
        <v>1.5</v>
      </c>
      <c r="N15" s="76">
        <v>0.66666666666666663</v>
      </c>
      <c r="O15" s="27">
        <v>0.73333333333333328</v>
      </c>
    </row>
    <row r="16" spans="2:15">
      <c r="B16" s="3" t="s">
        <v>22</v>
      </c>
      <c r="C16" s="28">
        <v>1</v>
      </c>
      <c r="D16" s="62">
        <v>0</v>
      </c>
      <c r="E16" s="28">
        <v>2</v>
      </c>
      <c r="F16" s="67">
        <v>2</v>
      </c>
      <c r="G16" s="62">
        <v>1</v>
      </c>
      <c r="I16" s="23">
        <v>2</v>
      </c>
      <c r="J16" s="27">
        <v>0.5</v>
      </c>
      <c r="K16" s="80">
        <v>0.5</v>
      </c>
      <c r="L16" s="74">
        <v>0.33333333333333331</v>
      </c>
      <c r="M16" s="75">
        <v>0.33333333333333331</v>
      </c>
      <c r="N16" s="76">
        <v>0.5</v>
      </c>
      <c r="O16" s="27">
        <v>0.43333333333333329</v>
      </c>
    </row>
    <row r="17" spans="2:15">
      <c r="B17" s="3" t="s">
        <v>46</v>
      </c>
      <c r="C17" s="28">
        <v>0.5</v>
      </c>
      <c r="D17" s="62">
        <v>1</v>
      </c>
      <c r="E17" s="28">
        <v>1</v>
      </c>
      <c r="F17" s="67">
        <v>1.5</v>
      </c>
      <c r="G17" s="62">
        <v>0</v>
      </c>
      <c r="I17" s="25">
        <v>41646</v>
      </c>
      <c r="J17" s="27">
        <v>0</v>
      </c>
      <c r="K17" s="80">
        <v>0.25</v>
      </c>
      <c r="L17" s="74">
        <v>0.16666666666666666</v>
      </c>
      <c r="M17" s="75">
        <v>0.33333333333333331</v>
      </c>
      <c r="N17" s="76"/>
      <c r="O17" s="27">
        <v>0.1875</v>
      </c>
    </row>
    <row r="18" spans="2:15">
      <c r="B18" s="3" t="s">
        <v>10</v>
      </c>
      <c r="C18" s="28">
        <v>0.33333333333333331</v>
      </c>
      <c r="D18" s="62">
        <v>-0.33333333333333331</v>
      </c>
      <c r="E18" s="28">
        <v>1</v>
      </c>
      <c r="F18" s="67">
        <v>1.6666666666666667</v>
      </c>
      <c r="G18" s="62">
        <v>0.5</v>
      </c>
      <c r="I18" s="26">
        <v>1</v>
      </c>
      <c r="J18" s="27">
        <v>0</v>
      </c>
      <c r="K18" s="81">
        <v>0.5</v>
      </c>
      <c r="L18" s="74">
        <v>0.33333333333333331</v>
      </c>
      <c r="M18" s="75">
        <v>0.33333333333333331</v>
      </c>
      <c r="N18" s="76"/>
      <c r="O18" s="27">
        <v>0.29166666666666669</v>
      </c>
    </row>
    <row r="19" spans="2:15">
      <c r="B19" s="3" t="s">
        <v>32</v>
      </c>
      <c r="C19" s="28">
        <v>0.2857142857142857</v>
      </c>
      <c r="D19" s="62">
        <v>1.2857142857142858</v>
      </c>
      <c r="E19" s="28">
        <v>0.7142857142857143</v>
      </c>
      <c r="F19" s="67">
        <v>-0.2857142857142857</v>
      </c>
      <c r="G19" s="62">
        <v>1</v>
      </c>
      <c r="I19" s="26">
        <v>2</v>
      </c>
      <c r="J19" s="27">
        <v>0</v>
      </c>
      <c r="K19" s="80">
        <v>0</v>
      </c>
      <c r="L19" s="74">
        <v>0</v>
      </c>
      <c r="M19" s="75">
        <v>0.33333333333333331</v>
      </c>
      <c r="N19" s="76"/>
      <c r="O19" s="27">
        <v>8.3333333333333329E-2</v>
      </c>
    </row>
    <row r="20" spans="2:15">
      <c r="B20" s="3" t="s">
        <v>57</v>
      </c>
      <c r="C20" s="28">
        <v>2</v>
      </c>
      <c r="D20" s="62">
        <v>1</v>
      </c>
      <c r="E20" s="28">
        <v>1.5</v>
      </c>
      <c r="F20" s="67">
        <v>1.5</v>
      </c>
      <c r="G20" s="62">
        <v>2</v>
      </c>
      <c r="I20" s="25">
        <v>41625</v>
      </c>
      <c r="J20" s="27">
        <v>1</v>
      </c>
      <c r="K20" s="80">
        <v>0.5</v>
      </c>
      <c r="L20" s="74">
        <v>1.0833333333333333</v>
      </c>
      <c r="M20" s="75">
        <v>1.4166666666666667</v>
      </c>
      <c r="N20" s="76"/>
      <c r="O20" s="27">
        <v>1</v>
      </c>
    </row>
    <row r="21" spans="2:15">
      <c r="B21" s="3" t="s">
        <v>9</v>
      </c>
      <c r="C21" s="28">
        <v>0</v>
      </c>
      <c r="D21" s="62">
        <v>0.2</v>
      </c>
      <c r="E21" s="28">
        <v>0.6</v>
      </c>
      <c r="F21" s="67">
        <v>1</v>
      </c>
      <c r="G21" s="62">
        <v>0</v>
      </c>
      <c r="I21" s="26">
        <v>1</v>
      </c>
      <c r="J21" s="27">
        <v>1.1666666666666667</v>
      </c>
      <c r="K21" s="80">
        <v>0.83333333333333337</v>
      </c>
      <c r="L21" s="77">
        <v>1.3333333333333333</v>
      </c>
      <c r="M21" s="75">
        <v>1.5</v>
      </c>
      <c r="N21" s="76"/>
      <c r="O21" s="27">
        <v>1.2083333333333333</v>
      </c>
    </row>
    <row r="22" spans="2:15">
      <c r="B22" s="3" t="s">
        <v>13</v>
      </c>
      <c r="C22" s="28">
        <v>1.4</v>
      </c>
      <c r="D22" s="62">
        <v>1</v>
      </c>
      <c r="E22" s="28">
        <v>0.8</v>
      </c>
      <c r="F22" s="67">
        <v>1</v>
      </c>
      <c r="G22" s="62">
        <v>2</v>
      </c>
      <c r="I22" s="26">
        <v>2</v>
      </c>
      <c r="J22" s="27">
        <v>0.83333333333333337</v>
      </c>
      <c r="K22" s="80">
        <v>0.16666666666666666</v>
      </c>
      <c r="L22" s="74">
        <v>0.83333333333333337</v>
      </c>
      <c r="M22" s="75">
        <v>1.3333333333333333</v>
      </c>
      <c r="N22" s="76"/>
      <c r="O22" s="27">
        <v>0.79166666666666663</v>
      </c>
    </row>
    <row r="23" spans="2:15">
      <c r="B23" s="3" t="s">
        <v>11</v>
      </c>
      <c r="C23" s="28">
        <v>0.5</v>
      </c>
      <c r="D23" s="62">
        <v>0</v>
      </c>
      <c r="E23" s="28">
        <v>0.5</v>
      </c>
      <c r="F23" s="67">
        <v>1.5</v>
      </c>
      <c r="G23" s="62">
        <v>1</v>
      </c>
      <c r="I23" s="25">
        <v>41621</v>
      </c>
      <c r="J23" s="27">
        <v>0.25</v>
      </c>
      <c r="K23" s="80">
        <v>0</v>
      </c>
      <c r="L23" s="74">
        <v>1.1666666666666667</v>
      </c>
      <c r="M23" s="75">
        <v>1.1666666666666667</v>
      </c>
      <c r="N23" s="76"/>
      <c r="O23" s="27">
        <v>0.64583333333333337</v>
      </c>
    </row>
    <row r="24" spans="2:15">
      <c r="B24" s="3" t="s">
        <v>21</v>
      </c>
      <c r="C24" s="28">
        <v>0</v>
      </c>
      <c r="D24" s="62">
        <v>0</v>
      </c>
      <c r="E24" s="28">
        <v>0.5</v>
      </c>
      <c r="F24" s="67">
        <v>1</v>
      </c>
      <c r="G24" s="62"/>
      <c r="I24" s="26">
        <v>1</v>
      </c>
      <c r="J24" s="27">
        <v>0.83333333333333337</v>
      </c>
      <c r="K24" s="80">
        <v>0.66666666666666663</v>
      </c>
      <c r="L24" s="74">
        <v>1.3333333333333333</v>
      </c>
      <c r="M24" s="75">
        <v>1.3333333333333333</v>
      </c>
      <c r="N24" s="76"/>
      <c r="O24" s="27">
        <v>1.0416666666666667</v>
      </c>
    </row>
    <row r="25" spans="2:15">
      <c r="B25" s="3" t="s">
        <v>54</v>
      </c>
      <c r="C25" s="28">
        <v>1</v>
      </c>
      <c r="D25" s="62">
        <v>0</v>
      </c>
      <c r="E25" s="28">
        <v>0.5</v>
      </c>
      <c r="F25" s="67">
        <v>-0.5</v>
      </c>
      <c r="G25" s="62">
        <v>-0.5</v>
      </c>
      <c r="I25" s="26">
        <v>2</v>
      </c>
      <c r="J25" s="27">
        <v>-0.33333333333333331</v>
      </c>
      <c r="K25" s="80">
        <v>-0.66666666666666663</v>
      </c>
      <c r="L25" s="74">
        <v>1</v>
      </c>
      <c r="M25" s="75">
        <v>1</v>
      </c>
      <c r="N25" s="76"/>
      <c r="O25" s="27">
        <v>0.25</v>
      </c>
    </row>
    <row r="26" spans="2:15">
      <c r="B26" s="3" t="s">
        <v>31</v>
      </c>
      <c r="C26" s="28">
        <v>0.66666666666666663</v>
      </c>
      <c r="D26" s="62">
        <v>0.66666666666666663</v>
      </c>
      <c r="E26" s="28">
        <v>1.6666666666666667</v>
      </c>
      <c r="F26" s="67">
        <v>2</v>
      </c>
      <c r="G26" s="62">
        <v>2</v>
      </c>
      <c r="I26" s="25">
        <v>41618</v>
      </c>
      <c r="J26" s="27"/>
      <c r="K26" s="80"/>
      <c r="L26" s="74"/>
      <c r="M26" s="75"/>
      <c r="N26" s="76"/>
      <c r="O26" s="27"/>
    </row>
    <row r="27" spans="2:15">
      <c r="B27" s="3" t="s">
        <v>20</v>
      </c>
      <c r="C27" s="28">
        <v>0</v>
      </c>
      <c r="D27" s="62">
        <v>0</v>
      </c>
      <c r="E27" s="28">
        <v>0.5</v>
      </c>
      <c r="F27" s="67">
        <v>1</v>
      </c>
      <c r="G27" s="62"/>
      <c r="I27" s="26">
        <v>1</v>
      </c>
      <c r="J27" s="27"/>
      <c r="K27" s="80"/>
      <c r="L27" s="74"/>
      <c r="M27" s="75"/>
      <c r="N27" s="76"/>
      <c r="O27" s="27"/>
    </row>
    <row r="28" spans="2:15">
      <c r="B28" s="3" t="s">
        <v>15</v>
      </c>
      <c r="C28" s="28">
        <v>0.33333333333333331</v>
      </c>
      <c r="D28" s="62">
        <v>0.33333333333333331</v>
      </c>
      <c r="E28" s="28">
        <v>1</v>
      </c>
      <c r="F28" s="67">
        <v>0.66666666666666663</v>
      </c>
      <c r="G28" s="62">
        <v>1</v>
      </c>
      <c r="I28" s="26">
        <v>2</v>
      </c>
      <c r="J28" s="27"/>
      <c r="K28" s="80"/>
      <c r="L28" s="74"/>
      <c r="M28" s="75"/>
      <c r="N28" s="76"/>
      <c r="O28" s="27"/>
    </row>
    <row r="29" spans="2:15">
      <c r="B29" s="3" t="s">
        <v>16</v>
      </c>
      <c r="C29" s="28">
        <v>1</v>
      </c>
      <c r="D29" s="62">
        <v>1.6</v>
      </c>
      <c r="E29" s="28">
        <v>0.2</v>
      </c>
      <c r="F29" s="67">
        <v>0</v>
      </c>
      <c r="G29" s="62">
        <v>-0.66666666666666663</v>
      </c>
      <c r="I29" s="25">
        <v>41611</v>
      </c>
      <c r="J29" s="27"/>
      <c r="K29" s="80"/>
      <c r="L29" s="74"/>
      <c r="M29" s="75"/>
      <c r="N29" s="76"/>
      <c r="O29" s="27"/>
    </row>
    <row r="30" spans="2:15">
      <c r="B30" s="3" t="s">
        <v>12</v>
      </c>
      <c r="C30" s="28">
        <v>1</v>
      </c>
      <c r="D30" s="62">
        <v>0.5</v>
      </c>
      <c r="E30" s="28">
        <v>1.25</v>
      </c>
      <c r="F30" s="67">
        <v>0.75</v>
      </c>
      <c r="G30" s="62">
        <v>0</v>
      </c>
      <c r="I30" s="26">
        <v>1</v>
      </c>
      <c r="J30" s="27"/>
      <c r="K30" s="80"/>
      <c r="L30" s="74"/>
      <c r="M30" s="75"/>
      <c r="N30" s="76"/>
      <c r="O30" s="27"/>
    </row>
    <row r="31" spans="2:15">
      <c r="B31" s="3" t="s">
        <v>60</v>
      </c>
      <c r="C31" s="28">
        <v>0</v>
      </c>
      <c r="D31" s="62">
        <v>-1</v>
      </c>
      <c r="E31" s="28">
        <v>1</v>
      </c>
      <c r="F31" s="67">
        <v>2</v>
      </c>
      <c r="G31" s="62">
        <v>1</v>
      </c>
      <c r="I31" s="26">
        <v>2</v>
      </c>
      <c r="J31" s="27"/>
      <c r="K31" s="80"/>
      <c r="L31" s="74"/>
      <c r="M31" s="75"/>
      <c r="N31" s="76"/>
      <c r="O31" s="27"/>
    </row>
    <row r="32" spans="2:15">
      <c r="B32" s="3" t="s">
        <v>4</v>
      </c>
      <c r="C32" s="28">
        <v>0.57831325301204817</v>
      </c>
      <c r="D32" s="62">
        <v>0.43373493975903615</v>
      </c>
      <c r="E32" s="28">
        <v>0.85542168674698793</v>
      </c>
      <c r="F32" s="67">
        <v>0.97590361445783136</v>
      </c>
      <c r="G32" s="27">
        <v>0.74468085106382975</v>
      </c>
      <c r="I32" s="25">
        <v>41604</v>
      </c>
      <c r="J32" s="27"/>
      <c r="K32" s="80"/>
      <c r="L32" s="74"/>
      <c r="M32" s="75"/>
      <c r="N32" s="76"/>
      <c r="O32" s="27"/>
    </row>
    <row r="33" spans="3:15">
      <c r="C33" s="68"/>
      <c r="D33" s="63"/>
      <c r="E33" s="64"/>
      <c r="F33" s="68"/>
      <c r="I33" s="23">
        <v>1</v>
      </c>
      <c r="J33" s="27"/>
      <c r="K33" s="80"/>
      <c r="L33" s="74"/>
      <c r="M33" s="75"/>
      <c r="N33" s="76"/>
      <c r="O33" s="27"/>
    </row>
    <row r="34" spans="3:15">
      <c r="C34" s="68"/>
      <c r="D34" s="63"/>
      <c r="E34" s="64"/>
      <c r="F34" s="68"/>
      <c r="I34" s="23">
        <v>2</v>
      </c>
      <c r="J34" s="27"/>
      <c r="K34" s="80"/>
      <c r="L34" s="74"/>
      <c r="M34" s="75"/>
      <c r="N34" s="76"/>
      <c r="O34" s="27"/>
    </row>
    <row r="35" spans="3:15">
      <c r="C35" s="68"/>
      <c r="D35" s="63"/>
      <c r="E35" s="64"/>
      <c r="F35" s="68"/>
      <c r="I35" s="25" t="s">
        <v>4</v>
      </c>
      <c r="J35" s="27">
        <v>0.57831325301204817</v>
      </c>
      <c r="K35" s="80">
        <v>0.43373493975903615</v>
      </c>
      <c r="L35" s="74">
        <v>0.85542168674698793</v>
      </c>
      <c r="M35" s="75">
        <v>0.97590361445783136</v>
      </c>
      <c r="N35" s="76">
        <v>0.74468085106382975</v>
      </c>
      <c r="O35" s="27">
        <v>0.70602409638554231</v>
      </c>
    </row>
    <row r="36" spans="3:15">
      <c r="C36" s="68"/>
      <c r="D36" s="63"/>
      <c r="E36" s="64"/>
      <c r="F36" s="68"/>
    </row>
    <row r="37" spans="3:15">
      <c r="C37" s="68"/>
      <c r="D37" s="63"/>
      <c r="E37" s="64"/>
      <c r="F37" s="68"/>
    </row>
    <row r="38" spans="3:15">
      <c r="C38" s="68"/>
      <c r="D38" s="63"/>
      <c r="E38" s="64"/>
      <c r="F38" s="68"/>
    </row>
    <row r="39" spans="3:15">
      <c r="C39" s="68"/>
      <c r="D39" s="63"/>
      <c r="E39" s="64"/>
      <c r="F39" s="68"/>
    </row>
    <row r="40" spans="3:15">
      <c r="C40" s="68"/>
      <c r="D40" s="63"/>
      <c r="E40" s="64"/>
      <c r="F40" s="68"/>
    </row>
    <row r="41" spans="3:15">
      <c r="C41" s="68"/>
      <c r="D41" s="63"/>
      <c r="E41" s="64"/>
      <c r="F41" s="68"/>
    </row>
    <row r="42" spans="3:15">
      <c r="C42" s="68"/>
      <c r="D42" s="63"/>
      <c r="E42" s="64"/>
      <c r="F42" s="68"/>
    </row>
    <row r="43" spans="3:15">
      <c r="C43" s="68"/>
      <c r="D43" s="63"/>
      <c r="E43" s="64"/>
      <c r="F43" s="68"/>
    </row>
    <row r="44" spans="3:15">
      <c r="C44" s="68"/>
      <c r="D44" s="63"/>
      <c r="E44" s="64"/>
      <c r="F44" s="68"/>
    </row>
    <row r="45" spans="3:15">
      <c r="C45" s="68"/>
      <c r="D45" s="63"/>
      <c r="E45" s="64"/>
      <c r="F45" s="68"/>
    </row>
    <row r="46" spans="3:15">
      <c r="C46" s="68"/>
      <c r="D46" s="63"/>
      <c r="E46" s="64"/>
      <c r="F46" s="68"/>
    </row>
    <row r="47" spans="3:15">
      <c r="C47" s="68"/>
      <c r="D47" s="63"/>
      <c r="E47" s="64"/>
      <c r="F47" s="68"/>
    </row>
    <row r="48" spans="3:15">
      <c r="C48" s="68"/>
      <c r="D48" s="63"/>
      <c r="E48" s="64"/>
      <c r="F48" s="68"/>
    </row>
    <row r="49" spans="3:6">
      <c r="C49" s="68"/>
      <c r="D49" s="63"/>
      <c r="E49" s="64"/>
      <c r="F49" s="68"/>
    </row>
    <row r="50" spans="3:6">
      <c r="C50" s="68"/>
      <c r="D50" s="63"/>
      <c r="E50" s="64"/>
      <c r="F50" s="68"/>
    </row>
    <row r="51" spans="3:6">
      <c r="C51" s="68"/>
      <c r="D51" s="63"/>
      <c r="E51" s="64"/>
      <c r="F51" s="68"/>
    </row>
    <row r="52" spans="3:6">
      <c r="C52" s="68"/>
      <c r="D52" s="63"/>
      <c r="E52" s="64"/>
      <c r="F52" s="68"/>
    </row>
    <row r="53" spans="3:6">
      <c r="C53" s="68"/>
      <c r="D53" s="63"/>
      <c r="E53" s="64"/>
      <c r="F53" s="68"/>
    </row>
    <row r="54" spans="3:6">
      <c r="C54" s="68"/>
      <c r="D54" s="63"/>
      <c r="E54" s="64"/>
      <c r="F54" s="68"/>
    </row>
    <row r="55" spans="3:6">
      <c r="C55" s="68"/>
      <c r="D55" s="63"/>
      <c r="E55" s="64"/>
      <c r="F55" s="68"/>
    </row>
    <row r="56" spans="3:6">
      <c r="C56" s="68"/>
      <c r="D56" s="63"/>
      <c r="E56" s="64"/>
      <c r="F56" s="68"/>
    </row>
    <row r="57" spans="3:6">
      <c r="C57" s="68"/>
      <c r="D57" s="63"/>
      <c r="E57" s="64"/>
      <c r="F57" s="68"/>
    </row>
    <row r="58" spans="3:6">
      <c r="C58" s="68"/>
      <c r="D58" s="63"/>
      <c r="E58" s="64"/>
      <c r="F58" s="68"/>
    </row>
    <row r="59" spans="3:6">
      <c r="C59" s="68"/>
      <c r="D59" s="63"/>
      <c r="E59" s="64"/>
      <c r="F59" s="68"/>
    </row>
    <row r="60" spans="3:6">
      <c r="C60" s="68"/>
      <c r="D60" s="63"/>
      <c r="E60" s="64"/>
      <c r="F60" s="68"/>
    </row>
    <row r="61" spans="3:6">
      <c r="C61" s="68"/>
      <c r="D61" s="63"/>
      <c r="E61" s="64"/>
      <c r="F61" s="68"/>
    </row>
    <row r="62" spans="3:6">
      <c r="C62" s="68"/>
      <c r="D62" s="63"/>
      <c r="E62" s="64"/>
      <c r="F62" s="68"/>
    </row>
    <row r="63" spans="3:6">
      <c r="C63" s="68"/>
      <c r="D63" s="63"/>
      <c r="E63" s="64"/>
      <c r="F63" s="68"/>
    </row>
    <row r="64" spans="3:6">
      <c r="C64" s="68"/>
      <c r="D64" s="63"/>
      <c r="E64" s="64"/>
      <c r="F64" s="68"/>
    </row>
    <row r="65" spans="3:6">
      <c r="C65" s="68"/>
      <c r="D65" s="63"/>
      <c r="E65" s="64"/>
      <c r="F65" s="68"/>
    </row>
    <row r="66" spans="3:6">
      <c r="C66" s="68"/>
      <c r="D66" s="63"/>
      <c r="E66" s="64"/>
      <c r="F66" s="68"/>
    </row>
    <row r="67" spans="3:6">
      <c r="C67" s="68"/>
      <c r="D67" s="63"/>
      <c r="E67" s="64"/>
      <c r="F67" s="68"/>
    </row>
    <row r="68" spans="3:6">
      <c r="C68" s="68"/>
      <c r="D68" s="63"/>
      <c r="E68" s="64"/>
      <c r="F68" s="68"/>
    </row>
    <row r="69" spans="3:6">
      <c r="C69" s="68"/>
      <c r="D69" s="63"/>
      <c r="E69" s="64"/>
      <c r="F69" s="68"/>
    </row>
    <row r="70" spans="3:6">
      <c r="C70" s="68"/>
      <c r="D70" s="63"/>
      <c r="E70" s="64"/>
      <c r="F70" s="68"/>
    </row>
    <row r="71" spans="3:6">
      <c r="C71" s="68"/>
      <c r="D71" s="63"/>
      <c r="E71" s="64"/>
      <c r="F71" s="68"/>
    </row>
    <row r="72" spans="3:6">
      <c r="C72" s="68"/>
      <c r="D72" s="63"/>
      <c r="E72" s="64"/>
      <c r="F72" s="68"/>
    </row>
    <row r="73" spans="3:6">
      <c r="C73" s="68"/>
      <c r="D73" s="63"/>
      <c r="E73" s="64"/>
      <c r="F73" s="68"/>
    </row>
  </sheetData>
  <conditionalFormatting pivot="1" sqref="C5:G31">
    <cfRule type="colorScale" priority="3">
      <colorScale>
        <cfvo type="min" val="0"/>
        <cfvo type="num" val="0"/>
        <cfvo type="max" val="0"/>
        <color rgb="FFF8696B"/>
        <color rgb="FFFFEB84"/>
        <color rgb="FF63BE7B"/>
      </colorScale>
    </cfRule>
  </conditionalFormatting>
  <conditionalFormatting sqref="I3:I35">
    <cfRule type="cellIs" dxfId="124" priority="1" operator="equal">
      <formula>2</formula>
    </cfRule>
    <cfRule type="cellIs" dxfId="123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22"/>
  <sheetViews>
    <sheetView workbookViewId="0">
      <selection activeCell="B13" sqref="B13"/>
    </sheetView>
  </sheetViews>
  <sheetFormatPr baseColWidth="10" defaultRowHeight="15"/>
  <cols>
    <col min="2" max="2" width="11.28515625" customWidth="1"/>
    <col min="3" max="3" width="2.7109375" customWidth="1"/>
    <col min="4" max="4" width="4.28515625" customWidth="1"/>
    <col min="5" max="5" width="11.42578125" style="87"/>
  </cols>
  <sheetData>
    <row r="2" spans="2:7">
      <c r="B2" s="88">
        <v>2</v>
      </c>
      <c r="D2" t="s">
        <v>68</v>
      </c>
      <c r="E2" s="87" t="s">
        <v>70</v>
      </c>
      <c r="G2" t="s">
        <v>67</v>
      </c>
    </row>
    <row r="3" spans="2:7">
      <c r="B3" s="88">
        <v>1</v>
      </c>
      <c r="D3" t="s">
        <v>69</v>
      </c>
      <c r="E3" s="87" t="s">
        <v>71</v>
      </c>
      <c r="G3" t="s">
        <v>76</v>
      </c>
    </row>
    <row r="4" spans="2:7">
      <c r="B4">
        <f>B2-B3</f>
        <v>1</v>
      </c>
      <c r="D4" t="s">
        <v>36</v>
      </c>
      <c r="E4" s="87" t="s">
        <v>72</v>
      </c>
    </row>
    <row r="5" spans="2:7" ht="6" customHeight="1">
      <c r="D5" s="84"/>
      <c r="E5" s="83"/>
    </row>
    <row r="6" spans="2:7">
      <c r="B6" s="93">
        <v>896</v>
      </c>
      <c r="E6" s="87" t="s">
        <v>79</v>
      </c>
    </row>
    <row r="7" spans="2:7">
      <c r="B7" s="93">
        <v>725</v>
      </c>
      <c r="E7" s="87" t="s">
        <v>78</v>
      </c>
    </row>
    <row r="8" spans="2:7">
      <c r="B8" s="91">
        <f>B6-B7</f>
        <v>171</v>
      </c>
      <c r="E8" s="87" t="s">
        <v>74</v>
      </c>
    </row>
    <row r="9" spans="2:7" ht="6" customHeight="1">
      <c r="D9" s="84"/>
      <c r="E9" s="83"/>
    </row>
    <row r="10" spans="2:7">
      <c r="B10" s="91">
        <f>Rn-Ro</f>
        <v>10.881139458232155</v>
      </c>
      <c r="D10" s="85"/>
      <c r="E10" s="86" t="s">
        <v>75</v>
      </c>
    </row>
    <row r="11" spans="2:7">
      <c r="B11" s="92">
        <f>Ro+K*G*(W-We)</f>
        <v>906.88113945823216</v>
      </c>
      <c r="D11" s="85"/>
      <c r="E11" s="86" t="s">
        <v>73</v>
      </c>
    </row>
    <row r="12" spans="2:7">
      <c r="B12" s="93">
        <v>896</v>
      </c>
      <c r="D12" s="85"/>
      <c r="E12" s="86" t="s">
        <v>77</v>
      </c>
    </row>
    <row r="13" spans="2:7">
      <c r="B13">
        <v>40</v>
      </c>
      <c r="D13" s="85"/>
      <c r="E13" s="86" t="s">
        <v>63</v>
      </c>
    </row>
    <row r="14" spans="2:7">
      <c r="B14">
        <f>IF(D=2,1+1/2,IF(D=3,1+3/4,IF(D&gt;=4,1+3/4+(D-3)/8,1)))</f>
        <v>1</v>
      </c>
      <c r="D14" s="85"/>
      <c r="E14" s="86" t="s">
        <v>64</v>
      </c>
    </row>
    <row r="15" spans="2:7">
      <c r="B15" s="90">
        <f>IF(D&gt;0,1,IF(D=0,0.5,0))</f>
        <v>1</v>
      </c>
      <c r="D15" s="85"/>
      <c r="E15" s="86" t="s">
        <v>65</v>
      </c>
    </row>
    <row r="16" spans="2:7">
      <c r="B16" s="89">
        <f>1/(POWER(10,-dr/400)+1)</f>
        <v>0.7279715135441962</v>
      </c>
      <c r="D16" s="85"/>
      <c r="E16" s="86" t="s">
        <v>66</v>
      </c>
    </row>
    <row r="20" spans="1:4">
      <c r="A20" t="s">
        <v>101</v>
      </c>
    </row>
    <row r="21" spans="1:4">
      <c r="B21" t="s">
        <v>102</v>
      </c>
      <c r="D21" t="s">
        <v>103</v>
      </c>
    </row>
    <row r="22" spans="1:4">
      <c r="B22" t="s">
        <v>104</v>
      </c>
      <c r="D22" t="s">
        <v>105</v>
      </c>
    </row>
  </sheetData>
  <conditionalFormatting sqref="B10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Matches</vt:lpstr>
      <vt:lpstr>Prévisions</vt:lpstr>
      <vt:lpstr>Résultats</vt:lpstr>
      <vt:lpstr>Victoires</vt:lpstr>
      <vt:lpstr>Profils</vt:lpstr>
      <vt:lpstr>Elo</vt:lpstr>
      <vt:lpstr>Évol. Elo</vt:lpstr>
      <vt:lpstr>D</vt:lpstr>
      <vt:lpstr>dr</vt:lpstr>
      <vt:lpstr>G</vt:lpstr>
      <vt:lpstr>K</vt:lpstr>
      <vt:lpstr>Rn</vt:lpstr>
      <vt:lpstr>Ro</vt:lpstr>
      <vt:lpstr>W</vt:lpstr>
      <vt:lpstr>We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Mathieu (mlavigne)</dc:creator>
  <cp:lastModifiedBy>LAVIGNE Mathieu (mlavigne)</cp:lastModifiedBy>
  <dcterms:created xsi:type="dcterms:W3CDTF">2013-11-26T13:23:41Z</dcterms:created>
  <dcterms:modified xsi:type="dcterms:W3CDTF">2014-07-24T17:40:50Z</dcterms:modified>
</cp:coreProperties>
</file>