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/>
  <mc:AlternateContent xmlns:mc="http://schemas.openxmlformats.org/markup-compatibility/2006">
    <mc:Choice Requires="x15">
      <x15ac:absPath xmlns:x15ac="http://schemas.microsoft.com/office/spreadsheetml/2010/11/ac" url="C:\Users\Adrian\Documents\GitHub\DLMDev\Case_Studies\Z - INCOMPLETE\Jonah_Crab_LFA34_DFO\"/>
    </mc:Choice>
  </mc:AlternateContent>
  <xr:revisionPtr revIDLastSave="0" documentId="13_ncr:1_{B2717198-252E-4DBA-95D6-E7DFDB51981E}" xr6:coauthVersionLast="31" xr6:coauthVersionMax="31" xr10:uidLastSave="{00000000-0000-0000-0000-000000000000}"/>
  <bookViews>
    <workbookView xWindow="0" yWindow="0" windowWidth="13125" windowHeight="6105" activeTab="1" xr2:uid="{00000000-000D-0000-FFFF-FFFF00000000}"/>
  </bookViews>
  <sheets>
    <sheet name="Stock" sheetId="1" r:id="rId1"/>
    <sheet name="Fleet" sheetId="2" r:id="rId2"/>
    <sheet name="Obs" sheetId="3" r:id="rId3"/>
    <sheet name="Imp" sheetId="4" r:id="rId4"/>
    <sheet name="OM" sheetId="5" r:id="rId5"/>
    <sheet name="Historical Effort" sheetId="7" r:id="rId6"/>
  </sheets>
  <calcPr calcId="179017"/>
</workbook>
</file>

<file path=xl/calcChain.xml><?xml version="1.0" encoding="utf-8"?>
<calcChain xmlns="http://schemas.openxmlformats.org/spreadsheetml/2006/main">
  <c r="K2" i="7" l="1"/>
  <c r="J3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" i="7"/>
  <c r="E13" i="7"/>
  <c r="E14" i="7"/>
  <c r="E15" i="7"/>
  <c r="E16" i="7"/>
  <c r="E17" i="7"/>
  <c r="E18" i="7"/>
  <c r="E19" i="7"/>
  <c r="E20" i="7"/>
  <c r="E21" i="7"/>
  <c r="E22" i="7"/>
  <c r="E23" i="7"/>
  <c r="E12" i="7"/>
  <c r="E4" i="7"/>
  <c r="E5" i="7"/>
  <c r="E6" i="7"/>
  <c r="E7" i="7"/>
  <c r="E8" i="7"/>
  <c r="E9" i="7"/>
  <c r="E10" i="7"/>
  <c r="E11" i="7"/>
  <c r="E3" i="7"/>
  <c r="D12" i="7"/>
  <c r="D11" i="7"/>
  <c r="D10" i="7"/>
  <c r="C26" i="1" l="1"/>
  <c r="B26" i="1"/>
  <c r="C18" i="1"/>
  <c r="B18" i="1"/>
  <c r="H2" i="7" l="1"/>
  <c r="K3" i="7" l="1"/>
  <c r="K5" i="7"/>
  <c r="K4" i="7"/>
  <c r="K6" i="7"/>
  <c r="K9" i="7"/>
  <c r="L12" i="7"/>
  <c r="K11" i="7"/>
  <c r="L13" i="7"/>
  <c r="K14" i="7"/>
  <c r="L15" i="7"/>
  <c r="K16" i="7"/>
  <c r="K21" i="7"/>
  <c r="L20" i="7"/>
  <c r="L23" i="7"/>
  <c r="L17" i="7"/>
  <c r="K17" i="7"/>
  <c r="L2" i="7"/>
  <c r="L22" i="7"/>
  <c r="K22" i="7"/>
  <c r="L7" i="7"/>
  <c r="K7" i="7"/>
  <c r="L8" i="7"/>
  <c r="K8" i="7"/>
  <c r="L19" i="7"/>
  <c r="K19" i="7"/>
  <c r="L3" i="7"/>
  <c r="K18" i="7"/>
  <c r="L18" i="7"/>
  <c r="L10" i="7"/>
  <c r="K10" i="7"/>
  <c r="L11" i="7" l="1"/>
  <c r="K12" i="7"/>
  <c r="L14" i="7"/>
  <c r="L4" i="7"/>
  <c r="K20" i="7"/>
  <c r="L5" i="7"/>
  <c r="K13" i="7"/>
  <c r="L21" i="7"/>
  <c r="L16" i="7"/>
  <c r="K15" i="7"/>
  <c r="L9" i="7"/>
  <c r="K23" i="7"/>
  <c r="L6" i="7"/>
</calcChain>
</file>

<file path=xl/sharedStrings.xml><?xml version="1.0" encoding="utf-8"?>
<sst xmlns="http://schemas.openxmlformats.org/spreadsheetml/2006/main" count="133" uniqueCount="125">
  <si>
    <t>Slot</t>
  </si>
  <si>
    <t>Name</t>
  </si>
  <si>
    <t>Species</t>
  </si>
  <si>
    <t>maxage</t>
  </si>
  <si>
    <t>R0</t>
  </si>
  <si>
    <t>M</t>
  </si>
  <si>
    <t>M2</t>
  </si>
  <si>
    <t>Mexp</t>
  </si>
  <si>
    <t>Msd</t>
  </si>
  <si>
    <t>Mgrad</t>
  </si>
  <si>
    <t>h</t>
  </si>
  <si>
    <t>SRrel</t>
  </si>
  <si>
    <t>Perr</t>
  </si>
  <si>
    <t>AC</t>
  </si>
  <si>
    <t>Period</t>
  </si>
  <si>
    <t>Amplitude</t>
  </si>
  <si>
    <t>Linf</t>
  </si>
  <si>
    <t>K</t>
  </si>
  <si>
    <t>t0</t>
  </si>
  <si>
    <t>LenCV</t>
  </si>
  <si>
    <t>Ksd</t>
  </si>
  <si>
    <t>Kgrad</t>
  </si>
  <si>
    <t>Linfsd</t>
  </si>
  <si>
    <t>Linfgrad</t>
  </si>
  <si>
    <t>L50</t>
  </si>
  <si>
    <t>L50_95</t>
  </si>
  <si>
    <t>D</t>
  </si>
  <si>
    <t>a</t>
  </si>
  <si>
    <t>b</t>
  </si>
  <si>
    <t>Size_area_1</t>
  </si>
  <si>
    <t>Frac_area_1</t>
  </si>
  <si>
    <t>Prob_staying</t>
  </si>
  <si>
    <t>Fdisc</t>
  </si>
  <si>
    <t>Source</t>
  </si>
  <si>
    <t>nyears</t>
  </si>
  <si>
    <t>Spat_targ</t>
  </si>
  <si>
    <t>EffYears</t>
  </si>
  <si>
    <t>EffLower</t>
  </si>
  <si>
    <t>EffUpper</t>
  </si>
  <si>
    <t>Esd</t>
  </si>
  <si>
    <t>qinc</t>
  </si>
  <si>
    <t>qcv</t>
  </si>
  <si>
    <t>L5</t>
  </si>
  <si>
    <t>LFS</t>
  </si>
  <si>
    <t>Vmaxlen</t>
  </si>
  <si>
    <t>isRel</t>
  </si>
  <si>
    <t>LR5</t>
  </si>
  <si>
    <t>LFR</t>
  </si>
  <si>
    <t>Rmaxlen</t>
  </si>
  <si>
    <t>DR</t>
  </si>
  <si>
    <t>SelYears</t>
  </si>
  <si>
    <t>AbsSelYears</t>
  </si>
  <si>
    <t>L5Lower</t>
  </si>
  <si>
    <t>L5Upper</t>
  </si>
  <si>
    <t>LFSLower</t>
  </si>
  <si>
    <t>LFSUpper</t>
  </si>
  <si>
    <t>VmaxLower</t>
  </si>
  <si>
    <t>VmaxUpper</t>
  </si>
  <si>
    <t>CurrentYr</t>
  </si>
  <si>
    <t>Cobs</t>
  </si>
  <si>
    <t>Cbiascv</t>
  </si>
  <si>
    <t>CAA_nsamp</t>
  </si>
  <si>
    <t>CAA_ESS</t>
  </si>
  <si>
    <t>CAL_nsamp</t>
  </si>
  <si>
    <t>CAL_ESS</t>
  </si>
  <si>
    <t>Iobs</t>
  </si>
  <si>
    <t>Ibiascv</t>
  </si>
  <si>
    <t>Btobs</t>
  </si>
  <si>
    <t>Btbiascv</t>
  </si>
  <si>
    <t>beta</t>
  </si>
  <si>
    <t>LenMbiascv</t>
  </si>
  <si>
    <t>Mbiascv</t>
  </si>
  <si>
    <t>Kbiascv</t>
  </si>
  <si>
    <t>t0biascv</t>
  </si>
  <si>
    <t>Linfbiascv</t>
  </si>
  <si>
    <t>LFCbiascv</t>
  </si>
  <si>
    <t>LFSbiascv</t>
  </si>
  <si>
    <t>FMSYbiascv</t>
  </si>
  <si>
    <t>FMSY_Mbiascv</t>
  </si>
  <si>
    <t>BMSY_B0biascv</t>
  </si>
  <si>
    <t>Irefbiascv</t>
  </si>
  <si>
    <t>Crefbiascv</t>
  </si>
  <si>
    <t>Brefbiascv</t>
  </si>
  <si>
    <t>Dbiascv</t>
  </si>
  <si>
    <t>Dobs</t>
  </si>
  <si>
    <t>hbiascv</t>
  </si>
  <si>
    <t>Recbiascv</t>
  </si>
  <si>
    <t>TACSD</t>
  </si>
  <si>
    <t>TACFrac</t>
  </si>
  <si>
    <t>TAESD</t>
  </si>
  <si>
    <t>TAEFrac</t>
  </si>
  <si>
    <t>SizeLimSD</t>
  </si>
  <si>
    <t>SizeLimFrac</t>
  </si>
  <si>
    <t>Agency</t>
  </si>
  <si>
    <t>Region</t>
  </si>
  <si>
    <t>Latitude</t>
  </si>
  <si>
    <t>Longitude</t>
  </si>
  <si>
    <t>nsim</t>
  </si>
  <si>
    <t>proyears</t>
  </si>
  <si>
    <t>interval</t>
  </si>
  <si>
    <t>pstar</t>
  </si>
  <si>
    <t>maxF</t>
  </si>
  <si>
    <t>reps</t>
  </si>
  <si>
    <t>Defaults</t>
  </si>
  <si>
    <t>Cancer borealis</t>
  </si>
  <si>
    <t>Upper</t>
  </si>
  <si>
    <t>Lower</t>
  </si>
  <si>
    <t>Median</t>
  </si>
  <si>
    <t>CV</t>
  </si>
  <si>
    <t>Jonah_Crab_Imp</t>
  </si>
  <si>
    <t>Jonah_Crab_Obs</t>
  </si>
  <si>
    <t>DFO</t>
  </si>
  <si>
    <t>Jonah_Crab_Male</t>
  </si>
  <si>
    <t>Jonah_Crab_Male_Fleet</t>
  </si>
  <si>
    <t>See OM Report</t>
  </si>
  <si>
    <t>Year</t>
  </si>
  <si>
    <t>Log-book LHA 34</t>
  </si>
  <si>
    <t>Robichaud and Frail, 2006</t>
  </si>
  <si>
    <t>Ratio</t>
  </si>
  <si>
    <t>Adjusted</t>
  </si>
  <si>
    <t>Common_Name</t>
  </si>
  <si>
    <t>Jonah crab</t>
  </si>
  <si>
    <t>southwest Nova Scotia</t>
  </si>
  <si>
    <t>in cpars</t>
  </si>
  <si>
    <t>Jonah_Crab_LFA34_DFO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</si>
</sst>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"/>
    <numFmt numFmtId="166" formatCode="0.000"/>
  </numFmts>
  <fonts count="2" x14ac:knownFonts="1">
    <font>
      <sz val="11"/>
      <color rgb="FF000000"/>
      <name val="Calibri"/>
      <family val="2"/>
      <scheme val="minor"/>
    </font>
    <font>
      <sz val="10"/>
      <color rgb="FF000000"/>
      <name val="Lucida Console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1" fillId="0" borderId="0" xfId="0" applyNumberFormat="1" applyFont="1" applyAlignment="1">
      <alignment vertical="center"/>
    </xf>
    <xf numFmtId="165" fontId="0" fillId="0" borderId="0" xfId="0" applyNumberFormat="1"/>
    <xf numFmtId="1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1"/>
          <c:order val="0"/>
          <c:tx>
            <c:v>Upper Bound</c:v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'Historical Effort'!$A$2:$A$24</c:f>
              <c:numCache>
                <c:formatCode>0</c:formatCode>
                <c:ptCount val="23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</c:numCache>
            </c:numRef>
          </c:cat>
          <c:val>
            <c:numRef>
              <c:f>'Historical Effort'!$L$2:$L$24</c:f>
              <c:numCache>
                <c:formatCode>0.0</c:formatCode>
                <c:ptCount val="23"/>
                <c:pt idx="0">
                  <c:v>0</c:v>
                </c:pt>
                <c:pt idx="1">
                  <c:v>7.2822129080644435E-2</c:v>
                </c:pt>
                <c:pt idx="2">
                  <c:v>0.65322110343998507</c:v>
                </c:pt>
                <c:pt idx="3">
                  <c:v>0.65952319011943294</c:v>
                </c:pt>
                <c:pt idx="4">
                  <c:v>0.5948777060789785</c:v>
                </c:pt>
                <c:pt idx="5">
                  <c:v>0.89234333852362124</c:v>
                </c:pt>
                <c:pt idx="6">
                  <c:v>1.0703728239838286</c:v>
                </c:pt>
                <c:pt idx="7">
                  <c:v>0.85506640655000377</c:v>
                </c:pt>
                <c:pt idx="8">
                  <c:v>0.49984652365773047</c:v>
                </c:pt>
                <c:pt idx="9">
                  <c:v>0.27946987218151703</c:v>
                </c:pt>
                <c:pt idx="10">
                  <c:v>0.26123974124688187</c:v>
                </c:pt>
                <c:pt idx="11">
                  <c:v>0.38447857112657197</c:v>
                </c:pt>
                <c:pt idx="12">
                  <c:v>0.50559579455716486</c:v>
                </c:pt>
                <c:pt idx="13">
                  <c:v>1.1086376939591389</c:v>
                </c:pt>
                <c:pt idx="14">
                  <c:v>1.0075761860692358</c:v>
                </c:pt>
                <c:pt idx="15">
                  <c:v>1.2830002771683728</c:v>
                </c:pt>
                <c:pt idx="16">
                  <c:v>1.2469476245730904</c:v>
                </c:pt>
                <c:pt idx="17">
                  <c:v>1.3</c:v>
                </c:pt>
                <c:pt idx="18">
                  <c:v>0.93171135027975216</c:v>
                </c:pt>
                <c:pt idx="19">
                  <c:v>1.1166795228945774</c:v>
                </c:pt>
                <c:pt idx="20">
                  <c:v>0.88907280132665001</c:v>
                </c:pt>
                <c:pt idx="21">
                  <c:v>1.2868550785232094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31B9-4815-B567-6B85950131EC}"/>
            </c:ext>
          </c:extLst>
        </c:ser>
        <c:ser>
          <c:idx val="4"/>
          <c:order val="1"/>
          <c:tx>
            <c:v>Lower Bound</c:v>
          </c:tx>
          <c:spPr>
            <a:ln>
              <a:solidFill>
                <a:schemeClr val="tx1"/>
              </a:solidFill>
              <a:prstDash val="sysDot"/>
            </a:ln>
          </c:spPr>
          <c:marker>
            <c:symbol val="none"/>
          </c:marker>
          <c:cat>
            <c:numRef>
              <c:f>'Historical Effort'!$A$2:$A$24</c:f>
              <c:numCache>
                <c:formatCode>0</c:formatCode>
                <c:ptCount val="23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</c:numCache>
            </c:numRef>
          </c:cat>
          <c:val>
            <c:numRef>
              <c:f>'Historical Effort'!$K$2:$K$24</c:f>
              <c:numCache>
                <c:formatCode>0.0</c:formatCode>
                <c:ptCount val="23"/>
                <c:pt idx="0">
                  <c:v>0</c:v>
                </c:pt>
                <c:pt idx="1">
                  <c:v>3.9211915658808535E-2</c:v>
                </c:pt>
                <c:pt idx="2">
                  <c:v>0.35173444031383805</c:v>
                </c:pt>
                <c:pt idx="3">
                  <c:v>0.35512787160277154</c:v>
                </c:pt>
                <c:pt idx="4">
                  <c:v>0.32031876481175758</c:v>
                </c:pt>
                <c:pt idx="5">
                  <c:v>0.48049256689733449</c:v>
                </c:pt>
                <c:pt idx="6">
                  <c:v>0.57635459752975382</c:v>
                </c:pt>
                <c:pt idx="7">
                  <c:v>0.46042037275769432</c:v>
                </c:pt>
                <c:pt idx="8">
                  <c:v>0.26914812812339334</c:v>
                </c:pt>
                <c:pt idx="9">
                  <c:v>0.15048377732850915</c:v>
                </c:pt>
                <c:pt idx="10">
                  <c:v>0.14066755297909023</c:v>
                </c:pt>
                <c:pt idx="11">
                  <c:v>0.20702692291430796</c:v>
                </c:pt>
                <c:pt idx="12">
                  <c:v>0.27224388937693489</c:v>
                </c:pt>
                <c:pt idx="13">
                  <c:v>0.59695875828569012</c:v>
                </c:pt>
                <c:pt idx="14">
                  <c:v>0.54254102326804998</c:v>
                </c:pt>
                <c:pt idx="15">
                  <c:v>0.69084630309066219</c:v>
                </c:pt>
                <c:pt idx="16">
                  <c:v>0.67143333630858704</c:v>
                </c:pt>
                <c:pt idx="17">
                  <c:v>0.7</c:v>
                </c:pt>
                <c:pt idx="18">
                  <c:v>0.50169072707371265</c:v>
                </c:pt>
                <c:pt idx="19">
                  <c:v>0.60128897386631086</c:v>
                </c:pt>
                <c:pt idx="20">
                  <c:v>0.47873150840665768</c:v>
                </c:pt>
                <c:pt idx="21">
                  <c:v>0.69292196535865114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31B9-4815-B567-6B85950131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3612680"/>
        <c:axId val="483617928"/>
      </c:lineChart>
      <c:catAx>
        <c:axId val="483612680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617928"/>
        <c:crosses val="autoZero"/>
        <c:auto val="1"/>
        <c:lblAlgn val="ctr"/>
        <c:lblOffset val="100"/>
        <c:noMultiLvlLbl val="0"/>
      </c:catAx>
      <c:valAx>
        <c:axId val="483617928"/>
        <c:scaling>
          <c:orientation val="minMax"/>
        </c:scaling>
        <c:delete val="0"/>
        <c:axPos val="l"/>
        <c:numFmt formatCode="0.0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61268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LHA</a:t>
            </a:r>
            <a:r>
              <a:rPr lang="en-US" baseline="0"/>
              <a:t> 34 Effort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2"/>
          <c:order val="1"/>
          <c:tx>
            <c:strRef>
              <c:f>'Historical Effort'!$B$1</c:f>
              <c:strCache>
                <c:ptCount val="1"/>
                <c:pt idx="0">
                  <c:v>Robichaud and Frail, 2006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'Historical Effort'!$A$2:$A$24</c:f>
              <c:numCache>
                <c:formatCode>0</c:formatCode>
                <c:ptCount val="23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</c:numCache>
            </c:numRef>
          </c:cat>
          <c:val>
            <c:numRef>
              <c:f>'Historical Effort'!$B$2:$B$24</c:f>
              <c:numCache>
                <c:formatCode>General</c:formatCode>
                <c:ptCount val="23"/>
                <c:pt idx="1">
                  <c:v>4079</c:v>
                </c:pt>
                <c:pt idx="2">
                  <c:v>36589</c:v>
                </c:pt>
                <c:pt idx="3">
                  <c:v>36942</c:v>
                </c:pt>
                <c:pt idx="4">
                  <c:v>33321</c:v>
                </c:pt>
                <c:pt idx="5">
                  <c:v>49983</c:v>
                </c:pt>
                <c:pt idx="6">
                  <c:v>59955</c:v>
                </c:pt>
                <c:pt idx="7">
                  <c:v>47895</c:v>
                </c:pt>
                <c:pt idx="8">
                  <c:v>27998</c:v>
                </c:pt>
                <c:pt idx="9">
                  <c:v>15654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D3E-49BE-B8B1-6E12CAA9B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3612680"/>
        <c:axId val="483617928"/>
      </c:lineChart>
      <c:lineChart>
        <c:grouping val="standard"/>
        <c:varyColors val="0"/>
        <c:ser>
          <c:idx val="1"/>
          <c:order val="0"/>
          <c:tx>
            <c:strRef>
              <c:f>'Historical Effort'!$C$1</c:f>
              <c:strCache>
                <c:ptCount val="1"/>
                <c:pt idx="0">
                  <c:v>Log-book LHA 34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'Historical Effort'!$A$2:$A$24</c:f>
              <c:numCache>
                <c:formatCode>0</c:formatCode>
                <c:ptCount val="23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</c:numCache>
            </c:numRef>
          </c:cat>
          <c:val>
            <c:numRef>
              <c:f>'Historical Effort'!$C$2:$C$24</c:f>
              <c:numCache>
                <c:formatCode>General</c:formatCode>
                <c:ptCount val="23"/>
                <c:pt idx="7" formatCode="0">
                  <c:v>192050</c:v>
                </c:pt>
                <c:pt idx="8" formatCode="0">
                  <c:v>574817</c:v>
                </c:pt>
                <c:pt idx="9">
                  <c:v>136228</c:v>
                </c:pt>
                <c:pt idx="10" formatCode="0">
                  <c:v>213882</c:v>
                </c:pt>
                <c:pt idx="11" formatCode="0">
                  <c:v>314780</c:v>
                </c:pt>
                <c:pt idx="12" formatCode="0">
                  <c:v>413941</c:v>
                </c:pt>
                <c:pt idx="13" formatCode="0">
                  <c:v>907663</c:v>
                </c:pt>
                <c:pt idx="14" formatCode="0">
                  <c:v>824922</c:v>
                </c:pt>
                <c:pt idx="15" formatCode="0">
                  <c:v>1050417</c:v>
                </c:pt>
                <c:pt idx="16" formatCode="0">
                  <c:v>1020900</c:v>
                </c:pt>
                <c:pt idx="17" formatCode="0">
                  <c:v>1064335</c:v>
                </c:pt>
                <c:pt idx="18" formatCode="0">
                  <c:v>762810</c:v>
                </c:pt>
                <c:pt idx="19" formatCode="0">
                  <c:v>914247</c:v>
                </c:pt>
                <c:pt idx="20" formatCode="0">
                  <c:v>727901</c:v>
                </c:pt>
                <c:pt idx="21" formatCode="0">
                  <c:v>1053573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D3E-49BE-B8B1-6E12CAA9B7A2}"/>
            </c:ext>
          </c:extLst>
        </c:ser>
        <c:ser>
          <c:idx val="0"/>
          <c:order val="2"/>
          <c:tx>
            <c:strRef>
              <c:f>'Historical Effort'!$E$1</c:f>
              <c:strCache>
                <c:ptCount val="1"/>
                <c:pt idx="0">
                  <c:v>Adjusted</c:v>
                </c:pt>
              </c:strCache>
            </c:strRef>
          </c:tx>
          <c:spPr>
            <a:ln>
              <a:solidFill>
                <a:schemeClr val="tx1"/>
              </a:solidFill>
              <a:prstDash val="sysDot"/>
            </a:ln>
          </c:spPr>
          <c:marker>
            <c:symbol val="none"/>
          </c:marker>
          <c:cat>
            <c:numRef>
              <c:f>'Historical Effort'!$A$2:$A$24</c:f>
              <c:numCache>
                <c:formatCode>0</c:formatCode>
                <c:ptCount val="23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</c:numCache>
            </c:numRef>
          </c:cat>
          <c:val>
            <c:numRef>
              <c:f>'Historical Effort'!$E$2:$E$23</c:f>
              <c:numCache>
                <c:formatCode>0</c:formatCode>
                <c:ptCount val="22"/>
                <c:pt idx="0" formatCode="General">
                  <c:v>0</c:v>
                </c:pt>
                <c:pt idx="1">
                  <c:v>59620.877503882839</c:v>
                </c:pt>
                <c:pt idx="2">
                  <c:v>534804.67933061265</c:v>
                </c:pt>
                <c:pt idx="3">
                  <c:v>539964.31888905121</c:v>
                </c:pt>
                <c:pt idx="4">
                  <c:v>487037.81792274577</c:v>
                </c:pt>
                <c:pt idx="5">
                  <c:v>730578.65169810643</c:v>
                </c:pt>
                <c:pt idx="6">
                  <c:v>876334.81508832937</c:v>
                </c:pt>
                <c:pt idx="7">
                  <c:v>700059.3106272294</c:v>
                </c:pt>
                <c:pt idx="8">
                  <c:v>409233.96135173121</c:v>
                </c:pt>
                <c:pt idx="9">
                  <c:v>228807.35877562687</c:v>
                </c:pt>
                <c:pt idx="10">
                  <c:v>213882</c:v>
                </c:pt>
                <c:pt idx="11">
                  <c:v>314780</c:v>
                </c:pt>
                <c:pt idx="12">
                  <c:v>413941</c:v>
                </c:pt>
                <c:pt idx="13">
                  <c:v>907663</c:v>
                </c:pt>
                <c:pt idx="14">
                  <c:v>824922</c:v>
                </c:pt>
                <c:pt idx="15">
                  <c:v>1050417</c:v>
                </c:pt>
                <c:pt idx="16">
                  <c:v>1020900</c:v>
                </c:pt>
                <c:pt idx="17">
                  <c:v>1064335</c:v>
                </c:pt>
                <c:pt idx="18">
                  <c:v>762810</c:v>
                </c:pt>
                <c:pt idx="19">
                  <c:v>914247</c:v>
                </c:pt>
                <c:pt idx="20">
                  <c:v>727901</c:v>
                </c:pt>
                <c:pt idx="21">
                  <c:v>1053573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D3E-49BE-B8B1-6E12CAA9B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329600"/>
        <c:axId val="560337144"/>
      </c:lineChart>
      <c:catAx>
        <c:axId val="483612680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617928"/>
        <c:crosses val="autoZero"/>
        <c:auto val="1"/>
        <c:lblAlgn val="ctr"/>
        <c:lblOffset val="100"/>
        <c:noMultiLvlLbl val="0"/>
      </c:catAx>
      <c:valAx>
        <c:axId val="483617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612680"/>
        <c:crosses val="autoZero"/>
        <c:crossBetween val="between"/>
      </c:valAx>
      <c:valAx>
        <c:axId val="56033714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560329600"/>
        <c:crosses val="max"/>
        <c:crossBetween val="between"/>
      </c:valAx>
      <c:catAx>
        <c:axId val="560329600"/>
        <c:scaling>
          <c:orientation val="minMax"/>
        </c:scaling>
        <c:delete val="1"/>
        <c:axPos val="b"/>
        <c:numFmt formatCode="0" sourceLinked="1"/>
        <c:majorTickMark val="out"/>
        <c:minorTickMark val="none"/>
        <c:tickLblPos val="nextTo"/>
        <c:crossAx val="560337144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828674</xdr:colOff>
      <xdr:row>30</xdr:row>
      <xdr:rowOff>28575</xdr:rowOff>
    </xdr:from>
    <xdr:to>
      <xdr:col>17</xdr:col>
      <xdr:colOff>228598</xdr:colOff>
      <xdr:row>48</xdr:row>
      <xdr:rowOff>95249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B01DF5B-5EAA-40C6-95EC-E562BFD284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190499</xdr:colOff>
      <xdr:row>30</xdr:row>
      <xdr:rowOff>152400</xdr:rowOff>
    </xdr:from>
    <xdr:to>
      <xdr:col>5</xdr:col>
      <xdr:colOff>962025</xdr:colOff>
      <xdr:row>49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E943EB6-7313-48CB-A530-E5B5140EFF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5"/>
  <sheetViews>
    <sheetView workbookViewId="0">
      <selection activeCell="B34" sqref="B34"/>
    </sheetView>
  </sheetViews>
  <sheetFormatPr defaultRowHeight="15" x14ac:dyDescent="0.25"/>
  <cols>
    <col min="1" max="1" width="12.7109375" customWidth="1"/>
    <col min="2" max="2" width="14.7109375" bestFit="1" customWidth="1"/>
  </cols>
  <sheetData>
    <row r="1" spans="1:3" x14ac:dyDescent="0.25">
      <c r="A1" t="s">
        <v>0</v>
      </c>
    </row>
    <row r="2" spans="1:3" x14ac:dyDescent="0.25">
      <c r="A2" t="s">
        <v>1</v>
      </c>
      <c r="B2" t="s">
        <v>112</v>
      </c>
    </row>
    <row r="3" spans="1:3" x14ac:dyDescent="0.25">
      <c r="A3" t="s">
        <v>2</v>
      </c>
      <c r="B3" t="s">
        <v>104</v>
      </c>
    </row>
    <row r="4" spans="1:3" x14ac:dyDescent="0.25">
      <c r="A4" t="s">
        <v>120</v>
      </c>
      <c r="B4" t="s">
        <v>121</v>
      </c>
    </row>
    <row r="5" spans="1:3" x14ac:dyDescent="0.25">
      <c r="A5" t="s">
        <v>3</v>
      </c>
      <c r="B5">
        <v>14</v>
      </c>
    </row>
    <row r="6" spans="1:3" x14ac:dyDescent="0.25">
      <c r="A6" t="s">
        <v>4</v>
      </c>
      <c r="B6">
        <v>1000</v>
      </c>
    </row>
    <row r="7" spans="1:3" x14ac:dyDescent="0.25">
      <c r="A7" t="s">
        <v>5</v>
      </c>
      <c r="B7">
        <v>0.32</v>
      </c>
      <c r="C7">
        <v>0.56999999999999995</v>
      </c>
    </row>
    <row r="8" spans="1:3" x14ac:dyDescent="0.25">
      <c r="A8" t="s">
        <v>6</v>
      </c>
    </row>
    <row r="9" spans="1:3" x14ac:dyDescent="0.25">
      <c r="A9" t="s">
        <v>7</v>
      </c>
      <c r="B9">
        <v>0</v>
      </c>
      <c r="C9">
        <v>0</v>
      </c>
    </row>
    <row r="10" spans="1:3" x14ac:dyDescent="0.25">
      <c r="A10" t="s">
        <v>8</v>
      </c>
      <c r="B10">
        <v>0</v>
      </c>
      <c r="C10">
        <v>0.1</v>
      </c>
    </row>
    <row r="11" spans="1:3" x14ac:dyDescent="0.25">
      <c r="A11" t="s">
        <v>9</v>
      </c>
      <c r="B11">
        <v>0</v>
      </c>
      <c r="C11">
        <v>0</v>
      </c>
    </row>
    <row r="12" spans="1:3" x14ac:dyDescent="0.25">
      <c r="A12" t="s">
        <v>10</v>
      </c>
      <c r="B12">
        <v>0.9</v>
      </c>
      <c r="C12">
        <v>0.95</v>
      </c>
    </row>
    <row r="13" spans="1:3" x14ac:dyDescent="0.25">
      <c r="A13" t="s">
        <v>11</v>
      </c>
      <c r="B13">
        <v>1</v>
      </c>
    </row>
    <row r="14" spans="1:3" x14ac:dyDescent="0.25">
      <c r="A14" t="s">
        <v>12</v>
      </c>
      <c r="B14">
        <v>0.6</v>
      </c>
      <c r="C14">
        <v>0.9</v>
      </c>
    </row>
    <row r="15" spans="1:3" x14ac:dyDescent="0.25">
      <c r="A15" t="s">
        <v>13</v>
      </c>
      <c r="B15">
        <v>0.1</v>
      </c>
      <c r="C15">
        <v>0.9</v>
      </c>
    </row>
    <row r="16" spans="1:3" x14ac:dyDescent="0.25">
      <c r="A16" t="s">
        <v>14</v>
      </c>
    </row>
    <row r="17" spans="1:4" x14ac:dyDescent="0.25">
      <c r="A17" t="s">
        <v>15</v>
      </c>
    </row>
    <row r="18" spans="1:4" x14ac:dyDescent="0.25">
      <c r="A18" t="s">
        <v>16</v>
      </c>
      <c r="B18" s="3">
        <f>222*0.95</f>
        <v>210.89999999999998</v>
      </c>
      <c r="C18" s="3">
        <f>222*1.05</f>
        <v>233.10000000000002</v>
      </c>
    </row>
    <row r="19" spans="1:4" x14ac:dyDescent="0.25">
      <c r="A19" t="s">
        <v>17</v>
      </c>
      <c r="B19">
        <v>0</v>
      </c>
      <c r="C19">
        <v>0</v>
      </c>
      <c r="D19" t="s">
        <v>123</v>
      </c>
    </row>
    <row r="20" spans="1:4" x14ac:dyDescent="0.25">
      <c r="A20" t="s">
        <v>18</v>
      </c>
      <c r="B20">
        <v>0</v>
      </c>
      <c r="C20">
        <v>0</v>
      </c>
    </row>
    <row r="21" spans="1:4" x14ac:dyDescent="0.25">
      <c r="A21" t="s">
        <v>19</v>
      </c>
      <c r="B21">
        <v>0.08</v>
      </c>
      <c r="C21">
        <v>0.12</v>
      </c>
    </row>
    <row r="22" spans="1:4" x14ac:dyDescent="0.25">
      <c r="A22" t="s">
        <v>20</v>
      </c>
      <c r="B22">
        <v>0</v>
      </c>
      <c r="C22">
        <v>0.05</v>
      </c>
    </row>
    <row r="23" spans="1:4" x14ac:dyDescent="0.25">
      <c r="A23" t="s">
        <v>21</v>
      </c>
      <c r="B23">
        <v>0</v>
      </c>
      <c r="C23">
        <v>0</v>
      </c>
    </row>
    <row r="24" spans="1:4" x14ac:dyDescent="0.25">
      <c r="A24" t="s">
        <v>22</v>
      </c>
      <c r="B24">
        <v>0</v>
      </c>
      <c r="C24">
        <v>0.05</v>
      </c>
    </row>
    <row r="25" spans="1:4" x14ac:dyDescent="0.25">
      <c r="A25" t="s">
        <v>23</v>
      </c>
      <c r="B25">
        <v>0</v>
      </c>
      <c r="C25">
        <v>0</v>
      </c>
    </row>
    <row r="26" spans="1:4" x14ac:dyDescent="0.25">
      <c r="A26" t="s">
        <v>24</v>
      </c>
      <c r="B26">
        <f>128*0.9</f>
        <v>115.2</v>
      </c>
      <c r="C26">
        <f>128*1.1</f>
        <v>140.80000000000001</v>
      </c>
    </row>
    <row r="27" spans="1:4" x14ac:dyDescent="0.25">
      <c r="A27" t="s">
        <v>25</v>
      </c>
      <c r="B27">
        <v>5</v>
      </c>
      <c r="C27">
        <v>20</v>
      </c>
    </row>
    <row r="28" spans="1:4" x14ac:dyDescent="0.25">
      <c r="A28" t="s">
        <v>26</v>
      </c>
      <c r="B28">
        <v>0.1</v>
      </c>
      <c r="C28">
        <v>0.3</v>
      </c>
    </row>
    <row r="29" spans="1:4" x14ac:dyDescent="0.25">
      <c r="A29" t="s">
        <v>27</v>
      </c>
      <c r="B29" s="1">
        <v>3.6625890000000001E-2</v>
      </c>
    </row>
    <row r="30" spans="1:4" x14ac:dyDescent="0.25">
      <c r="A30" t="s">
        <v>28</v>
      </c>
      <c r="B30">
        <v>2.67</v>
      </c>
    </row>
    <row r="31" spans="1:4" x14ac:dyDescent="0.25">
      <c r="A31" t="s">
        <v>29</v>
      </c>
      <c r="B31">
        <v>0.5</v>
      </c>
      <c r="C31">
        <v>0.5</v>
      </c>
    </row>
    <row r="32" spans="1:4" x14ac:dyDescent="0.25">
      <c r="A32" t="s">
        <v>30</v>
      </c>
      <c r="B32">
        <v>0.5</v>
      </c>
      <c r="C32">
        <v>0.5</v>
      </c>
    </row>
    <row r="33" spans="1:3" x14ac:dyDescent="0.25">
      <c r="A33" t="s">
        <v>31</v>
      </c>
      <c r="B33">
        <v>0.5</v>
      </c>
      <c r="C33">
        <v>0.5</v>
      </c>
    </row>
    <row r="34" spans="1:3" x14ac:dyDescent="0.25">
      <c r="A34" t="s">
        <v>32</v>
      </c>
      <c r="B34">
        <v>0.3</v>
      </c>
      <c r="C34">
        <v>0.6</v>
      </c>
    </row>
    <row r="35" spans="1:3" x14ac:dyDescent="0.25">
      <c r="A35" t="s">
        <v>33</v>
      </c>
      <c r="B35" t="s">
        <v>114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F27"/>
  <sheetViews>
    <sheetView tabSelected="1" workbookViewId="0">
      <selection activeCell="L16" sqref="L16"/>
    </sheetView>
  </sheetViews>
  <sheetFormatPr defaultRowHeight="15" x14ac:dyDescent="0.25"/>
  <cols>
    <col min="1" max="1" width="11.7109375" customWidth="1"/>
    <col min="2" max="2" width="16.85546875" bestFit="1" customWidth="1"/>
  </cols>
  <sheetData>
    <row r="1" spans="1:58" x14ac:dyDescent="0.25">
      <c r="A1" t="s">
        <v>0</v>
      </c>
    </row>
    <row r="2" spans="1:58" x14ac:dyDescent="0.25">
      <c r="A2" t="s">
        <v>1</v>
      </c>
      <c r="B2" t="s">
        <v>113</v>
      </c>
    </row>
    <row r="3" spans="1:58" x14ac:dyDescent="0.25">
      <c r="A3" t="s">
        <v>34</v>
      </c>
      <c r="B3">
        <v>22</v>
      </c>
    </row>
    <row r="4" spans="1:58" x14ac:dyDescent="0.25">
      <c r="A4" t="s">
        <v>35</v>
      </c>
      <c r="B4">
        <v>1</v>
      </c>
      <c r="C4">
        <v>1</v>
      </c>
    </row>
    <row r="5" spans="1:58" x14ac:dyDescent="0.25">
      <c r="A5" t="s">
        <v>36</v>
      </c>
      <c r="B5" s="3">
        <v>1995</v>
      </c>
      <c r="C5" s="3">
        <v>1996</v>
      </c>
      <c r="D5" s="3">
        <v>1997</v>
      </c>
      <c r="E5" s="3">
        <v>1998</v>
      </c>
      <c r="F5" s="3">
        <v>1999</v>
      </c>
      <c r="G5" s="3">
        <v>2000</v>
      </c>
      <c r="H5" s="3">
        <v>2001</v>
      </c>
      <c r="I5" s="3">
        <v>2002</v>
      </c>
      <c r="J5" s="3">
        <v>2003</v>
      </c>
      <c r="K5" s="3">
        <v>2004</v>
      </c>
      <c r="L5" s="3">
        <v>2005</v>
      </c>
      <c r="M5" s="3">
        <v>2006</v>
      </c>
      <c r="N5" s="3">
        <v>2007</v>
      </c>
      <c r="O5" s="3">
        <v>2008</v>
      </c>
      <c r="P5" s="3">
        <v>2009</v>
      </c>
      <c r="Q5" s="3">
        <v>2010</v>
      </c>
      <c r="R5" s="3">
        <v>2011</v>
      </c>
      <c r="S5" s="3">
        <v>2012</v>
      </c>
      <c r="T5" s="3">
        <v>2013</v>
      </c>
      <c r="U5" s="3">
        <v>2014</v>
      </c>
      <c r="V5" s="3">
        <v>2015</v>
      </c>
      <c r="W5" s="3">
        <v>2016</v>
      </c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</row>
    <row r="6" spans="1:58" x14ac:dyDescent="0.25">
      <c r="A6" t="s">
        <v>37</v>
      </c>
      <c r="B6" s="2">
        <v>0</v>
      </c>
      <c r="C6" s="2">
        <v>3.9211915658808535E-2</v>
      </c>
      <c r="D6" s="2">
        <v>0.35173444031383805</v>
      </c>
      <c r="E6" s="2">
        <v>0.35512787160277154</v>
      </c>
      <c r="F6" s="2">
        <v>0.32031876481175758</v>
      </c>
      <c r="G6" s="2">
        <v>0.48049256689733449</v>
      </c>
      <c r="H6" s="2">
        <v>0.57635459752975382</v>
      </c>
      <c r="I6" s="2">
        <v>0.46042037275769432</v>
      </c>
      <c r="J6" s="2">
        <v>0.26914812812339334</v>
      </c>
      <c r="K6" s="2">
        <v>0.15048377732850915</v>
      </c>
      <c r="L6" s="2">
        <v>0.14066755297909023</v>
      </c>
      <c r="M6" s="2">
        <v>0.20702692291430796</v>
      </c>
      <c r="N6" s="2">
        <v>0.27224388937693489</v>
      </c>
      <c r="O6" s="2">
        <v>0.59695875828569012</v>
      </c>
      <c r="P6" s="2">
        <v>0.54254102326804998</v>
      </c>
      <c r="Q6" s="2">
        <v>0.69084630309066219</v>
      </c>
      <c r="R6" s="2">
        <v>0.67143333630858704</v>
      </c>
      <c r="S6" s="2">
        <v>0.7</v>
      </c>
      <c r="T6" s="2">
        <v>0.50169072707371265</v>
      </c>
      <c r="U6" s="2">
        <v>0.60128897386631086</v>
      </c>
      <c r="V6" s="2">
        <v>0.47873150840665768</v>
      </c>
      <c r="W6" s="2">
        <v>0.69292196535865114</v>
      </c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</row>
    <row r="7" spans="1:58" x14ac:dyDescent="0.25">
      <c r="A7" t="s">
        <v>38</v>
      </c>
      <c r="B7">
        <v>0</v>
      </c>
      <c r="C7" s="4">
        <v>7.2822129080644435E-2</v>
      </c>
      <c r="D7" s="4">
        <v>0.65322110343998507</v>
      </c>
      <c r="E7" s="4">
        <v>0.65952319011943294</v>
      </c>
      <c r="F7" s="4">
        <v>0.5948777060789785</v>
      </c>
      <c r="G7" s="4">
        <v>0.89234333852362124</v>
      </c>
      <c r="H7" s="4">
        <v>1.0703728239838286</v>
      </c>
      <c r="I7" s="4">
        <v>0.85506640655000377</v>
      </c>
      <c r="J7" s="4">
        <v>0.49984652365773047</v>
      </c>
      <c r="K7" s="4">
        <v>0.27946987218151703</v>
      </c>
      <c r="L7" s="4">
        <v>0.26123974124688187</v>
      </c>
      <c r="M7" s="4">
        <v>0.38447857112657197</v>
      </c>
      <c r="N7" s="4">
        <v>0.50559579455716486</v>
      </c>
      <c r="O7" s="4">
        <v>1.1086376939591389</v>
      </c>
      <c r="P7" s="4">
        <v>1.0075761860692358</v>
      </c>
      <c r="Q7" s="4">
        <v>1.2830002771683728</v>
      </c>
      <c r="R7" s="4">
        <v>1.2469476245730904</v>
      </c>
      <c r="S7" s="4">
        <v>1.3</v>
      </c>
      <c r="T7" s="4">
        <v>0.93171135027975216</v>
      </c>
      <c r="U7" s="4">
        <v>1.1166795228945774</v>
      </c>
      <c r="V7" s="4">
        <v>0.88907280132665001</v>
      </c>
      <c r="W7" s="4">
        <v>1.2868550785232094</v>
      </c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</row>
    <row r="8" spans="1:58" x14ac:dyDescent="0.25">
      <c r="A8" t="s">
        <v>39</v>
      </c>
      <c r="B8">
        <v>0.1</v>
      </c>
      <c r="C8">
        <v>0.3</v>
      </c>
    </row>
    <row r="9" spans="1:58" x14ac:dyDescent="0.25">
      <c r="A9" t="s">
        <v>40</v>
      </c>
      <c r="B9">
        <v>0</v>
      </c>
      <c r="C9">
        <v>1</v>
      </c>
    </row>
    <row r="10" spans="1:58" x14ac:dyDescent="0.25">
      <c r="A10" t="s">
        <v>41</v>
      </c>
      <c r="B10">
        <v>0.1</v>
      </c>
      <c r="C10">
        <v>0.3</v>
      </c>
    </row>
    <row r="11" spans="1:58" x14ac:dyDescent="0.25">
      <c r="A11" t="s">
        <v>42</v>
      </c>
      <c r="B11">
        <v>120</v>
      </c>
      <c r="C11">
        <v>125</v>
      </c>
    </row>
    <row r="12" spans="1:58" x14ac:dyDescent="0.25">
      <c r="A12" t="s">
        <v>43</v>
      </c>
      <c r="B12">
        <v>130</v>
      </c>
      <c r="C12">
        <v>131</v>
      </c>
    </row>
    <row r="13" spans="1:58" x14ac:dyDescent="0.25">
      <c r="A13" t="s">
        <v>44</v>
      </c>
      <c r="B13">
        <v>1</v>
      </c>
      <c r="C13">
        <v>1</v>
      </c>
    </row>
    <row r="14" spans="1:58" x14ac:dyDescent="0.25">
      <c r="A14" t="s">
        <v>45</v>
      </c>
      <c r="B14" t="b">
        <v>0</v>
      </c>
    </row>
    <row r="15" spans="1:58" x14ac:dyDescent="0.25">
      <c r="A15" t="s">
        <v>46</v>
      </c>
      <c r="B15">
        <v>127</v>
      </c>
      <c r="C15">
        <v>128</v>
      </c>
    </row>
    <row r="16" spans="1:58" x14ac:dyDescent="0.25">
      <c r="A16" t="s">
        <v>47</v>
      </c>
      <c r="B16">
        <v>130</v>
      </c>
      <c r="C16">
        <v>131</v>
      </c>
    </row>
    <row r="17" spans="1:3" x14ac:dyDescent="0.25">
      <c r="A17" t="s">
        <v>48</v>
      </c>
      <c r="B17">
        <v>1</v>
      </c>
      <c r="C17">
        <v>1</v>
      </c>
    </row>
    <row r="18" spans="1:3" x14ac:dyDescent="0.25">
      <c r="A18" t="s">
        <v>49</v>
      </c>
      <c r="B18">
        <v>0</v>
      </c>
      <c r="C18">
        <v>0</v>
      </c>
    </row>
    <row r="19" spans="1:3" x14ac:dyDescent="0.25">
      <c r="A19" t="s">
        <v>50</v>
      </c>
    </row>
    <row r="20" spans="1:3" x14ac:dyDescent="0.25">
      <c r="A20" t="s">
        <v>51</v>
      </c>
    </row>
    <row r="21" spans="1:3" x14ac:dyDescent="0.25">
      <c r="A21" t="s">
        <v>52</v>
      </c>
    </row>
    <row r="22" spans="1:3" x14ac:dyDescent="0.25">
      <c r="A22" t="s">
        <v>53</v>
      </c>
    </row>
    <row r="23" spans="1:3" x14ac:dyDescent="0.25">
      <c r="A23" t="s">
        <v>54</v>
      </c>
    </row>
    <row r="24" spans="1:3" x14ac:dyDescent="0.25">
      <c r="A24" t="s">
        <v>55</v>
      </c>
    </row>
    <row r="25" spans="1:3" x14ac:dyDescent="0.25">
      <c r="A25" t="s">
        <v>56</v>
      </c>
    </row>
    <row r="26" spans="1:3" x14ac:dyDescent="0.25">
      <c r="A26" t="s">
        <v>57</v>
      </c>
    </row>
    <row r="27" spans="1:3" x14ac:dyDescent="0.25">
      <c r="A27" t="s">
        <v>58</v>
      </c>
      <c r="B27">
        <v>2016</v>
      </c>
    </row>
  </sheetData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0"/>
  <sheetViews>
    <sheetView topLeftCell="A4" workbookViewId="0">
      <selection activeCell="C4" sqref="C4"/>
    </sheetView>
  </sheetViews>
  <sheetFormatPr defaultRowHeight="15" x14ac:dyDescent="0.25"/>
  <cols>
    <col min="1" max="1" width="13.7109375" customWidth="1"/>
    <col min="4" max="4" width="7" customWidth="1"/>
  </cols>
  <sheetData>
    <row r="1" spans="1:3" x14ac:dyDescent="0.25">
      <c r="A1" t="s">
        <v>0</v>
      </c>
    </row>
    <row r="2" spans="1:3" x14ac:dyDescent="0.25">
      <c r="A2" t="s">
        <v>1</v>
      </c>
      <c r="B2" t="s">
        <v>110</v>
      </c>
    </row>
    <row r="3" spans="1:3" x14ac:dyDescent="0.25">
      <c r="A3" t="s">
        <v>59</v>
      </c>
      <c r="B3">
        <v>0.1</v>
      </c>
      <c r="C3">
        <v>0.3</v>
      </c>
    </row>
    <row r="4" spans="1:3" x14ac:dyDescent="0.25">
      <c r="A4" t="s">
        <v>60</v>
      </c>
      <c r="B4">
        <v>0.3</v>
      </c>
    </row>
    <row r="5" spans="1:3" x14ac:dyDescent="0.25">
      <c r="A5" t="s">
        <v>61</v>
      </c>
      <c r="B5">
        <v>10</v>
      </c>
      <c r="C5">
        <v>20</v>
      </c>
    </row>
    <row r="6" spans="1:3" x14ac:dyDescent="0.25">
      <c r="A6" t="s">
        <v>62</v>
      </c>
      <c r="B6">
        <v>5</v>
      </c>
      <c r="C6">
        <v>5</v>
      </c>
    </row>
    <row r="7" spans="1:3" x14ac:dyDescent="0.25">
      <c r="A7" t="s">
        <v>63</v>
      </c>
      <c r="B7">
        <v>10</v>
      </c>
      <c r="C7">
        <v>20</v>
      </c>
    </row>
    <row r="8" spans="1:3" x14ac:dyDescent="0.25">
      <c r="A8" t="s">
        <v>64</v>
      </c>
      <c r="B8">
        <v>5</v>
      </c>
      <c r="C8">
        <v>5</v>
      </c>
    </row>
    <row r="9" spans="1:3" x14ac:dyDescent="0.25">
      <c r="A9" t="s">
        <v>65</v>
      </c>
      <c r="B9">
        <v>0.1</v>
      </c>
      <c r="C9">
        <v>0.4</v>
      </c>
    </row>
    <row r="10" spans="1:3" x14ac:dyDescent="0.25">
      <c r="A10" t="s">
        <v>66</v>
      </c>
      <c r="B10">
        <v>0.2</v>
      </c>
    </row>
    <row r="11" spans="1:3" x14ac:dyDescent="0.25">
      <c r="A11" t="s">
        <v>67</v>
      </c>
      <c r="B11">
        <v>0.2</v>
      </c>
      <c r="C11">
        <v>0.5</v>
      </c>
    </row>
    <row r="12" spans="1:3" x14ac:dyDescent="0.25">
      <c r="A12" t="s">
        <v>68</v>
      </c>
      <c r="B12">
        <v>0.33300000000000002</v>
      </c>
      <c r="C12">
        <v>3</v>
      </c>
    </row>
    <row r="13" spans="1:3" x14ac:dyDescent="0.25">
      <c r="A13" t="s">
        <v>69</v>
      </c>
      <c r="B13">
        <v>0.5</v>
      </c>
      <c r="C13">
        <v>1</v>
      </c>
    </row>
    <row r="14" spans="1:3" x14ac:dyDescent="0.25">
      <c r="A14" t="s">
        <v>70</v>
      </c>
      <c r="B14">
        <v>0.1</v>
      </c>
    </row>
    <row r="15" spans="1:3" x14ac:dyDescent="0.25">
      <c r="A15" t="s">
        <v>71</v>
      </c>
      <c r="B15">
        <v>0.3</v>
      </c>
    </row>
    <row r="16" spans="1:3" x14ac:dyDescent="0.25">
      <c r="A16" t="s">
        <v>72</v>
      </c>
      <c r="B16">
        <v>0.3</v>
      </c>
    </row>
    <row r="17" spans="1:3" x14ac:dyDescent="0.25">
      <c r="A17" t="s">
        <v>73</v>
      </c>
      <c r="B17">
        <v>0.1</v>
      </c>
    </row>
    <row r="18" spans="1:3" x14ac:dyDescent="0.25">
      <c r="A18" t="s">
        <v>74</v>
      </c>
      <c r="B18">
        <v>0.3</v>
      </c>
    </row>
    <row r="19" spans="1:3" x14ac:dyDescent="0.25">
      <c r="A19" t="s">
        <v>75</v>
      </c>
      <c r="B19">
        <v>0.05</v>
      </c>
    </row>
    <row r="20" spans="1:3" x14ac:dyDescent="0.25">
      <c r="A20" t="s">
        <v>76</v>
      </c>
      <c r="B20">
        <v>0.05</v>
      </c>
    </row>
    <row r="21" spans="1:3" x14ac:dyDescent="0.25">
      <c r="A21" t="s">
        <v>77</v>
      </c>
      <c r="B21">
        <v>0.2</v>
      </c>
    </row>
    <row r="22" spans="1:3" x14ac:dyDescent="0.25">
      <c r="A22" t="s">
        <v>78</v>
      </c>
      <c r="B22">
        <v>0.2</v>
      </c>
    </row>
    <row r="23" spans="1:3" x14ac:dyDescent="0.25">
      <c r="A23" t="s">
        <v>79</v>
      </c>
      <c r="B23">
        <v>0.2</v>
      </c>
    </row>
    <row r="24" spans="1:3" x14ac:dyDescent="0.25">
      <c r="A24" t="s">
        <v>80</v>
      </c>
      <c r="B24">
        <v>0.2</v>
      </c>
    </row>
    <row r="25" spans="1:3" x14ac:dyDescent="0.25">
      <c r="A25" t="s">
        <v>81</v>
      </c>
      <c r="B25">
        <v>0.2</v>
      </c>
    </row>
    <row r="26" spans="1:3" x14ac:dyDescent="0.25">
      <c r="A26" t="s">
        <v>82</v>
      </c>
      <c r="B26">
        <v>0.5</v>
      </c>
    </row>
    <row r="27" spans="1:3" x14ac:dyDescent="0.25">
      <c r="A27" t="s">
        <v>83</v>
      </c>
      <c r="B27">
        <v>0.5</v>
      </c>
    </row>
    <row r="28" spans="1:3" x14ac:dyDescent="0.25">
      <c r="A28" t="s">
        <v>84</v>
      </c>
      <c r="B28">
        <v>0.05</v>
      </c>
      <c r="C28">
        <v>0.1</v>
      </c>
    </row>
    <row r="29" spans="1:3" x14ac:dyDescent="0.25">
      <c r="A29" t="s">
        <v>85</v>
      </c>
      <c r="B29">
        <v>0.2</v>
      </c>
    </row>
    <row r="30" spans="1:3" x14ac:dyDescent="0.25">
      <c r="A30" t="s">
        <v>86</v>
      </c>
      <c r="B30">
        <v>0.1</v>
      </c>
      <c r="C30">
        <v>0.3</v>
      </c>
    </row>
  </sheetData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8"/>
  <sheetViews>
    <sheetView workbookViewId="0">
      <selection activeCell="C14" sqref="C14"/>
    </sheetView>
  </sheetViews>
  <sheetFormatPr defaultRowHeight="15" x14ac:dyDescent="0.25"/>
  <cols>
    <col min="1" max="1" width="11.7109375" customWidth="1"/>
  </cols>
  <sheetData>
    <row r="1" spans="1:3" x14ac:dyDescent="0.25">
      <c r="A1" t="s">
        <v>0</v>
      </c>
    </row>
    <row r="2" spans="1:3" x14ac:dyDescent="0.25">
      <c r="A2" t="s">
        <v>1</v>
      </c>
      <c r="B2" t="s">
        <v>109</v>
      </c>
    </row>
    <row r="3" spans="1:3" x14ac:dyDescent="0.25">
      <c r="A3" t="s">
        <v>87</v>
      </c>
      <c r="B3">
        <v>0.05</v>
      </c>
      <c r="C3">
        <v>0.1</v>
      </c>
    </row>
    <row r="4" spans="1:3" x14ac:dyDescent="0.25">
      <c r="A4" t="s">
        <v>88</v>
      </c>
      <c r="B4">
        <v>0.9</v>
      </c>
      <c r="C4">
        <v>1.1000000000000001</v>
      </c>
    </row>
    <row r="5" spans="1:3" x14ac:dyDescent="0.25">
      <c r="A5" t="s">
        <v>89</v>
      </c>
      <c r="B5">
        <v>0.05</v>
      </c>
      <c r="C5">
        <v>0.1</v>
      </c>
    </row>
    <row r="6" spans="1:3" x14ac:dyDescent="0.25">
      <c r="A6" t="s">
        <v>90</v>
      </c>
      <c r="B6">
        <v>0.9</v>
      </c>
      <c r="C6">
        <v>1.1000000000000001</v>
      </c>
    </row>
    <row r="7" spans="1:3" x14ac:dyDescent="0.25">
      <c r="A7" t="s">
        <v>91</v>
      </c>
      <c r="B7">
        <v>0.05</v>
      </c>
      <c r="C7">
        <v>0.1</v>
      </c>
    </row>
    <row r="8" spans="1:3" x14ac:dyDescent="0.25">
      <c r="A8" t="s">
        <v>92</v>
      </c>
      <c r="B8">
        <v>0.95</v>
      </c>
      <c r="C8">
        <v>1.05</v>
      </c>
    </row>
  </sheetData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2"/>
  <sheetViews>
    <sheetView workbookViewId="0">
      <selection activeCell="B2" sqref="B2"/>
    </sheetView>
  </sheetViews>
  <sheetFormatPr defaultRowHeight="15" x14ac:dyDescent="0.25"/>
  <cols>
    <col min="1" max="1" width="9.85546875" bestFit="1" customWidth="1"/>
  </cols>
  <sheetData>
    <row r="1" spans="1:2" x14ac:dyDescent="0.25">
      <c r="A1" t="s">
        <v>0</v>
      </c>
      <c r="B1" t="s">
        <v>103</v>
      </c>
    </row>
    <row r="2" spans="1:2" x14ac:dyDescent="0.25">
      <c r="A2" t="s">
        <v>1</v>
      </c>
      <c r="B2" t="s">
        <v>124</v>
      </c>
    </row>
    <row r="3" spans="1:2" x14ac:dyDescent="0.25">
      <c r="A3" t="s">
        <v>93</v>
      </c>
      <c r="B3" t="s">
        <v>111</v>
      </c>
    </row>
    <row r="4" spans="1:2" x14ac:dyDescent="0.25">
      <c r="A4" t="s">
        <v>94</v>
      </c>
      <c r="B4" t="s">
        <v>122</v>
      </c>
    </row>
    <row r="5" spans="1:2" x14ac:dyDescent="0.25">
      <c r="A5" t="s">
        <v>95</v>
      </c>
    </row>
    <row r="6" spans="1:2" x14ac:dyDescent="0.25">
      <c r="A6" t="s">
        <v>96</v>
      </c>
    </row>
    <row r="7" spans="1:2" x14ac:dyDescent="0.25">
      <c r="A7" t="s">
        <v>97</v>
      </c>
      <c r="B7">
        <v>150</v>
      </c>
    </row>
    <row r="8" spans="1:2" x14ac:dyDescent="0.25">
      <c r="A8" t="s">
        <v>98</v>
      </c>
      <c r="B8">
        <v>50</v>
      </c>
    </row>
    <row r="9" spans="1:2" x14ac:dyDescent="0.25">
      <c r="A9" t="s">
        <v>99</v>
      </c>
      <c r="B9">
        <v>4</v>
      </c>
    </row>
    <row r="10" spans="1:2" x14ac:dyDescent="0.25">
      <c r="A10" t="s">
        <v>100</v>
      </c>
      <c r="B10">
        <v>0.5</v>
      </c>
    </row>
    <row r="11" spans="1:2" x14ac:dyDescent="0.25">
      <c r="A11" t="s">
        <v>101</v>
      </c>
      <c r="B11">
        <v>0.8</v>
      </c>
    </row>
    <row r="12" spans="1:2" x14ac:dyDescent="0.25">
      <c r="A12" t="s">
        <v>102</v>
      </c>
      <c r="B12">
        <v>1</v>
      </c>
    </row>
  </sheetData>
  <pageMargins left="0.7" right="0.7" top="0.75" bottom="0.75" header="0.3" footer="0.3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A1943-EB35-4F74-87C8-2BC81DC30B9B}">
  <dimension ref="A1:M58"/>
  <sheetViews>
    <sheetView workbookViewId="0">
      <selection activeCell="H29" sqref="H29"/>
    </sheetView>
  </sheetViews>
  <sheetFormatPr defaultRowHeight="15" x14ac:dyDescent="0.25"/>
  <cols>
    <col min="2" max="2" width="44.85546875" bestFit="1" customWidth="1"/>
    <col min="3" max="3" width="15.5703125" bestFit="1" customWidth="1"/>
    <col min="4" max="7" width="15.5703125" customWidth="1"/>
  </cols>
  <sheetData>
    <row r="1" spans="1:13" x14ac:dyDescent="0.25">
      <c r="A1" t="s">
        <v>115</v>
      </c>
      <c r="B1" t="s">
        <v>117</v>
      </c>
      <c r="C1" t="s">
        <v>116</v>
      </c>
      <c r="D1" t="s">
        <v>118</v>
      </c>
      <c r="E1" t="s">
        <v>119</v>
      </c>
      <c r="J1" t="s">
        <v>107</v>
      </c>
      <c r="K1" t="s">
        <v>106</v>
      </c>
      <c r="L1" s="2" t="s">
        <v>105</v>
      </c>
      <c r="M1" t="s">
        <v>108</v>
      </c>
    </row>
    <row r="2" spans="1:13" x14ac:dyDescent="0.25">
      <c r="A2" s="3">
        <v>1995</v>
      </c>
      <c r="E2">
        <v>0</v>
      </c>
      <c r="H2">
        <f>B38/36</f>
        <v>0</v>
      </c>
      <c r="J2">
        <f>E2/MAX($E$2:$E$24)</f>
        <v>0</v>
      </c>
      <c r="K2" s="2">
        <f t="shared" ref="K2:K23" si="0">J2*(1-$M$2)</f>
        <v>0</v>
      </c>
      <c r="L2" s="2">
        <f t="shared" ref="L2:L23" si="1">J2*(1+$M$2)</f>
        <v>0</v>
      </c>
      <c r="M2">
        <v>0.3</v>
      </c>
    </row>
    <row r="3" spans="1:13" x14ac:dyDescent="0.25">
      <c r="A3" s="3">
        <v>1996</v>
      </c>
      <c r="B3">
        <v>4079</v>
      </c>
      <c r="E3" s="3">
        <f>B3*$D$12</f>
        <v>59620.877503882839</v>
      </c>
      <c r="J3">
        <f t="shared" ref="J3:J23" si="2">E3/MAX($E$2:$E$24)</f>
        <v>5.6017022369726485E-2</v>
      </c>
      <c r="K3" s="2">
        <f t="shared" si="0"/>
        <v>3.9211915658808535E-2</v>
      </c>
      <c r="L3" s="2">
        <f t="shared" si="1"/>
        <v>7.2822129080644435E-2</v>
      </c>
    </row>
    <row r="4" spans="1:13" x14ac:dyDescent="0.25">
      <c r="A4" s="3">
        <v>1997</v>
      </c>
      <c r="B4">
        <v>36589</v>
      </c>
      <c r="C4" s="3"/>
      <c r="D4" s="3"/>
      <c r="E4" s="3">
        <f t="shared" ref="E4:E11" si="3">B4*$D$12</f>
        <v>534804.67933061265</v>
      </c>
      <c r="G4" s="3"/>
      <c r="H4" s="3"/>
      <c r="J4">
        <f t="shared" si="2"/>
        <v>0.50247777187691156</v>
      </c>
      <c r="K4" s="2">
        <f t="shared" si="0"/>
        <v>0.35173444031383805</v>
      </c>
      <c r="L4" s="2">
        <f t="shared" si="1"/>
        <v>0.65322110343998507</v>
      </c>
    </row>
    <row r="5" spans="1:13" x14ac:dyDescent="0.25">
      <c r="A5" s="3">
        <v>1998</v>
      </c>
      <c r="B5">
        <v>36942</v>
      </c>
      <c r="C5" s="3"/>
      <c r="D5" s="3"/>
      <c r="E5" s="3">
        <f t="shared" si="3"/>
        <v>539964.31888905121</v>
      </c>
      <c r="G5" s="3"/>
      <c r="H5" s="3"/>
      <c r="J5">
        <f t="shared" si="2"/>
        <v>0.50732553086110221</v>
      </c>
      <c r="K5" s="2">
        <f t="shared" si="0"/>
        <v>0.35512787160277154</v>
      </c>
      <c r="L5" s="2">
        <f t="shared" si="1"/>
        <v>0.65952319011943294</v>
      </c>
    </row>
    <row r="6" spans="1:13" x14ac:dyDescent="0.25">
      <c r="A6" s="3">
        <v>1999</v>
      </c>
      <c r="B6">
        <v>33321</v>
      </c>
      <c r="C6" s="3"/>
      <c r="D6" s="3"/>
      <c r="E6" s="3">
        <f t="shared" si="3"/>
        <v>487037.81792274577</v>
      </c>
      <c r="G6" s="3"/>
      <c r="H6" s="3"/>
      <c r="J6">
        <f t="shared" si="2"/>
        <v>0.45759823544536804</v>
      </c>
      <c r="K6" s="2">
        <f t="shared" si="0"/>
        <v>0.32031876481175758</v>
      </c>
      <c r="L6" s="2">
        <f t="shared" si="1"/>
        <v>0.5948777060789785</v>
      </c>
    </row>
    <row r="7" spans="1:13" x14ac:dyDescent="0.25">
      <c r="A7" s="3">
        <v>2000</v>
      </c>
      <c r="B7">
        <v>49983</v>
      </c>
      <c r="C7" s="3"/>
      <c r="D7" s="3"/>
      <c r="E7" s="3">
        <f t="shared" si="3"/>
        <v>730578.65169810643</v>
      </c>
      <c r="G7" s="3"/>
      <c r="H7" s="3"/>
      <c r="J7">
        <f t="shared" si="2"/>
        <v>0.6864179527104779</v>
      </c>
      <c r="K7" s="2">
        <f t="shared" si="0"/>
        <v>0.48049256689733449</v>
      </c>
      <c r="L7" s="2">
        <f t="shared" si="1"/>
        <v>0.89234333852362124</v>
      </c>
    </row>
    <row r="8" spans="1:13" x14ac:dyDescent="0.25">
      <c r="A8" s="3">
        <v>2001</v>
      </c>
      <c r="B8">
        <v>59955</v>
      </c>
      <c r="C8" s="3"/>
      <c r="D8" s="3"/>
      <c r="E8" s="3">
        <f t="shared" si="3"/>
        <v>876334.81508832937</v>
      </c>
      <c r="G8" s="3"/>
      <c r="H8" s="3"/>
      <c r="J8">
        <f t="shared" si="2"/>
        <v>0.82336371075679116</v>
      </c>
      <c r="K8" s="2">
        <f t="shared" si="0"/>
        <v>0.57635459752975382</v>
      </c>
      <c r="L8" s="2">
        <f t="shared" si="1"/>
        <v>1.0703728239838286</v>
      </c>
    </row>
    <row r="9" spans="1:13" x14ac:dyDescent="0.25">
      <c r="A9" s="3">
        <v>2002</v>
      </c>
      <c r="B9">
        <v>47895</v>
      </c>
      <c r="C9" s="3">
        <v>192050</v>
      </c>
      <c r="D9" s="3"/>
      <c r="E9" s="3">
        <f t="shared" si="3"/>
        <v>700059.3106272294</v>
      </c>
      <c r="G9" s="3"/>
      <c r="H9" s="3"/>
      <c r="J9">
        <f t="shared" si="2"/>
        <v>0.65774338965384904</v>
      </c>
      <c r="K9" s="2">
        <f t="shared" si="0"/>
        <v>0.46042037275769432</v>
      </c>
      <c r="L9" s="2">
        <f t="shared" si="1"/>
        <v>0.85506640655000377</v>
      </c>
    </row>
    <row r="10" spans="1:13" x14ac:dyDescent="0.25">
      <c r="A10" s="3">
        <v>2003</v>
      </c>
      <c r="B10">
        <v>27998</v>
      </c>
      <c r="C10" s="3">
        <v>574817</v>
      </c>
      <c r="D10" s="3">
        <f>C10/B10</f>
        <v>20.530645046074721</v>
      </c>
      <c r="E10" s="3">
        <f t="shared" si="3"/>
        <v>409233.96135173121</v>
      </c>
      <c r="G10" s="3"/>
      <c r="H10" s="3"/>
      <c r="J10">
        <f t="shared" si="2"/>
        <v>0.3844973258905619</v>
      </c>
      <c r="K10" s="2">
        <f t="shared" si="0"/>
        <v>0.26914812812339334</v>
      </c>
      <c r="L10" s="2">
        <f t="shared" si="1"/>
        <v>0.49984652365773047</v>
      </c>
    </row>
    <row r="11" spans="1:13" x14ac:dyDescent="0.25">
      <c r="A11" s="3">
        <v>2004</v>
      </c>
      <c r="B11">
        <v>15654</v>
      </c>
      <c r="C11">
        <v>136228</v>
      </c>
      <c r="D11" s="3">
        <f>C11/B11</f>
        <v>8.7024402708572897</v>
      </c>
      <c r="E11" s="3">
        <f t="shared" si="3"/>
        <v>228807.35877562687</v>
      </c>
      <c r="J11">
        <f t="shared" si="2"/>
        <v>0.21497682475501309</v>
      </c>
      <c r="K11" s="2">
        <f t="shared" si="0"/>
        <v>0.15048377732850915</v>
      </c>
      <c r="L11" s="2">
        <f t="shared" si="1"/>
        <v>0.27946987218151703</v>
      </c>
    </row>
    <row r="12" spans="1:13" x14ac:dyDescent="0.25">
      <c r="A12" s="3">
        <v>2005</v>
      </c>
      <c r="C12" s="3">
        <v>213882</v>
      </c>
      <c r="D12" s="3">
        <f>AVERAGE(D10:D11)</f>
        <v>14.616542658466006</v>
      </c>
      <c r="E12" s="3">
        <f>C12</f>
        <v>213882</v>
      </c>
      <c r="G12" s="3"/>
      <c r="J12">
        <f t="shared" si="2"/>
        <v>0.20095364711298605</v>
      </c>
      <c r="K12" s="2">
        <f t="shared" si="0"/>
        <v>0.14066755297909023</v>
      </c>
      <c r="L12" s="2">
        <f t="shared" si="1"/>
        <v>0.26123974124688187</v>
      </c>
    </row>
    <row r="13" spans="1:13" x14ac:dyDescent="0.25">
      <c r="A13" s="3">
        <v>2006</v>
      </c>
      <c r="C13" s="3">
        <v>314780</v>
      </c>
      <c r="D13" s="3"/>
      <c r="E13" s="3">
        <f t="shared" ref="E13:E23" si="4">C13</f>
        <v>314780</v>
      </c>
      <c r="G13" s="3"/>
      <c r="J13">
        <f t="shared" si="2"/>
        <v>0.29575274702043997</v>
      </c>
      <c r="K13" s="2">
        <f t="shared" si="0"/>
        <v>0.20702692291430796</v>
      </c>
      <c r="L13" s="2">
        <f t="shared" si="1"/>
        <v>0.38447857112657197</v>
      </c>
    </row>
    <row r="14" spans="1:13" x14ac:dyDescent="0.25">
      <c r="A14" s="3">
        <v>2007</v>
      </c>
      <c r="C14" s="3">
        <v>413941</v>
      </c>
      <c r="D14" s="3"/>
      <c r="E14" s="3">
        <f t="shared" si="4"/>
        <v>413941</v>
      </c>
      <c r="G14" s="3"/>
      <c r="J14">
        <f t="shared" si="2"/>
        <v>0.38891984196704987</v>
      </c>
      <c r="K14" s="2">
        <f t="shared" si="0"/>
        <v>0.27224388937693489</v>
      </c>
      <c r="L14" s="2">
        <f t="shared" si="1"/>
        <v>0.50559579455716486</v>
      </c>
    </row>
    <row r="15" spans="1:13" x14ac:dyDescent="0.25">
      <c r="A15" s="3">
        <v>2008</v>
      </c>
      <c r="C15" s="3">
        <v>907663</v>
      </c>
      <c r="D15" s="3"/>
      <c r="E15" s="3">
        <f t="shared" si="4"/>
        <v>907663</v>
      </c>
      <c r="G15" s="3"/>
      <c r="J15">
        <f t="shared" si="2"/>
        <v>0.85279822612241452</v>
      </c>
      <c r="K15" s="2">
        <f t="shared" si="0"/>
        <v>0.59695875828569012</v>
      </c>
      <c r="L15" s="2">
        <f t="shared" si="1"/>
        <v>1.1086376939591389</v>
      </c>
    </row>
    <row r="16" spans="1:13" x14ac:dyDescent="0.25">
      <c r="A16" s="3">
        <v>2009</v>
      </c>
      <c r="C16" s="3">
        <v>824922</v>
      </c>
      <c r="D16" s="3"/>
      <c r="E16" s="3">
        <f t="shared" si="4"/>
        <v>824922</v>
      </c>
      <c r="G16" s="3"/>
      <c r="J16">
        <f t="shared" si="2"/>
        <v>0.77505860466864285</v>
      </c>
      <c r="K16" s="2">
        <f t="shared" si="0"/>
        <v>0.54254102326804998</v>
      </c>
      <c r="L16" s="2">
        <f t="shared" si="1"/>
        <v>1.0075761860692358</v>
      </c>
    </row>
    <row r="17" spans="1:12" x14ac:dyDescent="0.25">
      <c r="A17" s="3">
        <v>2010</v>
      </c>
      <c r="C17" s="3">
        <v>1050417</v>
      </c>
      <c r="D17" s="3"/>
      <c r="E17" s="3">
        <f t="shared" si="4"/>
        <v>1050417</v>
      </c>
      <c r="G17" s="3"/>
      <c r="J17">
        <f t="shared" si="2"/>
        <v>0.98692329012951752</v>
      </c>
      <c r="K17" s="2">
        <f t="shared" si="0"/>
        <v>0.69084630309066219</v>
      </c>
      <c r="L17" s="2">
        <f t="shared" si="1"/>
        <v>1.2830002771683728</v>
      </c>
    </row>
    <row r="18" spans="1:12" x14ac:dyDescent="0.25">
      <c r="A18" s="3">
        <v>2011</v>
      </c>
      <c r="C18" s="3">
        <v>1020900</v>
      </c>
      <c r="D18" s="3"/>
      <c r="E18" s="3">
        <f t="shared" si="4"/>
        <v>1020900</v>
      </c>
      <c r="G18" s="3"/>
      <c r="J18">
        <f t="shared" si="2"/>
        <v>0.95919048044083866</v>
      </c>
      <c r="K18" s="2">
        <f t="shared" si="0"/>
        <v>0.67143333630858704</v>
      </c>
      <c r="L18" s="2">
        <f t="shared" si="1"/>
        <v>1.2469476245730904</v>
      </c>
    </row>
    <row r="19" spans="1:12" x14ac:dyDescent="0.25">
      <c r="A19" s="3">
        <v>2012</v>
      </c>
      <c r="C19" s="3">
        <v>1064335</v>
      </c>
      <c r="D19" s="3"/>
      <c r="E19" s="3">
        <f t="shared" si="4"/>
        <v>1064335</v>
      </c>
      <c r="G19" s="3"/>
      <c r="J19">
        <f t="shared" si="2"/>
        <v>1</v>
      </c>
      <c r="K19" s="2">
        <f t="shared" si="0"/>
        <v>0.7</v>
      </c>
      <c r="L19" s="2">
        <f t="shared" si="1"/>
        <v>1.3</v>
      </c>
    </row>
    <row r="20" spans="1:12" x14ac:dyDescent="0.25">
      <c r="A20" s="3">
        <v>2013</v>
      </c>
      <c r="C20" s="3">
        <v>762810</v>
      </c>
      <c r="D20" s="3"/>
      <c r="E20" s="3">
        <f t="shared" si="4"/>
        <v>762810</v>
      </c>
      <c r="G20" s="3"/>
      <c r="J20">
        <f t="shared" si="2"/>
        <v>0.7167010386767324</v>
      </c>
      <c r="K20" s="2">
        <f t="shared" si="0"/>
        <v>0.50169072707371265</v>
      </c>
      <c r="L20" s="2">
        <f t="shared" si="1"/>
        <v>0.93171135027975216</v>
      </c>
    </row>
    <row r="21" spans="1:12" x14ac:dyDescent="0.25">
      <c r="A21" s="3">
        <v>2014</v>
      </c>
      <c r="C21" s="3">
        <v>914247</v>
      </c>
      <c r="D21" s="3"/>
      <c r="E21" s="3">
        <f t="shared" si="4"/>
        <v>914247</v>
      </c>
      <c r="G21" s="3"/>
      <c r="J21">
        <f t="shared" si="2"/>
        <v>0.85898424838044418</v>
      </c>
      <c r="K21" s="2">
        <f t="shared" si="0"/>
        <v>0.60128897386631086</v>
      </c>
      <c r="L21" s="2">
        <f t="shared" si="1"/>
        <v>1.1166795228945774</v>
      </c>
    </row>
    <row r="22" spans="1:12" x14ac:dyDescent="0.25">
      <c r="A22" s="3">
        <v>2015</v>
      </c>
      <c r="C22" s="3">
        <v>727901</v>
      </c>
      <c r="D22" s="3"/>
      <c r="E22" s="3">
        <f t="shared" si="4"/>
        <v>727901</v>
      </c>
      <c r="G22" s="3"/>
      <c r="J22">
        <f t="shared" si="2"/>
        <v>0.68390215486665384</v>
      </c>
      <c r="K22" s="2">
        <f t="shared" si="0"/>
        <v>0.47873150840665768</v>
      </c>
      <c r="L22" s="2">
        <f t="shared" si="1"/>
        <v>0.88907280132665001</v>
      </c>
    </row>
    <row r="23" spans="1:12" x14ac:dyDescent="0.25">
      <c r="A23" s="3">
        <v>2016</v>
      </c>
      <c r="C23" s="3">
        <v>1053573</v>
      </c>
      <c r="D23" s="3"/>
      <c r="E23" s="3">
        <f t="shared" si="4"/>
        <v>1053573</v>
      </c>
      <c r="G23" s="3"/>
      <c r="J23">
        <f t="shared" si="2"/>
        <v>0.98988852194093024</v>
      </c>
      <c r="K23" s="2">
        <f t="shared" si="0"/>
        <v>0.69292196535865114</v>
      </c>
      <c r="L23" s="2">
        <f t="shared" si="1"/>
        <v>1.2868550785232094</v>
      </c>
    </row>
    <row r="24" spans="1:12" x14ac:dyDescent="0.25">
      <c r="A24" s="3"/>
      <c r="L24" s="4"/>
    </row>
    <row r="25" spans="1:12" x14ac:dyDescent="0.25">
      <c r="A25" s="3"/>
      <c r="L25" s="4"/>
    </row>
    <row r="26" spans="1:12" x14ac:dyDescent="0.25">
      <c r="A26" s="3"/>
      <c r="L26" s="4"/>
    </row>
    <row r="27" spans="1:12" x14ac:dyDescent="0.25">
      <c r="A27" s="3"/>
      <c r="L27" s="4"/>
    </row>
    <row r="28" spans="1:12" x14ac:dyDescent="0.25">
      <c r="A28" s="3"/>
      <c r="L28" s="4"/>
    </row>
    <row r="29" spans="1:12" x14ac:dyDescent="0.25">
      <c r="A29" s="3"/>
      <c r="L29" s="4"/>
    </row>
    <row r="30" spans="1:12" x14ac:dyDescent="0.25">
      <c r="A30" s="3"/>
      <c r="L30" s="4"/>
    </row>
    <row r="31" spans="1:12" x14ac:dyDescent="0.25">
      <c r="A31" s="3"/>
      <c r="L31" s="4"/>
    </row>
    <row r="32" spans="1:12" x14ac:dyDescent="0.25">
      <c r="A32" s="3"/>
      <c r="L32" s="4"/>
    </row>
    <row r="33" spans="1:12" x14ac:dyDescent="0.25">
      <c r="A33" s="3"/>
      <c r="L33" s="4"/>
    </row>
    <row r="34" spans="1:12" x14ac:dyDescent="0.25">
      <c r="A34" s="3"/>
      <c r="L34" s="4"/>
    </row>
    <row r="35" spans="1:12" x14ac:dyDescent="0.25">
      <c r="A35" s="3"/>
      <c r="L35" s="4"/>
    </row>
    <row r="36" spans="1:12" x14ac:dyDescent="0.25">
      <c r="A36" s="3"/>
      <c r="L36" s="4"/>
    </row>
    <row r="37" spans="1:12" x14ac:dyDescent="0.25">
      <c r="A37" s="3"/>
      <c r="L37" s="4"/>
    </row>
    <row r="38" spans="1:12" x14ac:dyDescent="0.25">
      <c r="A38" s="3"/>
      <c r="L38" s="4"/>
    </row>
    <row r="39" spans="1:12" x14ac:dyDescent="0.25">
      <c r="A39" s="3"/>
      <c r="L39" s="4"/>
    </row>
    <row r="40" spans="1:12" x14ac:dyDescent="0.25">
      <c r="A40" s="3"/>
      <c r="L40" s="4"/>
    </row>
    <row r="41" spans="1:12" x14ac:dyDescent="0.25">
      <c r="A41" s="3"/>
      <c r="L41" s="4"/>
    </row>
    <row r="42" spans="1:12" x14ac:dyDescent="0.25">
      <c r="A42" s="3"/>
      <c r="L42" s="4"/>
    </row>
    <row r="43" spans="1:12" x14ac:dyDescent="0.25">
      <c r="A43" s="3"/>
      <c r="L43" s="4"/>
    </row>
    <row r="44" spans="1:12" x14ac:dyDescent="0.25">
      <c r="A44" s="3"/>
      <c r="L44" s="4"/>
    </row>
    <row r="45" spans="1:12" x14ac:dyDescent="0.25">
      <c r="A45" s="3"/>
      <c r="L45" s="4"/>
    </row>
    <row r="46" spans="1:12" x14ac:dyDescent="0.25">
      <c r="A46" s="3"/>
      <c r="L46" s="4"/>
    </row>
    <row r="47" spans="1:12" x14ac:dyDescent="0.25">
      <c r="A47" s="3"/>
      <c r="L47" s="4"/>
    </row>
    <row r="48" spans="1:12" x14ac:dyDescent="0.25">
      <c r="A48" s="3"/>
      <c r="L48" s="4"/>
    </row>
    <row r="49" spans="1:12" x14ac:dyDescent="0.25">
      <c r="A49" s="3"/>
      <c r="L49" s="4"/>
    </row>
    <row r="50" spans="1:12" x14ac:dyDescent="0.25">
      <c r="A50" s="3"/>
      <c r="L50" s="4"/>
    </row>
    <row r="51" spans="1:12" x14ac:dyDescent="0.25">
      <c r="A51" s="3"/>
      <c r="L51" s="4"/>
    </row>
    <row r="52" spans="1:12" x14ac:dyDescent="0.25">
      <c r="A52" s="3"/>
      <c r="L52" s="4"/>
    </row>
    <row r="53" spans="1:12" x14ac:dyDescent="0.25">
      <c r="A53" s="3"/>
      <c r="L53" s="4"/>
    </row>
    <row r="54" spans="1:12" x14ac:dyDescent="0.25">
      <c r="A54" s="3"/>
      <c r="L54" s="4"/>
    </row>
    <row r="55" spans="1:12" x14ac:dyDescent="0.25">
      <c r="A55" s="3"/>
      <c r="L55" s="4"/>
    </row>
    <row r="56" spans="1:12" x14ac:dyDescent="0.25">
      <c r="A56" s="3"/>
      <c r="L56" s="4"/>
    </row>
    <row r="57" spans="1:12" x14ac:dyDescent="0.25">
      <c r="A57" s="3"/>
      <c r="L57" s="4"/>
    </row>
    <row r="58" spans="1:12" x14ac:dyDescent="0.25">
      <c r="A58" s="3"/>
      <c r="L58" s="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Stock</vt:lpstr>
      <vt:lpstr>Fleet</vt:lpstr>
      <vt:lpstr>Obs</vt:lpstr>
      <vt:lpstr>Imp</vt:lpstr>
      <vt:lpstr>OM</vt:lpstr>
      <vt:lpstr>Historical Effort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</dc:creator>
  <cp:lastModifiedBy>Adrian</cp:lastModifiedBy>
  <dcterms:created xsi:type="dcterms:W3CDTF">2014-03-07T16:08:25Z</dcterms:created>
  <dcterms:modified xsi:type="dcterms:W3CDTF">2018-04-17T20:45:55Z</dcterms:modified>
</cp:coreProperties>
</file>